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DieseArbeitsmappe"/>
  <bookViews>
    <workbookView xWindow="0" yWindow="0" windowWidth="22260" windowHeight="12645"/>
  </bookViews>
  <sheets>
    <sheet name="2018" sheetId="1" r:id="rId1"/>
    <sheet name="Muster" sheetId="3" r:id="rId2"/>
  </sheets>
  <definedNames>
    <definedName name="Ausg2018">Tab_Geld[Ausg.]</definedName>
    <definedName name="Einn2018">Tab_Geld[Einn.]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G31" i="3" l="1"/>
  <c r="G29" i="3"/>
  <c r="H23" i="3"/>
  <c r="H24" i="3" s="1"/>
  <c r="H22" i="3"/>
  <c r="G20" i="3"/>
  <c r="G18" i="3"/>
  <c r="G10" i="3"/>
  <c r="G8" i="3"/>
  <c r="I2" i="3"/>
  <c r="I3" i="3" s="1"/>
  <c r="H25" i="3" l="1"/>
  <c r="J3" i="3"/>
  <c r="I4" i="3"/>
  <c r="J2" i="3"/>
  <c r="G8" i="1"/>
  <c r="G10" i="1"/>
  <c r="G18" i="1"/>
  <c r="G20" i="1"/>
  <c r="H22" i="1"/>
  <c r="H23" i="1"/>
  <c r="H24" i="1" s="1"/>
  <c r="H25" i="1" s="1"/>
  <c r="H26" i="1" s="1"/>
  <c r="H27" i="1" s="1"/>
  <c r="H28" i="1" s="1"/>
  <c r="H29" i="1" s="1"/>
  <c r="H30" i="1" s="1"/>
  <c r="H31" i="1" s="1"/>
  <c r="G29" i="1"/>
  <c r="G31" i="1"/>
  <c r="J4" i="3" l="1"/>
  <c r="I5" i="3"/>
  <c r="H26" i="3"/>
  <c r="H32" i="1"/>
  <c r="I2" i="1"/>
  <c r="I3" i="1" s="1"/>
  <c r="H27" i="3" l="1"/>
  <c r="J5" i="3"/>
  <c r="I6" i="3"/>
  <c r="H33" i="1"/>
  <c r="J3" i="1"/>
  <c r="I7" i="3" l="1"/>
  <c r="J6" i="3"/>
  <c r="H28" i="3"/>
  <c r="J4" i="1"/>
  <c r="I5" i="1"/>
  <c r="H34" i="1"/>
  <c r="H29" i="3" l="1"/>
  <c r="J7" i="3"/>
  <c r="I8" i="3"/>
  <c r="H35" i="1"/>
  <c r="J5" i="1"/>
  <c r="I6" i="1"/>
  <c r="I9" i="3" l="1"/>
  <c r="J8" i="3"/>
  <c r="H30" i="3"/>
  <c r="I7" i="1"/>
  <c r="J6" i="1"/>
  <c r="H31" i="3" l="1"/>
  <c r="I10" i="3"/>
  <c r="J9" i="3"/>
  <c r="I8" i="1"/>
  <c r="J7" i="1"/>
  <c r="J10" i="3" l="1"/>
  <c r="I11" i="3"/>
  <c r="H32" i="3"/>
  <c r="I9" i="1"/>
  <c r="J8" i="1"/>
  <c r="H33" i="3" l="1"/>
  <c r="I12" i="3"/>
  <c r="J11" i="3"/>
  <c r="I10" i="1"/>
  <c r="I11" i="1" s="1"/>
  <c r="J9" i="1"/>
  <c r="J12" i="3" l="1"/>
  <c r="I13" i="3"/>
  <c r="H34" i="3"/>
  <c r="J10" i="1"/>
  <c r="H35" i="3" l="1"/>
  <c r="I14" i="3"/>
  <c r="J13" i="3"/>
  <c r="J11" i="1"/>
  <c r="I12" i="1"/>
  <c r="J14" i="3" l="1"/>
  <c r="I15" i="3"/>
  <c r="I13" i="1"/>
  <c r="J12" i="1"/>
  <c r="I16" i="3" l="1"/>
  <c r="J15" i="3"/>
  <c r="I14" i="1"/>
  <c r="J13" i="1"/>
  <c r="J16" i="3" l="1"/>
  <c r="I17" i="3"/>
  <c r="J14" i="1"/>
  <c r="I15" i="1"/>
  <c r="I18" i="3" l="1"/>
  <c r="J17" i="3"/>
  <c r="J15" i="1"/>
  <c r="I16" i="1"/>
  <c r="J2" i="1"/>
  <c r="I19" i="3" l="1"/>
  <c r="J18" i="3"/>
  <c r="I17" i="1"/>
  <c r="J16" i="1"/>
  <c r="J19" i="3" l="1"/>
  <c r="I20" i="3"/>
  <c r="I18" i="1"/>
  <c r="J17" i="1"/>
  <c r="I21" i="3" l="1"/>
  <c r="J20" i="3"/>
  <c r="I19" i="1"/>
  <c r="J18" i="1"/>
  <c r="J21" i="3" l="1"/>
  <c r="I22" i="3"/>
  <c r="I20" i="1"/>
  <c r="J19" i="1"/>
  <c r="I23" i="3" l="1"/>
  <c r="J22" i="3"/>
  <c r="J20" i="1"/>
  <c r="I21" i="1"/>
  <c r="I24" i="3" l="1"/>
  <c r="J23" i="3"/>
  <c r="J21" i="1"/>
  <c r="I22" i="1"/>
  <c r="I25" i="3" l="1"/>
  <c r="J24" i="3"/>
  <c r="J22" i="1"/>
  <c r="I23" i="1"/>
  <c r="I26" i="3" l="1"/>
  <c r="J25" i="3"/>
  <c r="J23" i="1"/>
  <c r="I24" i="1"/>
  <c r="I27" i="3" l="1"/>
  <c r="J26" i="3"/>
  <c r="J24" i="1"/>
  <c r="I25" i="1"/>
  <c r="I28" i="3" l="1"/>
  <c r="J27" i="3"/>
  <c r="I26" i="1"/>
  <c r="J25" i="1"/>
  <c r="I29" i="3" l="1"/>
  <c r="J28" i="3"/>
  <c r="I27" i="1"/>
  <c r="J26" i="1"/>
  <c r="I30" i="3" l="1"/>
  <c r="J29" i="3"/>
  <c r="I28" i="1"/>
  <c r="J27" i="1"/>
  <c r="I31" i="3" l="1"/>
  <c r="J30" i="3"/>
  <c r="I29" i="1"/>
  <c r="J28" i="1"/>
  <c r="I32" i="3" l="1"/>
  <c r="J31" i="3"/>
  <c r="I30" i="1"/>
  <c r="J29" i="1"/>
  <c r="I33" i="3" l="1"/>
  <c r="J32" i="3"/>
  <c r="I31" i="1"/>
  <c r="J30" i="1"/>
  <c r="I34" i="3" l="1"/>
  <c r="J33" i="3"/>
  <c r="I32" i="1"/>
  <c r="J31" i="1"/>
  <c r="I35" i="3" l="1"/>
  <c r="J35" i="3" s="1"/>
  <c r="J34" i="3"/>
  <c r="I33" i="1"/>
  <c r="J32" i="1"/>
  <c r="I34" i="1" l="1"/>
  <c r="J33" i="1"/>
  <c r="I35" i="1" l="1"/>
  <c r="J34" i="1"/>
  <c r="J35" i="1" l="1"/>
</calcChain>
</file>

<file path=xl/sharedStrings.xml><?xml version="1.0" encoding="utf-8"?>
<sst xmlns="http://schemas.openxmlformats.org/spreadsheetml/2006/main" count="155" uniqueCount="14">
  <si>
    <t>Stand Konto</t>
  </si>
  <si>
    <t>Stand Kasse</t>
  </si>
  <si>
    <t>Kostenart</t>
  </si>
  <si>
    <t>Konto</t>
  </si>
  <si>
    <t>Kasse</t>
  </si>
  <si>
    <t>Quelle</t>
  </si>
  <si>
    <t>Stand Gesamt</t>
  </si>
  <si>
    <t>Unterart</t>
  </si>
  <si>
    <t>Ausg.</t>
  </si>
  <si>
    <t>Einn.</t>
  </si>
  <si>
    <t>Datum</t>
  </si>
  <si>
    <t>Steuer</t>
  </si>
  <si>
    <t>Test</t>
  </si>
  <si>
    <t>hier mal 980 eingebn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</si>
</sst>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1" applyProtection="1">
      <protection locked="0"/>
    </xf>
    <xf numFmtId="164" fontId="1" fillId="0" borderId="0" xfId="0" applyNumberFormat="1" applyFont="1" applyProtection="1">
      <protection locked="0"/>
    </xf>
    <xf numFmtId="0" fontId="2" fillId="0" borderId="0" xfId="0" applyFont="1" applyProtection="1">
      <protection locked="0"/>
    </xf>
    <xf numFmtId="164" fontId="2" fillId="0" borderId="0" xfId="0" applyNumberFormat="1" applyFont="1" applyProtection="1">
      <protection locked="0"/>
    </xf>
    <xf numFmtId="0" fontId="0" fillId="0" borderId="0" xfId="0" applyProtection="1">
      <protection locked="0"/>
    </xf>
    <xf numFmtId="14" fontId="2" fillId="0" borderId="0" xfId="0" applyNumberFormat="1" applyFont="1" applyProtection="1">
      <protection locked="0"/>
    </xf>
    <xf numFmtId="14" fontId="2" fillId="0" borderId="0" xfId="0" applyNumberFormat="1" applyFont="1" applyBorder="1" applyAlignment="1" applyProtection="1">
      <protection locked="0"/>
    </xf>
    <xf numFmtId="14" fontId="0" fillId="0" borderId="0" xfId="0" applyNumberFormat="1" applyProtection="1">
      <protection locked="0"/>
    </xf>
    <xf numFmtId="0" fontId="3" fillId="0" borderId="1" xfId="0" applyFont="1" applyBorder="1" applyProtection="1"/>
    <xf numFmtId="0" fontId="3" fillId="0" borderId="2" xfId="0" applyFont="1" applyBorder="1" applyProtection="1"/>
    <xf numFmtId="0" fontId="3" fillId="0" borderId="4" xfId="0" applyFont="1" applyBorder="1" applyAlignment="1" applyProtection="1"/>
    <xf numFmtId="164" fontId="3" fillId="0" borderId="2" xfId="0" applyNumberFormat="1" applyFont="1" applyBorder="1" applyProtection="1"/>
    <xf numFmtId="164" fontId="3" fillId="0" borderId="3" xfId="0" applyNumberFormat="1" applyFont="1" applyBorder="1" applyProtection="1"/>
    <xf numFmtId="164" fontId="2" fillId="0" borderId="5" xfId="0" applyNumberFormat="1" applyFont="1" applyBorder="1" applyProtection="1"/>
    <xf numFmtId="9" fontId="2" fillId="0" borderId="0" xfId="0" applyNumberFormat="1" applyFont="1" applyBorder="1" applyAlignment="1" applyProtection="1">
      <alignment horizontal="right"/>
      <protection locked="0"/>
    </xf>
    <xf numFmtId="164" fontId="2" fillId="2" borderId="0" xfId="0" applyNumberFormat="1" applyFont="1" applyFill="1" applyProtection="1">
      <protection locked="0"/>
    </xf>
    <xf numFmtId="164" fontId="2" fillId="0" borderId="0" xfId="0" applyNumberFormat="1" applyFont="1" applyFill="1" applyProtection="1">
      <protection locked="0"/>
    </xf>
  </cellXfs>
  <cellStyles count="1">
    <cellStyle name="Standard" xfId="0" builtinId="0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rgb="FFFF0000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3" formatCode="0%"/>
      <alignment horizontal="right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1" hidden="0"/>
    </dxf>
    <dxf>
      <font>
        <color rgb="FF9C0006"/>
      </font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3" formatCode="0%"/>
      <alignment horizontal="right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0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1" hidden="0"/>
    </dxf>
    <dxf>
      <font>
        <color rgb="FF9C0006"/>
      </font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rgb="FFFFC000"/>
        </patternFill>
      </fill>
    </dxf>
  </dxfs>
  <tableStyles count="2" defaultTableStyle="TableStyleMedium2" defaultPivotStyle="PivotStyleLight16">
    <tableStyle name="Geld" pivot="0" count="0"/>
    <tableStyle name="Tabellenformat 1" pivot="0" count="0"/>
  </tableStyles>
  <colors>
    <mruColors>
      <color rgb="FFCCC94B"/>
      <color rgb="FFFFCCCC"/>
      <color rgb="FF006666"/>
      <color rgb="FF669900"/>
      <color rgb="FFFFFFCC"/>
      <color rgb="FF993300"/>
      <color rgb="FFFE6666"/>
      <color rgb="FF99FF33"/>
      <color rgb="FFFF66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Monatliche Auswertung der Liquidität</a:t>
            </a:r>
            <a:endParaRPr lang="de-DE">
              <a:solidFill>
                <a:schemeClr val="accent1">
                  <a:lumMod val="75000"/>
                </a:schemeClr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6.9835145852348027E-2"/>
          <c:y val="0.11533190103939329"/>
          <c:w val="0.86720531740997997"/>
          <c:h val="0.74944565997476642"/>
        </c:manualLayout>
      </c:layout>
      <c:lineChart>
        <c:grouping val="standard"/>
        <c:varyColors val="0"/>
        <c:ser>
          <c:idx val="0"/>
          <c:order val="0"/>
          <c:tx>
            <c:strRef>
              <c:f>'2018'!$J$1</c:f>
              <c:strCache>
                <c:ptCount val="1"/>
                <c:pt idx="0">
                  <c:v>Stand Gesamt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'2018'!$A$2:$A$35</c:f>
              <c:numCache>
                <c:formatCode>m/d/yyyy</c:formatCode>
                <c:ptCount val="34"/>
                <c:pt idx="0">
                  <c:v>42988</c:v>
                </c:pt>
                <c:pt idx="1">
                  <c:v>42989</c:v>
                </c:pt>
                <c:pt idx="2">
                  <c:v>42990</c:v>
                </c:pt>
                <c:pt idx="3">
                  <c:v>42997</c:v>
                </c:pt>
                <c:pt idx="4">
                  <c:v>43004</c:v>
                </c:pt>
                <c:pt idx="5">
                  <c:v>43010</c:v>
                </c:pt>
                <c:pt idx="6">
                  <c:v>43228</c:v>
                </c:pt>
                <c:pt idx="7">
                  <c:v>43228</c:v>
                </c:pt>
                <c:pt idx="8">
                  <c:v>43228</c:v>
                </c:pt>
                <c:pt idx="9">
                  <c:v>43228</c:v>
                </c:pt>
                <c:pt idx="10">
                  <c:v>43244</c:v>
                </c:pt>
                <c:pt idx="11">
                  <c:v>43244</c:v>
                </c:pt>
                <c:pt idx="12">
                  <c:v>43256</c:v>
                </c:pt>
                <c:pt idx="13">
                  <c:v>43257</c:v>
                </c:pt>
                <c:pt idx="14">
                  <c:v>43257</c:v>
                </c:pt>
                <c:pt idx="15">
                  <c:v>43258</c:v>
                </c:pt>
                <c:pt idx="16">
                  <c:v>43259</c:v>
                </c:pt>
                <c:pt idx="17">
                  <c:v>43259</c:v>
                </c:pt>
                <c:pt idx="18">
                  <c:v>43259</c:v>
                </c:pt>
                <c:pt idx="19">
                  <c:v>43259</c:v>
                </c:pt>
                <c:pt idx="20">
                  <c:v>43262</c:v>
                </c:pt>
                <c:pt idx="21">
                  <c:v>43262</c:v>
                </c:pt>
                <c:pt idx="22">
                  <c:v>43263</c:v>
                </c:pt>
                <c:pt idx="23">
                  <c:v>43264</c:v>
                </c:pt>
                <c:pt idx="24">
                  <c:v>43266</c:v>
                </c:pt>
                <c:pt idx="25">
                  <c:v>43271</c:v>
                </c:pt>
                <c:pt idx="26">
                  <c:v>43280</c:v>
                </c:pt>
                <c:pt idx="27">
                  <c:v>43289</c:v>
                </c:pt>
                <c:pt idx="28">
                  <c:v>43289</c:v>
                </c:pt>
                <c:pt idx="29">
                  <c:v>43289</c:v>
                </c:pt>
                <c:pt idx="30">
                  <c:v>43289</c:v>
                </c:pt>
                <c:pt idx="31">
                  <c:v>43295</c:v>
                </c:pt>
                <c:pt idx="32">
                  <c:v>43308</c:v>
                </c:pt>
                <c:pt idx="33">
                  <c:v>43310</c:v>
                </c:pt>
              </c:numCache>
            </c:numRef>
          </c:cat>
          <c:val>
            <c:numRef>
              <c:f>'2018'!$J$2:$J$35</c:f>
              <c:numCache>
                <c:formatCode>#,##0.00\ "€"</c:formatCode>
                <c:ptCount val="34"/>
                <c:pt idx="0">
                  <c:v>0</c:v>
                </c:pt>
                <c:pt idx="1">
                  <c:v>450</c:v>
                </c:pt>
                <c:pt idx="2">
                  <c:v>350</c:v>
                </c:pt>
                <c:pt idx="3">
                  <c:v>342.6</c:v>
                </c:pt>
                <c:pt idx="4">
                  <c:v>283.64000000000004</c:v>
                </c:pt>
                <c:pt idx="5">
                  <c:v>261.84000000000003</c:v>
                </c:pt>
                <c:pt idx="6">
                  <c:v>240.27000000000004</c:v>
                </c:pt>
                <c:pt idx="7">
                  <c:v>220.28000000000003</c:v>
                </c:pt>
                <c:pt idx="8">
                  <c:v>199.68500000000003</c:v>
                </c:pt>
                <c:pt idx="9">
                  <c:v>183.79500000000002</c:v>
                </c:pt>
                <c:pt idx="10">
                  <c:v>163.79500000000002</c:v>
                </c:pt>
                <c:pt idx="11">
                  <c:v>1663.7950000000001</c:v>
                </c:pt>
                <c:pt idx="12">
                  <c:v>1559.7950000000001</c:v>
                </c:pt>
                <c:pt idx="13">
                  <c:v>1513.095</c:v>
                </c:pt>
                <c:pt idx="14">
                  <c:v>1481.095</c:v>
                </c:pt>
                <c:pt idx="15">
                  <c:v>1451.085</c:v>
                </c:pt>
                <c:pt idx="16">
                  <c:v>1430.7075</c:v>
                </c:pt>
                <c:pt idx="17">
                  <c:v>1410.7175</c:v>
                </c:pt>
                <c:pt idx="18">
                  <c:v>1385.7725</c:v>
                </c:pt>
                <c:pt idx="19">
                  <c:v>1354.9025000000001</c:v>
                </c:pt>
                <c:pt idx="20">
                  <c:v>1334.9025000000001</c:v>
                </c:pt>
                <c:pt idx="21">
                  <c:v>1334.9025000000001</c:v>
                </c:pt>
                <c:pt idx="22">
                  <c:v>1284.9025000000001</c:v>
                </c:pt>
                <c:pt idx="23">
                  <c:v>1277.1025000000002</c:v>
                </c:pt>
                <c:pt idx="24">
                  <c:v>1243.0025000000003</c:v>
                </c:pt>
                <c:pt idx="25">
                  <c:v>1202.9925000000003</c:v>
                </c:pt>
                <c:pt idx="26">
                  <c:v>1188.9925000000003</c:v>
                </c:pt>
                <c:pt idx="27">
                  <c:v>1170.1075000000003</c:v>
                </c:pt>
                <c:pt idx="28">
                  <c:v>1150.1175000000003</c:v>
                </c:pt>
                <c:pt idx="29">
                  <c:v>1130.1225000000004</c:v>
                </c:pt>
                <c:pt idx="30">
                  <c:v>1129.1325000000004</c:v>
                </c:pt>
                <c:pt idx="31">
                  <c:v>1020.7825000000005</c:v>
                </c:pt>
                <c:pt idx="32">
                  <c:v>956.34250000000043</c:v>
                </c:pt>
                <c:pt idx="33">
                  <c:v>956.34250000000043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339-4679-ABA7-D98F194F43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513408"/>
        <c:axId val="48821312"/>
      </c:lineChart>
      <c:dateAx>
        <c:axId val="50513408"/>
        <c:scaling>
          <c:orientation val="minMax"/>
        </c:scaling>
        <c:delete val="0"/>
        <c:axPos val="b"/>
        <c:numFmt formatCode="[$-407]d/\ mmm/\ yy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1740000" spcFirstLastPara="1" vertOverflow="ellipsis" wrap="square" anchor="ctr" anchorCtr="0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8821312"/>
        <c:crosses val="autoZero"/>
        <c:auto val="1"/>
        <c:lblOffset val="100"/>
        <c:baseTimeUnit val="days"/>
        <c:majorUnit val="1"/>
        <c:majorTimeUnit val="months"/>
        <c:minorUnit val="1"/>
        <c:minorTimeUnit val="months"/>
      </c:dateAx>
      <c:valAx>
        <c:axId val="48821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0513408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Monatliche Auswertung der Liquidität</a:t>
            </a:r>
            <a:endParaRPr lang="de-DE">
              <a:solidFill>
                <a:schemeClr val="accent1">
                  <a:lumMod val="75000"/>
                </a:schemeClr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6.9835145852348027E-2"/>
          <c:y val="0.11533190103939329"/>
          <c:w val="0.86720531740997997"/>
          <c:h val="0.74944565997476642"/>
        </c:manualLayout>
      </c:layout>
      <c:lineChart>
        <c:grouping val="standard"/>
        <c:varyColors val="0"/>
        <c:ser>
          <c:idx val="0"/>
          <c:order val="0"/>
          <c:tx>
            <c:strRef>
              <c:f>Muster!$J$1</c:f>
              <c:strCache>
                <c:ptCount val="1"/>
                <c:pt idx="0">
                  <c:v>Stand Gesamt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Muster!$A$2:$A$35</c:f>
              <c:numCache>
                <c:formatCode>m/d/yyyy</c:formatCode>
                <c:ptCount val="34"/>
                <c:pt idx="0">
                  <c:v>42988</c:v>
                </c:pt>
                <c:pt idx="1">
                  <c:v>42989</c:v>
                </c:pt>
                <c:pt idx="2">
                  <c:v>42990</c:v>
                </c:pt>
                <c:pt idx="3">
                  <c:v>42997</c:v>
                </c:pt>
                <c:pt idx="4">
                  <c:v>43004</c:v>
                </c:pt>
                <c:pt idx="5">
                  <c:v>43010</c:v>
                </c:pt>
                <c:pt idx="6">
                  <c:v>43228</c:v>
                </c:pt>
                <c:pt idx="7">
                  <c:v>43228</c:v>
                </c:pt>
                <c:pt idx="8">
                  <c:v>43228</c:v>
                </c:pt>
                <c:pt idx="9">
                  <c:v>43228</c:v>
                </c:pt>
                <c:pt idx="10">
                  <c:v>43244</c:v>
                </c:pt>
                <c:pt idx="11">
                  <c:v>43244</c:v>
                </c:pt>
                <c:pt idx="12">
                  <c:v>43256</c:v>
                </c:pt>
                <c:pt idx="13">
                  <c:v>43257</c:v>
                </c:pt>
                <c:pt idx="14">
                  <c:v>43257</c:v>
                </c:pt>
                <c:pt idx="15">
                  <c:v>43258</c:v>
                </c:pt>
                <c:pt idx="16">
                  <c:v>43259</c:v>
                </c:pt>
                <c:pt idx="17">
                  <c:v>43259</c:v>
                </c:pt>
                <c:pt idx="18">
                  <c:v>43259</c:v>
                </c:pt>
                <c:pt idx="19">
                  <c:v>43259</c:v>
                </c:pt>
                <c:pt idx="20">
                  <c:v>43262</c:v>
                </c:pt>
                <c:pt idx="21">
                  <c:v>43262</c:v>
                </c:pt>
                <c:pt idx="22">
                  <c:v>43263</c:v>
                </c:pt>
                <c:pt idx="23">
                  <c:v>43264</c:v>
                </c:pt>
                <c:pt idx="24">
                  <c:v>43266</c:v>
                </c:pt>
                <c:pt idx="25">
                  <c:v>43271</c:v>
                </c:pt>
                <c:pt idx="26">
                  <c:v>43280</c:v>
                </c:pt>
                <c:pt idx="27">
                  <c:v>43289</c:v>
                </c:pt>
                <c:pt idx="28">
                  <c:v>43289</c:v>
                </c:pt>
                <c:pt idx="29">
                  <c:v>43289</c:v>
                </c:pt>
                <c:pt idx="30">
                  <c:v>43289</c:v>
                </c:pt>
                <c:pt idx="31">
                  <c:v>43295</c:v>
                </c:pt>
                <c:pt idx="32">
                  <c:v>43308</c:v>
                </c:pt>
                <c:pt idx="33">
                  <c:v>43310</c:v>
                </c:pt>
              </c:numCache>
            </c:numRef>
          </c:cat>
          <c:val>
            <c:numRef>
              <c:f>Muster!$J$2:$J$35</c:f>
              <c:numCache>
                <c:formatCode>#,##0.00\ "€"</c:formatCode>
                <c:ptCount val="34"/>
                <c:pt idx="0">
                  <c:v>0</c:v>
                </c:pt>
                <c:pt idx="1">
                  <c:v>450</c:v>
                </c:pt>
                <c:pt idx="2">
                  <c:v>350</c:v>
                </c:pt>
                <c:pt idx="3">
                  <c:v>342.6</c:v>
                </c:pt>
                <c:pt idx="4">
                  <c:v>283.64000000000004</c:v>
                </c:pt>
                <c:pt idx="5">
                  <c:v>261.84000000000003</c:v>
                </c:pt>
                <c:pt idx="6">
                  <c:v>240.27000000000004</c:v>
                </c:pt>
                <c:pt idx="7">
                  <c:v>220.28000000000003</c:v>
                </c:pt>
                <c:pt idx="8">
                  <c:v>199.68500000000003</c:v>
                </c:pt>
                <c:pt idx="9">
                  <c:v>183.79500000000002</c:v>
                </c:pt>
                <c:pt idx="10">
                  <c:v>163.79500000000002</c:v>
                </c:pt>
                <c:pt idx="11">
                  <c:v>1663.7950000000001</c:v>
                </c:pt>
                <c:pt idx="12">
                  <c:v>1559.7950000000001</c:v>
                </c:pt>
                <c:pt idx="13">
                  <c:v>1513.095</c:v>
                </c:pt>
                <c:pt idx="14">
                  <c:v>1481.095</c:v>
                </c:pt>
                <c:pt idx="15">
                  <c:v>1451.085</c:v>
                </c:pt>
                <c:pt idx="16">
                  <c:v>1430.7075</c:v>
                </c:pt>
                <c:pt idx="17">
                  <c:v>1410.7175</c:v>
                </c:pt>
                <c:pt idx="18">
                  <c:v>1385.7725</c:v>
                </c:pt>
                <c:pt idx="19">
                  <c:v>1354.9025000000001</c:v>
                </c:pt>
                <c:pt idx="20">
                  <c:v>1334.9025000000001</c:v>
                </c:pt>
                <c:pt idx="21">
                  <c:v>1334.9025000000001</c:v>
                </c:pt>
                <c:pt idx="22">
                  <c:v>1284.9025000000001</c:v>
                </c:pt>
                <c:pt idx="23">
                  <c:v>1277.1025000000002</c:v>
                </c:pt>
                <c:pt idx="24">
                  <c:v>1243.0025000000003</c:v>
                </c:pt>
                <c:pt idx="25">
                  <c:v>1202.9925000000003</c:v>
                </c:pt>
                <c:pt idx="26">
                  <c:v>1188.9925000000003</c:v>
                </c:pt>
                <c:pt idx="27">
                  <c:v>1170.1075000000003</c:v>
                </c:pt>
                <c:pt idx="28">
                  <c:v>1150.1175000000003</c:v>
                </c:pt>
                <c:pt idx="29">
                  <c:v>1130.1225000000004</c:v>
                </c:pt>
                <c:pt idx="30">
                  <c:v>1129.1325000000004</c:v>
                </c:pt>
                <c:pt idx="31">
                  <c:v>1020.7825000000005</c:v>
                </c:pt>
                <c:pt idx="32">
                  <c:v>956.34250000000043</c:v>
                </c:pt>
                <c:pt idx="33">
                  <c:v>934.17250000000047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DEB-4066-95F5-4AFEB29658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000832"/>
        <c:axId val="68745408"/>
      </c:lineChart>
      <c:dateAx>
        <c:axId val="51000832"/>
        <c:scaling>
          <c:orientation val="minMax"/>
        </c:scaling>
        <c:delete val="0"/>
        <c:axPos val="b"/>
        <c:numFmt formatCode="[$-407]d/\ mmm/\ yy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1740000" spcFirstLastPara="1" vertOverflow="ellipsis" wrap="square" anchor="ctr" anchorCtr="0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8745408"/>
        <c:crosses val="autoZero"/>
        <c:auto val="1"/>
        <c:lblOffset val="100"/>
        <c:baseTimeUnit val="days"/>
        <c:majorUnit val="1"/>
        <c:majorTimeUnit val="months"/>
        <c:minorUnit val="1"/>
        <c:minorTimeUnit val="months"/>
      </c:dateAx>
      <c:valAx>
        <c:axId val="68745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100083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1057275</xdr:colOff>
      <xdr:row>0</xdr:row>
      <xdr:rowOff>28575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xmlns="" id="{1ACCC8F4-3073-4FC8-AD5F-FC19303863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542925</xdr:colOff>
      <xdr:row>35</xdr:row>
      <xdr:rowOff>28575</xdr:rowOff>
    </xdr:from>
    <xdr:to>
      <xdr:col>6</xdr:col>
      <xdr:colOff>333375</xdr:colOff>
      <xdr:row>37</xdr:row>
      <xdr:rowOff>0</xdr:rowOff>
    </xdr:to>
    <xdr:cxnSp macro="">
      <xdr:nvCxnSpPr>
        <xdr:cNvPr id="4" name="Gerade Verbindung mit Pfeil 3"/>
        <xdr:cNvCxnSpPr/>
      </xdr:nvCxnSpPr>
      <xdr:spPr>
        <a:xfrm flipV="1">
          <a:off x="5419725" y="6705600"/>
          <a:ext cx="561975" cy="352425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1057275</xdr:colOff>
      <xdr:row>0</xdr:row>
      <xdr:rowOff>28575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xmlns="" id="{BCD9D6D6-3A36-48C4-A43D-FC7F126FCE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_Geld" displayName="Tab_Geld" ref="A1:J35" totalsRowShown="0" headerRowDxfId="31" dataDxfId="29" headerRowBorderDxfId="30">
  <autoFilter ref="A1:J35"/>
  <sortState ref="A2:J35">
    <sortCondition ref="A1:A35"/>
  </sortState>
  <tableColumns count="10">
    <tableColumn id="1" name="Datum" dataDxfId="28"/>
    <tableColumn id="2" name="Quelle" dataDxfId="27"/>
    <tableColumn id="3" name="Kostenart" dataDxfId="26"/>
    <tableColumn id="4" name="Unterart" dataDxfId="25"/>
    <tableColumn id="10" name="Steuer" dataDxfId="24"/>
    <tableColumn id="5" name="Einn." dataDxfId="23"/>
    <tableColumn id="6" name="Ausg." dataDxfId="22"/>
    <tableColumn id="7" name="Stand Konto" dataDxfId="21">
      <calculatedColumnFormula>IF(B2="Konto",H1+F2-G2,IF(B2="Kasse",H1,""))</calculatedColumnFormula>
    </tableColumn>
    <tableColumn id="8" name="Stand Kasse" dataDxfId="20">
      <calculatedColumnFormula>IF(B2="Kasse",I1+F2-G2,IF(B2="Konto",I1,""))</calculatedColumnFormula>
    </tableColumn>
    <tableColumn id="9" name="Stand Gesamt" dataDxfId="19">
      <calculatedColumnFormula>Tab_Geld[[#This Row],[Stand Konto]]+Tab_Geld[[#This Row],[Stand Kasse]]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_Geld3" displayName="Tab_Geld3" ref="A1:J35" totalsRowShown="0" headerRowDxfId="12" dataDxfId="10" headerRowBorderDxfId="11">
  <autoFilter ref="A1:J35"/>
  <sortState ref="A2:J35">
    <sortCondition ref="A1:A35"/>
  </sortState>
  <tableColumns count="10">
    <tableColumn id="1" name="Datum" dataDxfId="9"/>
    <tableColumn id="2" name="Quelle" dataDxfId="8"/>
    <tableColumn id="3" name="Kostenart" dataDxfId="7"/>
    <tableColumn id="4" name="Unterart" dataDxfId="6"/>
    <tableColumn id="10" name="Steuer" dataDxfId="5"/>
    <tableColumn id="5" name="Einn." dataDxfId="4"/>
    <tableColumn id="6" name="Ausg." dataDxfId="3"/>
    <tableColumn id="7" name="Stand Konto" dataDxfId="2">
      <calculatedColumnFormula>IF(B2="Konto",H1+F2-G2,IF(B2="Kasse",H1,""))</calculatedColumnFormula>
    </tableColumn>
    <tableColumn id="8" name="Stand Kasse" dataDxfId="1">
      <calculatedColumnFormula>IF(B2="Kasse",I1+F2-G2,IF(B2="Konto",I1,""))</calculatedColumnFormula>
    </tableColumn>
    <tableColumn id="9" name="Stand Gesamt" dataDxfId="0">
      <calculatedColumnFormula>Tab_Geld3[[#This Row],[Stand Konto]]+Tab_Geld3[[#This Row],[Stand Kasse]]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J38"/>
  <sheetViews>
    <sheetView tabSelected="1" zoomScaleNormal="100" workbookViewId="0">
      <selection activeCell="F38" sqref="F38"/>
    </sheetView>
  </sheetViews>
  <sheetFormatPr baseColWidth="10" defaultColWidth="9.140625" defaultRowHeight="15" x14ac:dyDescent="0.25"/>
  <cols>
    <col min="1" max="1" width="10.7109375" style="8" customWidth="1"/>
    <col min="2" max="2" width="9.140625" style="5" bestFit="1" customWidth="1"/>
    <col min="3" max="3" width="24" style="5" customWidth="1"/>
    <col min="4" max="4" width="17" style="5" bestFit="1" customWidth="1"/>
    <col min="5" max="5" width="12.28515625" style="5" customWidth="1"/>
    <col min="6" max="6" width="11.5703125" style="5" bestFit="1" customWidth="1"/>
    <col min="7" max="7" width="9.5703125" style="1" customWidth="1"/>
    <col min="8" max="8" width="13.85546875" style="1" customWidth="1"/>
    <col min="9" max="9" width="13.5703125" style="1" bestFit="1" customWidth="1"/>
    <col min="10" max="10" width="15.42578125" style="2" customWidth="1"/>
    <col min="11" max="16384" width="9.140625" style="5"/>
  </cols>
  <sheetData>
    <row r="1" spans="1:10" ht="15.75" thickBot="1" x14ac:dyDescent="0.3">
      <c r="A1" s="9" t="s">
        <v>10</v>
      </c>
      <c r="B1" s="10" t="s">
        <v>5</v>
      </c>
      <c r="C1" s="11" t="s">
        <v>2</v>
      </c>
      <c r="D1" s="11" t="s">
        <v>7</v>
      </c>
      <c r="E1" s="11" t="s">
        <v>11</v>
      </c>
      <c r="F1" s="12" t="s">
        <v>9</v>
      </c>
      <c r="G1" s="12" t="s">
        <v>8</v>
      </c>
      <c r="H1" s="12" t="s">
        <v>0</v>
      </c>
      <c r="I1" s="13" t="s">
        <v>1</v>
      </c>
      <c r="J1" s="14" t="s">
        <v>6</v>
      </c>
    </row>
    <row r="2" spans="1:10" x14ac:dyDescent="0.25">
      <c r="A2" s="6">
        <v>42988</v>
      </c>
      <c r="B2" s="3" t="s">
        <v>4</v>
      </c>
      <c r="C2" s="7"/>
      <c r="D2" s="7"/>
      <c r="E2" s="15"/>
      <c r="F2" s="4"/>
      <c r="G2" s="4"/>
      <c r="H2" s="4"/>
      <c r="I2" s="17">
        <f>IF(B2="Kasse",0+F2-G2,IF(B2="Konto",0,""))</f>
        <v>0</v>
      </c>
      <c r="J2" s="4">
        <f>Tab_Geld[[#This Row],[Stand Konto]]+Tab_Geld[[#This Row],[Stand Kasse]]</f>
        <v>0</v>
      </c>
    </row>
    <row r="3" spans="1:10" x14ac:dyDescent="0.25">
      <c r="A3" s="6">
        <v>42989</v>
      </c>
      <c r="B3" s="3" t="s">
        <v>4</v>
      </c>
      <c r="C3" s="7" t="s">
        <v>12</v>
      </c>
      <c r="D3" s="7"/>
      <c r="E3" s="15"/>
      <c r="F3" s="4">
        <v>450</v>
      </c>
      <c r="G3" s="4"/>
      <c r="H3" s="4"/>
      <c r="I3" s="17">
        <f t="shared" ref="I3:I34" si="0">IF(B3="Kasse",I2+F3-G3,IF(B3="Konto",I2,""))</f>
        <v>450</v>
      </c>
      <c r="J3" s="4">
        <f>Tab_Geld[[#This Row],[Stand Konto]]+Tab_Geld[[#This Row],[Stand Kasse]]</f>
        <v>450</v>
      </c>
    </row>
    <row r="4" spans="1:10" x14ac:dyDescent="0.25">
      <c r="A4" s="6">
        <v>42990</v>
      </c>
      <c r="B4" s="3" t="s">
        <v>4</v>
      </c>
      <c r="C4" s="7" t="s">
        <v>12</v>
      </c>
      <c r="D4" s="7"/>
      <c r="E4" s="15"/>
      <c r="F4" s="4"/>
      <c r="G4" s="4">
        <v>100</v>
      </c>
      <c r="H4" s="4"/>
      <c r="I4" s="17">
        <f t="shared" si="0"/>
        <v>350</v>
      </c>
      <c r="J4" s="4">
        <f>Tab_Geld[[#This Row],[Stand Konto]]+Tab_Geld[[#This Row],[Stand Kasse]]</f>
        <v>350</v>
      </c>
    </row>
    <row r="5" spans="1:10" x14ac:dyDescent="0.25">
      <c r="A5" s="6">
        <v>42997</v>
      </c>
      <c r="B5" s="3" t="s">
        <v>4</v>
      </c>
      <c r="C5" s="7" t="s">
        <v>12</v>
      </c>
      <c r="D5" s="7"/>
      <c r="E5" s="15"/>
      <c r="F5" s="4"/>
      <c r="G5" s="4">
        <v>7.4</v>
      </c>
      <c r="H5" s="4"/>
      <c r="I5" s="17">
        <f t="shared" si="0"/>
        <v>342.6</v>
      </c>
      <c r="J5" s="4">
        <f>Tab_Geld[[#This Row],[Stand Konto]]+Tab_Geld[[#This Row],[Stand Kasse]]</f>
        <v>342.6</v>
      </c>
    </row>
    <row r="6" spans="1:10" x14ac:dyDescent="0.25">
      <c r="A6" s="6">
        <v>43004</v>
      </c>
      <c r="B6" s="3" t="s">
        <v>4</v>
      </c>
      <c r="C6" s="7" t="s">
        <v>12</v>
      </c>
      <c r="D6" s="7"/>
      <c r="E6" s="15"/>
      <c r="F6" s="4"/>
      <c r="G6" s="4">
        <v>58.96</v>
      </c>
      <c r="H6" s="4"/>
      <c r="I6" s="17">
        <f t="shared" si="0"/>
        <v>283.64000000000004</v>
      </c>
      <c r="J6" s="4">
        <f>Tab_Geld[[#This Row],[Stand Konto]]+Tab_Geld[[#This Row],[Stand Kasse]]</f>
        <v>283.64000000000004</v>
      </c>
    </row>
    <row r="7" spans="1:10" x14ac:dyDescent="0.25">
      <c r="A7" s="6">
        <v>43010</v>
      </c>
      <c r="B7" s="3" t="s">
        <v>4</v>
      </c>
      <c r="C7" s="7" t="s">
        <v>12</v>
      </c>
      <c r="D7" s="7"/>
      <c r="E7" s="15"/>
      <c r="F7" s="4"/>
      <c r="G7" s="4">
        <v>21.8</v>
      </c>
      <c r="H7" s="4"/>
      <c r="I7" s="17">
        <f t="shared" si="0"/>
        <v>261.84000000000003</v>
      </c>
      <c r="J7" s="4">
        <f>Tab_Geld[[#This Row],[Stand Konto]]+Tab_Geld[[#This Row],[Stand Kasse]]</f>
        <v>261.84000000000003</v>
      </c>
    </row>
    <row r="8" spans="1:10" x14ac:dyDescent="0.25">
      <c r="A8" s="6">
        <v>43228</v>
      </c>
      <c r="B8" s="3" t="s">
        <v>4</v>
      </c>
      <c r="C8" s="7" t="s">
        <v>12</v>
      </c>
      <c r="D8" s="7"/>
      <c r="E8" s="15"/>
      <c r="F8" s="4"/>
      <c r="G8" s="4">
        <f>28.76*0.75</f>
        <v>21.57</v>
      </c>
      <c r="H8" s="4"/>
      <c r="I8" s="17">
        <f t="shared" si="0"/>
        <v>240.27000000000004</v>
      </c>
      <c r="J8" s="4">
        <f>Tab_Geld[[#This Row],[Stand Konto]]+Tab_Geld[[#This Row],[Stand Kasse]]</f>
        <v>240.27000000000004</v>
      </c>
    </row>
    <row r="9" spans="1:10" x14ac:dyDescent="0.25">
      <c r="A9" s="6">
        <v>43228</v>
      </c>
      <c r="B9" s="3" t="s">
        <v>4</v>
      </c>
      <c r="C9" s="7" t="s">
        <v>12</v>
      </c>
      <c r="D9" s="7"/>
      <c r="E9" s="15"/>
      <c r="F9" s="4"/>
      <c r="G9" s="4">
        <v>19.989999999999998</v>
      </c>
      <c r="H9" s="4"/>
      <c r="I9" s="17">
        <f t="shared" si="0"/>
        <v>220.28000000000003</v>
      </c>
      <c r="J9" s="4">
        <f>Tab_Geld[[#This Row],[Stand Konto]]+Tab_Geld[[#This Row],[Stand Kasse]]</f>
        <v>220.28000000000003</v>
      </c>
    </row>
    <row r="10" spans="1:10" x14ac:dyDescent="0.25">
      <c r="A10" s="6">
        <v>43228</v>
      </c>
      <c r="B10" s="3" t="s">
        <v>4</v>
      </c>
      <c r="C10" s="7" t="s">
        <v>12</v>
      </c>
      <c r="D10" s="7"/>
      <c r="E10" s="15"/>
      <c r="F10" s="4"/>
      <c r="G10" s="4">
        <f>41.19*0.5</f>
        <v>20.594999999999999</v>
      </c>
      <c r="H10" s="4"/>
      <c r="I10" s="17">
        <f t="shared" si="0"/>
        <v>199.68500000000003</v>
      </c>
      <c r="J10" s="4">
        <f>Tab_Geld[[#This Row],[Stand Konto]]+Tab_Geld[[#This Row],[Stand Kasse]]</f>
        <v>199.68500000000003</v>
      </c>
    </row>
    <row r="11" spans="1:10" x14ac:dyDescent="0.25">
      <c r="A11" s="6">
        <v>43228</v>
      </c>
      <c r="B11" s="3" t="s">
        <v>4</v>
      </c>
      <c r="C11" s="7" t="s">
        <v>12</v>
      </c>
      <c r="D11" s="7"/>
      <c r="E11" s="15"/>
      <c r="F11" s="4"/>
      <c r="G11" s="4">
        <v>15.89</v>
      </c>
      <c r="H11" s="4"/>
      <c r="I11" s="17">
        <f t="shared" si="0"/>
        <v>183.79500000000002</v>
      </c>
      <c r="J11" s="4">
        <f>Tab_Geld[[#This Row],[Stand Konto]]+Tab_Geld[[#This Row],[Stand Kasse]]</f>
        <v>183.79500000000002</v>
      </c>
    </row>
    <row r="12" spans="1:10" x14ac:dyDescent="0.25">
      <c r="A12" s="6">
        <v>43244</v>
      </c>
      <c r="B12" s="3" t="s">
        <v>4</v>
      </c>
      <c r="C12" s="7" t="s">
        <v>12</v>
      </c>
      <c r="D12" s="7"/>
      <c r="E12" s="15"/>
      <c r="F12" s="4"/>
      <c r="G12" s="4">
        <v>20</v>
      </c>
      <c r="H12" s="4"/>
      <c r="I12" s="17">
        <f t="shared" si="0"/>
        <v>163.79500000000002</v>
      </c>
      <c r="J12" s="4">
        <f>Tab_Geld[[#This Row],[Stand Konto]]+Tab_Geld[[#This Row],[Stand Kasse]]</f>
        <v>163.79500000000002</v>
      </c>
    </row>
    <row r="13" spans="1:10" x14ac:dyDescent="0.25">
      <c r="A13" s="6">
        <v>43244</v>
      </c>
      <c r="B13" s="3" t="s">
        <v>4</v>
      </c>
      <c r="C13" s="7" t="s">
        <v>12</v>
      </c>
      <c r="D13" s="7"/>
      <c r="E13" s="15"/>
      <c r="F13" s="4">
        <v>1500</v>
      </c>
      <c r="G13" s="4"/>
      <c r="H13" s="4"/>
      <c r="I13" s="17">
        <f t="shared" si="0"/>
        <v>1663.7950000000001</v>
      </c>
      <c r="J13" s="4">
        <f>Tab_Geld[[#This Row],[Stand Konto]]+Tab_Geld[[#This Row],[Stand Kasse]]</f>
        <v>1663.7950000000001</v>
      </c>
    </row>
    <row r="14" spans="1:10" x14ac:dyDescent="0.25">
      <c r="A14" s="6">
        <v>43256</v>
      </c>
      <c r="B14" s="3" t="s">
        <v>4</v>
      </c>
      <c r="C14" s="7" t="s">
        <v>12</v>
      </c>
      <c r="D14" s="7"/>
      <c r="E14" s="15"/>
      <c r="F14" s="4"/>
      <c r="G14" s="4">
        <v>104</v>
      </c>
      <c r="H14" s="4"/>
      <c r="I14" s="17">
        <f t="shared" si="0"/>
        <v>1559.7950000000001</v>
      </c>
      <c r="J14" s="4">
        <f>Tab_Geld[[#This Row],[Stand Konto]]+Tab_Geld[[#This Row],[Stand Kasse]]</f>
        <v>1559.7950000000001</v>
      </c>
    </row>
    <row r="15" spans="1:10" x14ac:dyDescent="0.25">
      <c r="A15" s="6">
        <v>43257</v>
      </c>
      <c r="B15" s="3" t="s">
        <v>4</v>
      </c>
      <c r="C15" s="7" t="s">
        <v>12</v>
      </c>
      <c r="D15" s="7"/>
      <c r="E15" s="15"/>
      <c r="F15" s="4"/>
      <c r="G15" s="4">
        <v>46.7</v>
      </c>
      <c r="H15" s="4"/>
      <c r="I15" s="17">
        <f t="shared" si="0"/>
        <v>1513.095</v>
      </c>
      <c r="J15" s="4">
        <f>Tab_Geld[[#This Row],[Stand Konto]]+Tab_Geld[[#This Row],[Stand Kasse]]</f>
        <v>1513.095</v>
      </c>
    </row>
    <row r="16" spans="1:10" x14ac:dyDescent="0.25">
      <c r="A16" s="6">
        <v>43257</v>
      </c>
      <c r="B16" s="3" t="s">
        <v>4</v>
      </c>
      <c r="C16" s="7" t="s">
        <v>12</v>
      </c>
      <c r="D16" s="7"/>
      <c r="E16" s="15"/>
      <c r="F16" s="4"/>
      <c r="G16" s="4">
        <v>32</v>
      </c>
      <c r="H16" s="4"/>
      <c r="I16" s="17">
        <f t="shared" si="0"/>
        <v>1481.095</v>
      </c>
      <c r="J16" s="4">
        <f>Tab_Geld[[#This Row],[Stand Konto]]+Tab_Geld[[#This Row],[Stand Kasse]]</f>
        <v>1481.095</v>
      </c>
    </row>
    <row r="17" spans="1:10" x14ac:dyDescent="0.25">
      <c r="A17" s="6">
        <v>43258</v>
      </c>
      <c r="B17" s="3" t="s">
        <v>4</v>
      </c>
      <c r="C17" s="7" t="s">
        <v>12</v>
      </c>
      <c r="D17" s="7"/>
      <c r="E17" s="15"/>
      <c r="F17" s="4"/>
      <c r="G17" s="4">
        <v>30.01</v>
      </c>
      <c r="H17" s="4"/>
      <c r="I17" s="17">
        <f t="shared" si="0"/>
        <v>1451.085</v>
      </c>
      <c r="J17" s="4">
        <f>Tab_Geld[[#This Row],[Stand Konto]]+Tab_Geld[[#This Row],[Stand Kasse]]</f>
        <v>1451.085</v>
      </c>
    </row>
    <row r="18" spans="1:10" x14ac:dyDescent="0.25">
      <c r="A18" s="6">
        <v>43259</v>
      </c>
      <c r="B18" s="3" t="s">
        <v>4</v>
      </c>
      <c r="C18" s="7" t="s">
        <v>12</v>
      </c>
      <c r="D18" s="7"/>
      <c r="E18" s="15"/>
      <c r="F18" s="4"/>
      <c r="G18" s="4">
        <f>27.17*0.75</f>
        <v>20.377500000000001</v>
      </c>
      <c r="H18" s="4"/>
      <c r="I18" s="17">
        <f t="shared" si="0"/>
        <v>1430.7075</v>
      </c>
      <c r="J18" s="4">
        <f>Tab_Geld[[#This Row],[Stand Konto]]+Tab_Geld[[#This Row],[Stand Kasse]]</f>
        <v>1430.7075</v>
      </c>
    </row>
    <row r="19" spans="1:10" x14ac:dyDescent="0.25">
      <c r="A19" s="6">
        <v>43259</v>
      </c>
      <c r="B19" s="3" t="s">
        <v>4</v>
      </c>
      <c r="C19" s="7" t="s">
        <v>12</v>
      </c>
      <c r="D19" s="7"/>
      <c r="E19" s="15"/>
      <c r="F19" s="4"/>
      <c r="G19" s="4">
        <v>19.989999999999998</v>
      </c>
      <c r="H19" s="4"/>
      <c r="I19" s="17">
        <f t="shared" si="0"/>
        <v>1410.7175</v>
      </c>
      <c r="J19" s="4">
        <f>Tab_Geld[[#This Row],[Stand Konto]]+Tab_Geld[[#This Row],[Stand Kasse]]</f>
        <v>1410.7175</v>
      </c>
    </row>
    <row r="20" spans="1:10" x14ac:dyDescent="0.25">
      <c r="A20" s="6">
        <v>43259</v>
      </c>
      <c r="B20" s="3" t="s">
        <v>4</v>
      </c>
      <c r="C20" s="7" t="s">
        <v>12</v>
      </c>
      <c r="D20" s="7"/>
      <c r="E20" s="15"/>
      <c r="F20" s="4"/>
      <c r="G20" s="4">
        <f>49.89*0.5</f>
        <v>24.945</v>
      </c>
      <c r="H20" s="4"/>
      <c r="I20" s="17">
        <f t="shared" si="0"/>
        <v>1385.7725</v>
      </c>
      <c r="J20" s="4">
        <f>Tab_Geld[[#This Row],[Stand Konto]]+Tab_Geld[[#This Row],[Stand Kasse]]</f>
        <v>1385.7725</v>
      </c>
    </row>
    <row r="21" spans="1:10" x14ac:dyDescent="0.25">
      <c r="A21" s="6">
        <v>43259</v>
      </c>
      <c r="B21" s="3" t="s">
        <v>4</v>
      </c>
      <c r="C21" s="7" t="s">
        <v>12</v>
      </c>
      <c r="D21" s="7"/>
      <c r="E21" s="15"/>
      <c r="F21" s="4"/>
      <c r="G21" s="4">
        <v>30.87</v>
      </c>
      <c r="H21" s="4"/>
      <c r="I21" s="17">
        <f t="shared" si="0"/>
        <v>1354.9025000000001</v>
      </c>
      <c r="J21" s="4">
        <f>Tab_Geld[[#This Row],[Stand Konto]]+Tab_Geld[[#This Row],[Stand Kasse]]</f>
        <v>1354.9025000000001</v>
      </c>
    </row>
    <row r="22" spans="1:10" x14ac:dyDescent="0.25">
      <c r="A22" s="6">
        <v>43262</v>
      </c>
      <c r="B22" s="3" t="s">
        <v>4</v>
      </c>
      <c r="C22" s="7" t="s">
        <v>12</v>
      </c>
      <c r="D22" s="7"/>
      <c r="E22" s="15"/>
      <c r="F22" s="4"/>
      <c r="G22" s="4">
        <v>20</v>
      </c>
      <c r="H22" s="4">
        <f>IF(B22="Konto",H21+F22-G22,IF(B22="Kasse",H21,""))</f>
        <v>0</v>
      </c>
      <c r="I22" s="17">
        <f t="shared" si="0"/>
        <v>1334.9025000000001</v>
      </c>
      <c r="J22" s="4">
        <f>Tab_Geld[[#This Row],[Stand Konto]]+Tab_Geld[[#This Row],[Stand Kasse]]</f>
        <v>1334.9025000000001</v>
      </c>
    </row>
    <row r="23" spans="1:10" x14ac:dyDescent="0.25">
      <c r="A23" s="6">
        <v>43262</v>
      </c>
      <c r="B23" s="3" t="s">
        <v>3</v>
      </c>
      <c r="C23" s="7" t="s">
        <v>12</v>
      </c>
      <c r="D23" s="7"/>
      <c r="E23" s="15"/>
      <c r="F23" s="4"/>
      <c r="G23" s="4"/>
      <c r="H23" s="4">
        <f>IF(B23="Konto",0+F23-G23,IF(B23="Kasse",0,""))</f>
        <v>0</v>
      </c>
      <c r="I23" s="17">
        <f t="shared" si="0"/>
        <v>1334.9025000000001</v>
      </c>
      <c r="J23" s="4">
        <f>Tab_Geld[[#This Row],[Stand Konto]]+Tab_Geld[[#This Row],[Stand Kasse]]</f>
        <v>1334.9025000000001</v>
      </c>
    </row>
    <row r="24" spans="1:10" x14ac:dyDescent="0.25">
      <c r="A24" s="6">
        <v>43263</v>
      </c>
      <c r="B24" s="3" t="s">
        <v>4</v>
      </c>
      <c r="C24" s="7" t="s">
        <v>12</v>
      </c>
      <c r="D24" s="7"/>
      <c r="E24" s="15"/>
      <c r="F24" s="4"/>
      <c r="G24" s="4">
        <v>50</v>
      </c>
      <c r="H24" s="4">
        <f t="shared" ref="H24:H35" si="1">IF(B24="Konto",H23+F24-G24,IF(B24="Kasse",H23,""))</f>
        <v>0</v>
      </c>
      <c r="I24" s="17">
        <f t="shared" si="0"/>
        <v>1284.9025000000001</v>
      </c>
      <c r="J24" s="4">
        <f>Tab_Geld[[#This Row],[Stand Konto]]+Tab_Geld[[#This Row],[Stand Kasse]]</f>
        <v>1284.9025000000001</v>
      </c>
    </row>
    <row r="25" spans="1:10" x14ac:dyDescent="0.25">
      <c r="A25" s="6">
        <v>43264</v>
      </c>
      <c r="B25" s="3" t="s">
        <v>4</v>
      </c>
      <c r="C25" s="7" t="s">
        <v>12</v>
      </c>
      <c r="D25" s="7"/>
      <c r="E25" s="15"/>
      <c r="F25" s="4"/>
      <c r="G25" s="4">
        <v>7.8</v>
      </c>
      <c r="H25" s="4">
        <f t="shared" si="1"/>
        <v>0</v>
      </c>
      <c r="I25" s="17">
        <f t="shared" si="0"/>
        <v>1277.1025000000002</v>
      </c>
      <c r="J25" s="4">
        <f>Tab_Geld[[#This Row],[Stand Konto]]+Tab_Geld[[#This Row],[Stand Kasse]]</f>
        <v>1277.1025000000002</v>
      </c>
    </row>
    <row r="26" spans="1:10" x14ac:dyDescent="0.25">
      <c r="A26" s="6">
        <v>43266</v>
      </c>
      <c r="B26" s="3" t="s">
        <v>4</v>
      </c>
      <c r="C26" s="7" t="s">
        <v>12</v>
      </c>
      <c r="D26" s="7"/>
      <c r="E26" s="15"/>
      <c r="F26" s="4"/>
      <c r="G26" s="4">
        <v>34.1</v>
      </c>
      <c r="H26" s="4">
        <f t="shared" si="1"/>
        <v>0</v>
      </c>
      <c r="I26" s="17">
        <f t="shared" si="0"/>
        <v>1243.0025000000003</v>
      </c>
      <c r="J26" s="4">
        <f>Tab_Geld[[#This Row],[Stand Konto]]+Tab_Geld[[#This Row],[Stand Kasse]]</f>
        <v>1243.0025000000003</v>
      </c>
    </row>
    <row r="27" spans="1:10" x14ac:dyDescent="0.25">
      <c r="A27" s="6">
        <v>43271</v>
      </c>
      <c r="B27" s="3" t="s">
        <v>4</v>
      </c>
      <c r="C27" s="7" t="s">
        <v>12</v>
      </c>
      <c r="D27" s="7"/>
      <c r="E27" s="15"/>
      <c r="F27" s="4"/>
      <c r="G27" s="4">
        <v>40.01</v>
      </c>
      <c r="H27" s="4">
        <f t="shared" si="1"/>
        <v>0</v>
      </c>
      <c r="I27" s="17">
        <f t="shared" si="0"/>
        <v>1202.9925000000003</v>
      </c>
      <c r="J27" s="4">
        <f>Tab_Geld[[#This Row],[Stand Konto]]+Tab_Geld[[#This Row],[Stand Kasse]]</f>
        <v>1202.9925000000003</v>
      </c>
    </row>
    <row r="28" spans="1:10" x14ac:dyDescent="0.25">
      <c r="A28" s="6">
        <v>43280</v>
      </c>
      <c r="B28" s="3" t="s">
        <v>3</v>
      </c>
      <c r="C28" s="7" t="s">
        <v>12</v>
      </c>
      <c r="D28" s="7"/>
      <c r="E28" s="15"/>
      <c r="F28" s="4"/>
      <c r="G28" s="4">
        <v>14</v>
      </c>
      <c r="H28" s="4">
        <f t="shared" si="1"/>
        <v>-14</v>
      </c>
      <c r="I28" s="17">
        <f t="shared" si="0"/>
        <v>1202.9925000000003</v>
      </c>
      <c r="J28" s="4">
        <f>Tab_Geld[[#This Row],[Stand Konto]]+Tab_Geld[[#This Row],[Stand Kasse]]</f>
        <v>1188.9925000000003</v>
      </c>
    </row>
    <row r="29" spans="1:10" x14ac:dyDescent="0.25">
      <c r="A29" s="6">
        <v>43289</v>
      </c>
      <c r="B29" s="3" t="s">
        <v>4</v>
      </c>
      <c r="C29" s="7" t="s">
        <v>12</v>
      </c>
      <c r="D29" s="7"/>
      <c r="E29" s="15"/>
      <c r="F29" s="4"/>
      <c r="G29" s="4">
        <f>25.18*0.75</f>
        <v>18.884999999999998</v>
      </c>
      <c r="H29" s="4">
        <f t="shared" si="1"/>
        <v>-14</v>
      </c>
      <c r="I29" s="17">
        <f t="shared" si="0"/>
        <v>1184.1075000000003</v>
      </c>
      <c r="J29" s="4">
        <f>Tab_Geld[[#This Row],[Stand Konto]]+Tab_Geld[[#This Row],[Stand Kasse]]</f>
        <v>1170.1075000000003</v>
      </c>
    </row>
    <row r="30" spans="1:10" x14ac:dyDescent="0.25">
      <c r="A30" s="6">
        <v>43289</v>
      </c>
      <c r="B30" s="3" t="s">
        <v>4</v>
      </c>
      <c r="C30" s="7" t="s">
        <v>12</v>
      </c>
      <c r="D30" s="7"/>
      <c r="E30" s="15"/>
      <c r="F30" s="4"/>
      <c r="G30" s="4">
        <v>19.989999999999998</v>
      </c>
      <c r="H30" s="4">
        <f t="shared" si="1"/>
        <v>-14</v>
      </c>
      <c r="I30" s="17">
        <f t="shared" si="0"/>
        <v>1164.1175000000003</v>
      </c>
      <c r="J30" s="4">
        <f>Tab_Geld[[#This Row],[Stand Konto]]+Tab_Geld[[#This Row],[Stand Kasse]]</f>
        <v>1150.1175000000003</v>
      </c>
    </row>
    <row r="31" spans="1:10" x14ac:dyDescent="0.25">
      <c r="A31" s="6">
        <v>43289</v>
      </c>
      <c r="B31" s="3" t="s">
        <v>4</v>
      </c>
      <c r="C31" s="7" t="s">
        <v>12</v>
      </c>
      <c r="D31" s="7"/>
      <c r="E31" s="15"/>
      <c r="F31" s="4"/>
      <c r="G31" s="4">
        <f>39.99*0.5</f>
        <v>19.995000000000001</v>
      </c>
      <c r="H31" s="4">
        <f t="shared" si="1"/>
        <v>-14</v>
      </c>
      <c r="I31" s="17">
        <f t="shared" si="0"/>
        <v>1144.1225000000004</v>
      </c>
      <c r="J31" s="4">
        <f>Tab_Geld[[#This Row],[Stand Konto]]+Tab_Geld[[#This Row],[Stand Kasse]]</f>
        <v>1130.1225000000004</v>
      </c>
    </row>
    <row r="32" spans="1:10" x14ac:dyDescent="0.25">
      <c r="A32" s="6">
        <v>43289</v>
      </c>
      <c r="B32" s="3" t="s">
        <v>4</v>
      </c>
      <c r="C32" s="7" t="s">
        <v>12</v>
      </c>
      <c r="D32" s="7"/>
      <c r="E32" s="15"/>
      <c r="F32" s="4"/>
      <c r="G32" s="4">
        <v>0.99</v>
      </c>
      <c r="H32" s="4">
        <f t="shared" si="1"/>
        <v>-14</v>
      </c>
      <c r="I32" s="17">
        <f t="shared" si="0"/>
        <v>1143.1325000000004</v>
      </c>
      <c r="J32" s="4">
        <f>Tab_Geld[[#This Row],[Stand Konto]]+Tab_Geld[[#This Row],[Stand Kasse]]</f>
        <v>1129.1325000000004</v>
      </c>
    </row>
    <row r="33" spans="1:10" x14ac:dyDescent="0.25">
      <c r="A33" s="6">
        <v>43295</v>
      </c>
      <c r="B33" s="3" t="s">
        <v>4</v>
      </c>
      <c r="C33" s="7" t="s">
        <v>12</v>
      </c>
      <c r="D33" s="7"/>
      <c r="E33" s="15"/>
      <c r="F33" s="4"/>
      <c r="G33" s="4">
        <v>108.35</v>
      </c>
      <c r="H33" s="4">
        <f t="shared" si="1"/>
        <v>-14</v>
      </c>
      <c r="I33" s="17">
        <f t="shared" si="0"/>
        <v>1034.7825000000005</v>
      </c>
      <c r="J33" s="4">
        <f>Tab_Geld[[#This Row],[Stand Konto]]+Tab_Geld[[#This Row],[Stand Kasse]]</f>
        <v>1020.7825000000005</v>
      </c>
    </row>
    <row r="34" spans="1:10" x14ac:dyDescent="0.25">
      <c r="A34" s="6">
        <v>43308</v>
      </c>
      <c r="B34" s="3" t="s">
        <v>4</v>
      </c>
      <c r="C34" s="7" t="s">
        <v>12</v>
      </c>
      <c r="D34" s="7"/>
      <c r="E34" s="15"/>
      <c r="F34" s="4"/>
      <c r="G34" s="4">
        <v>64.44</v>
      </c>
      <c r="H34" s="4">
        <f t="shared" si="1"/>
        <v>-14</v>
      </c>
      <c r="I34" s="17">
        <f t="shared" si="0"/>
        <v>970.34250000000043</v>
      </c>
      <c r="J34" s="4">
        <f>Tab_Geld[[#This Row],[Stand Konto]]+Tab_Geld[[#This Row],[Stand Kasse]]</f>
        <v>956.34250000000043</v>
      </c>
    </row>
    <row r="35" spans="1:10" x14ac:dyDescent="0.25">
      <c r="A35" s="6">
        <v>43310</v>
      </c>
      <c r="B35" s="3" t="s">
        <v>4</v>
      </c>
      <c r="C35" s="7" t="s">
        <v>12</v>
      </c>
      <c r="D35" s="7"/>
      <c r="E35" s="15"/>
      <c r="F35" s="4"/>
      <c r="G35" s="4"/>
      <c r="H35" s="4">
        <f t="shared" si="1"/>
        <v>-14</v>
      </c>
      <c r="I35" s="17">
        <f t="shared" ref="I35" si="2">IF(B35="Kasse",I34+F35-G35,IF(B35="Konto",I34,""))</f>
        <v>970.34250000000043</v>
      </c>
      <c r="J35" s="4">
        <f>Tab_Geld[[#This Row],[Stand Konto]]+Tab_Geld[[#This Row],[Stand Kasse]]</f>
        <v>956.34250000000043</v>
      </c>
    </row>
    <row r="38" spans="1:10" x14ac:dyDescent="0.25">
      <c r="F38" s="5" t="s">
        <v>13</v>
      </c>
    </row>
  </sheetData>
  <conditionalFormatting sqref="B2:B30 B32:B35">
    <cfRule type="containsText" dxfId="38" priority="23" operator="containsText" text="Konto">
      <formula>NOT(ISERROR(SEARCH("Konto",B2)))</formula>
    </cfRule>
    <cfRule type="containsText" dxfId="37" priority="24" operator="containsText" text="Kasse">
      <formula>NOT(ISERROR(SEARCH("Kasse",B2)))</formula>
    </cfRule>
  </conditionalFormatting>
  <conditionalFormatting sqref="B31">
    <cfRule type="containsText" dxfId="36" priority="19" operator="containsText" text="Konto">
      <formula>NOT(ISERROR(SEARCH("Konto",B31)))</formula>
    </cfRule>
    <cfRule type="containsText" dxfId="35" priority="19" operator="containsText" text="Kasse">
      <formula>NOT(ISERROR(SEARCH("Kasse",B31)))</formula>
    </cfRule>
  </conditionalFormatting>
  <conditionalFormatting sqref="A1:A35 B1:J1 C2:G35 J2:J35">
    <cfRule type="expression" dxfId="34" priority="5">
      <formula>IF($A1&gt;0,MOD(ROW(),2)=0)</formula>
    </cfRule>
  </conditionalFormatting>
  <conditionalFormatting sqref="C1:D35">
    <cfRule type="expression" dxfId="33" priority="2">
      <formula>AND(SEARCH(Zel_Suchfeld,Zel_Suchfeld),(OR(ISNUMBER(Zel_Suchfeld),ISTEXT(Zel_Suchfeld),SEARCH(Zel_Suchfeld,$C1&amp;$D1))))</formula>
    </cfRule>
  </conditionalFormatting>
  <conditionalFormatting sqref="H2:I35">
    <cfRule type="cellIs" dxfId="32" priority="1" operator="lessThan">
      <formula>0</formula>
    </cfRule>
  </conditionalFormatting>
  <dataValidations count="1">
    <dataValidation type="list" allowBlank="1" showInputMessage="1" showErrorMessage="1" sqref="B2:B35">
      <formula1>"Konto,Kasse"</formula1>
    </dataValidation>
  </dataValidations>
  <pageMargins left="0.7" right="0.7" top="0.75" bottom="0.75" header="0.3" footer="0.3"/>
  <pageSetup paperSize="9" scale="96" orientation="landscape" r:id="rId1"/>
  <headerFooter>
    <oddHeader>&amp;L&amp;"-,Fett"&amp;24Gewinn,-/Verlustrechnung 2018&amp;R&amp;G</oddHeader>
    <oddFooter>&amp;L&amp;Z&amp;F&amp;RSeite &amp;P/&amp;N</oddFooter>
  </headerFooter>
  <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J35"/>
  <sheetViews>
    <sheetView view="pageLayout" zoomScaleNormal="100" workbookViewId="0">
      <selection activeCell="I1" sqref="I1:I35"/>
    </sheetView>
  </sheetViews>
  <sheetFormatPr baseColWidth="10" defaultColWidth="9.140625" defaultRowHeight="15" x14ac:dyDescent="0.25"/>
  <cols>
    <col min="1" max="1" width="10.7109375" style="8" customWidth="1"/>
    <col min="2" max="2" width="9.140625" style="5" bestFit="1" customWidth="1"/>
    <col min="3" max="3" width="24" style="5" customWidth="1"/>
    <col min="4" max="4" width="17" style="5" bestFit="1" customWidth="1"/>
    <col min="5" max="5" width="12.28515625" style="5" customWidth="1"/>
    <col min="6" max="6" width="11.5703125" style="5" bestFit="1" customWidth="1"/>
    <col min="7" max="7" width="9.5703125" style="1" customWidth="1"/>
    <col min="8" max="8" width="13.85546875" style="1" customWidth="1"/>
    <col min="9" max="9" width="13.5703125" style="1" bestFit="1" customWidth="1"/>
    <col min="10" max="10" width="15.42578125" style="2" customWidth="1"/>
    <col min="11" max="16384" width="9.140625" style="5"/>
  </cols>
  <sheetData>
    <row r="1" spans="1:10" ht="15.75" thickBot="1" x14ac:dyDescent="0.3">
      <c r="A1" s="9" t="s">
        <v>10</v>
      </c>
      <c r="B1" s="10" t="s">
        <v>5</v>
      </c>
      <c r="C1" s="11" t="s">
        <v>2</v>
      </c>
      <c r="D1" s="11" t="s">
        <v>7</v>
      </c>
      <c r="E1" s="11" t="s">
        <v>11</v>
      </c>
      <c r="F1" s="12" t="s">
        <v>9</v>
      </c>
      <c r="G1" s="12" t="s">
        <v>8</v>
      </c>
      <c r="H1" s="12" t="s">
        <v>0</v>
      </c>
      <c r="I1" s="13" t="s">
        <v>1</v>
      </c>
      <c r="J1" s="14" t="s">
        <v>6</v>
      </c>
    </row>
    <row r="2" spans="1:10" x14ac:dyDescent="0.25">
      <c r="A2" s="6">
        <v>42988</v>
      </c>
      <c r="B2" s="3" t="s">
        <v>4</v>
      </c>
      <c r="C2" s="7"/>
      <c r="D2" s="7"/>
      <c r="E2" s="15"/>
      <c r="F2" s="4"/>
      <c r="G2" s="4"/>
      <c r="H2" s="4"/>
      <c r="I2" s="16">
        <f>IF(B2="Kasse",0+F2-G2,IF(B2="Konto",0,""))</f>
        <v>0</v>
      </c>
      <c r="J2" s="4">
        <f>Tab_Geld3[[#This Row],[Stand Konto]]+Tab_Geld3[[#This Row],[Stand Kasse]]</f>
        <v>0</v>
      </c>
    </row>
    <row r="3" spans="1:10" x14ac:dyDescent="0.25">
      <c r="A3" s="6">
        <v>42989</v>
      </c>
      <c r="B3" s="3" t="s">
        <v>4</v>
      </c>
      <c r="C3" s="7" t="s">
        <v>12</v>
      </c>
      <c r="D3" s="7"/>
      <c r="E3" s="15"/>
      <c r="F3" s="4">
        <v>450</v>
      </c>
      <c r="G3" s="4"/>
      <c r="H3" s="4"/>
      <c r="I3" s="16">
        <f t="shared" ref="I3:I35" si="0">IF(B3="Kasse",I2+F3-G3,IF(B3="Konto",I2,""))</f>
        <v>450</v>
      </c>
      <c r="J3" s="4">
        <f>Tab_Geld3[[#This Row],[Stand Konto]]+Tab_Geld3[[#This Row],[Stand Kasse]]</f>
        <v>450</v>
      </c>
    </row>
    <row r="4" spans="1:10" x14ac:dyDescent="0.25">
      <c r="A4" s="6">
        <v>42990</v>
      </c>
      <c r="B4" s="3" t="s">
        <v>4</v>
      </c>
      <c r="C4" s="7" t="s">
        <v>12</v>
      </c>
      <c r="D4" s="7"/>
      <c r="E4" s="15"/>
      <c r="F4" s="4"/>
      <c r="G4" s="4">
        <v>100</v>
      </c>
      <c r="H4" s="4"/>
      <c r="I4" s="16">
        <f t="shared" si="0"/>
        <v>350</v>
      </c>
      <c r="J4" s="4">
        <f>Tab_Geld3[[#This Row],[Stand Konto]]+Tab_Geld3[[#This Row],[Stand Kasse]]</f>
        <v>350</v>
      </c>
    </row>
    <row r="5" spans="1:10" x14ac:dyDescent="0.25">
      <c r="A5" s="6">
        <v>42997</v>
      </c>
      <c r="B5" s="3" t="s">
        <v>4</v>
      </c>
      <c r="C5" s="7" t="s">
        <v>12</v>
      </c>
      <c r="D5" s="7"/>
      <c r="E5" s="15"/>
      <c r="F5" s="4"/>
      <c r="G5" s="4">
        <v>7.4</v>
      </c>
      <c r="H5" s="4"/>
      <c r="I5" s="16">
        <f t="shared" si="0"/>
        <v>342.6</v>
      </c>
      <c r="J5" s="4">
        <f>Tab_Geld3[[#This Row],[Stand Konto]]+Tab_Geld3[[#This Row],[Stand Kasse]]</f>
        <v>342.6</v>
      </c>
    </row>
    <row r="6" spans="1:10" x14ac:dyDescent="0.25">
      <c r="A6" s="6">
        <v>43004</v>
      </c>
      <c r="B6" s="3" t="s">
        <v>4</v>
      </c>
      <c r="C6" s="7" t="s">
        <v>12</v>
      </c>
      <c r="D6" s="7"/>
      <c r="E6" s="15"/>
      <c r="F6" s="4"/>
      <c r="G6" s="4">
        <v>58.96</v>
      </c>
      <c r="H6" s="4"/>
      <c r="I6" s="16">
        <f t="shared" si="0"/>
        <v>283.64000000000004</v>
      </c>
      <c r="J6" s="4">
        <f>Tab_Geld3[[#This Row],[Stand Konto]]+Tab_Geld3[[#This Row],[Stand Kasse]]</f>
        <v>283.64000000000004</v>
      </c>
    </row>
    <row r="7" spans="1:10" x14ac:dyDescent="0.25">
      <c r="A7" s="6">
        <v>43010</v>
      </c>
      <c r="B7" s="3" t="s">
        <v>4</v>
      </c>
      <c r="C7" s="7" t="s">
        <v>12</v>
      </c>
      <c r="D7" s="7"/>
      <c r="E7" s="15"/>
      <c r="F7" s="4"/>
      <c r="G7" s="4">
        <v>21.8</v>
      </c>
      <c r="H7" s="4"/>
      <c r="I7" s="16">
        <f t="shared" si="0"/>
        <v>261.84000000000003</v>
      </c>
      <c r="J7" s="4">
        <f>Tab_Geld3[[#This Row],[Stand Konto]]+Tab_Geld3[[#This Row],[Stand Kasse]]</f>
        <v>261.84000000000003</v>
      </c>
    </row>
    <row r="8" spans="1:10" x14ac:dyDescent="0.25">
      <c r="A8" s="6">
        <v>43228</v>
      </c>
      <c r="B8" s="3" t="s">
        <v>4</v>
      </c>
      <c r="C8" s="7" t="s">
        <v>12</v>
      </c>
      <c r="D8" s="7"/>
      <c r="E8" s="15"/>
      <c r="F8" s="4"/>
      <c r="G8" s="4">
        <f>28.76*0.75</f>
        <v>21.57</v>
      </c>
      <c r="H8" s="4"/>
      <c r="I8" s="16">
        <f t="shared" si="0"/>
        <v>240.27000000000004</v>
      </c>
      <c r="J8" s="4">
        <f>Tab_Geld3[[#This Row],[Stand Konto]]+Tab_Geld3[[#This Row],[Stand Kasse]]</f>
        <v>240.27000000000004</v>
      </c>
    </row>
    <row r="9" spans="1:10" x14ac:dyDescent="0.25">
      <c r="A9" s="6">
        <v>43228</v>
      </c>
      <c r="B9" s="3" t="s">
        <v>4</v>
      </c>
      <c r="C9" s="7" t="s">
        <v>12</v>
      </c>
      <c r="D9" s="7"/>
      <c r="E9" s="15"/>
      <c r="F9" s="4"/>
      <c r="G9" s="4">
        <v>19.989999999999998</v>
      </c>
      <c r="H9" s="4"/>
      <c r="I9" s="16">
        <f t="shared" si="0"/>
        <v>220.28000000000003</v>
      </c>
      <c r="J9" s="4">
        <f>Tab_Geld3[[#This Row],[Stand Konto]]+Tab_Geld3[[#This Row],[Stand Kasse]]</f>
        <v>220.28000000000003</v>
      </c>
    </row>
    <row r="10" spans="1:10" x14ac:dyDescent="0.25">
      <c r="A10" s="6">
        <v>43228</v>
      </c>
      <c r="B10" s="3" t="s">
        <v>4</v>
      </c>
      <c r="C10" s="7" t="s">
        <v>12</v>
      </c>
      <c r="D10" s="7"/>
      <c r="E10" s="15"/>
      <c r="F10" s="4"/>
      <c r="G10" s="4">
        <f>41.19*0.5</f>
        <v>20.594999999999999</v>
      </c>
      <c r="H10" s="4"/>
      <c r="I10" s="16">
        <f t="shared" si="0"/>
        <v>199.68500000000003</v>
      </c>
      <c r="J10" s="4">
        <f>Tab_Geld3[[#This Row],[Stand Konto]]+Tab_Geld3[[#This Row],[Stand Kasse]]</f>
        <v>199.68500000000003</v>
      </c>
    </row>
    <row r="11" spans="1:10" x14ac:dyDescent="0.25">
      <c r="A11" s="6">
        <v>43228</v>
      </c>
      <c r="B11" s="3" t="s">
        <v>4</v>
      </c>
      <c r="C11" s="7" t="s">
        <v>12</v>
      </c>
      <c r="D11" s="7"/>
      <c r="E11" s="15"/>
      <c r="F11" s="4"/>
      <c r="G11" s="4">
        <v>15.89</v>
      </c>
      <c r="H11" s="4"/>
      <c r="I11" s="16">
        <f t="shared" si="0"/>
        <v>183.79500000000002</v>
      </c>
      <c r="J11" s="4">
        <f>Tab_Geld3[[#This Row],[Stand Konto]]+Tab_Geld3[[#This Row],[Stand Kasse]]</f>
        <v>183.79500000000002</v>
      </c>
    </row>
    <row r="12" spans="1:10" x14ac:dyDescent="0.25">
      <c r="A12" s="6">
        <v>43244</v>
      </c>
      <c r="B12" s="3" t="s">
        <v>4</v>
      </c>
      <c r="C12" s="7" t="s">
        <v>12</v>
      </c>
      <c r="D12" s="7"/>
      <c r="E12" s="15"/>
      <c r="F12" s="4"/>
      <c r="G12" s="4">
        <v>20</v>
      </c>
      <c r="H12" s="4"/>
      <c r="I12" s="16">
        <f t="shared" si="0"/>
        <v>163.79500000000002</v>
      </c>
      <c r="J12" s="4">
        <f>Tab_Geld3[[#This Row],[Stand Konto]]+Tab_Geld3[[#This Row],[Stand Kasse]]</f>
        <v>163.79500000000002</v>
      </c>
    </row>
    <row r="13" spans="1:10" x14ac:dyDescent="0.25">
      <c r="A13" s="6">
        <v>43244</v>
      </c>
      <c r="B13" s="3" t="s">
        <v>4</v>
      </c>
      <c r="C13" s="7" t="s">
        <v>12</v>
      </c>
      <c r="D13" s="7"/>
      <c r="E13" s="15"/>
      <c r="F13" s="4">
        <v>1500</v>
      </c>
      <c r="G13" s="4"/>
      <c r="H13" s="4"/>
      <c r="I13" s="16">
        <f t="shared" si="0"/>
        <v>1663.7950000000001</v>
      </c>
      <c r="J13" s="4">
        <f>Tab_Geld3[[#This Row],[Stand Konto]]+Tab_Geld3[[#This Row],[Stand Kasse]]</f>
        <v>1663.7950000000001</v>
      </c>
    </row>
    <row r="14" spans="1:10" x14ac:dyDescent="0.25">
      <c r="A14" s="6">
        <v>43256</v>
      </c>
      <c r="B14" s="3" t="s">
        <v>4</v>
      </c>
      <c r="C14" s="7" t="s">
        <v>12</v>
      </c>
      <c r="D14" s="7"/>
      <c r="E14" s="15"/>
      <c r="F14" s="4"/>
      <c r="G14" s="4">
        <v>104</v>
      </c>
      <c r="H14" s="4"/>
      <c r="I14" s="16">
        <f t="shared" si="0"/>
        <v>1559.7950000000001</v>
      </c>
      <c r="J14" s="4">
        <f>Tab_Geld3[[#This Row],[Stand Konto]]+Tab_Geld3[[#This Row],[Stand Kasse]]</f>
        <v>1559.7950000000001</v>
      </c>
    </row>
    <row r="15" spans="1:10" x14ac:dyDescent="0.25">
      <c r="A15" s="6">
        <v>43257</v>
      </c>
      <c r="B15" s="3" t="s">
        <v>4</v>
      </c>
      <c r="C15" s="7" t="s">
        <v>12</v>
      </c>
      <c r="D15" s="7"/>
      <c r="E15" s="15"/>
      <c r="F15" s="4"/>
      <c r="G15" s="4">
        <v>46.7</v>
      </c>
      <c r="H15" s="4"/>
      <c r="I15" s="16">
        <f t="shared" si="0"/>
        <v>1513.095</v>
      </c>
      <c r="J15" s="4">
        <f>Tab_Geld3[[#This Row],[Stand Konto]]+Tab_Geld3[[#This Row],[Stand Kasse]]</f>
        <v>1513.095</v>
      </c>
    </row>
    <row r="16" spans="1:10" x14ac:dyDescent="0.25">
      <c r="A16" s="6">
        <v>43257</v>
      </c>
      <c r="B16" s="3" t="s">
        <v>4</v>
      </c>
      <c r="C16" s="7" t="s">
        <v>12</v>
      </c>
      <c r="D16" s="7"/>
      <c r="E16" s="15"/>
      <c r="F16" s="4"/>
      <c r="G16" s="4">
        <v>32</v>
      </c>
      <c r="H16" s="4"/>
      <c r="I16" s="16">
        <f t="shared" si="0"/>
        <v>1481.095</v>
      </c>
      <c r="J16" s="4">
        <f>Tab_Geld3[[#This Row],[Stand Konto]]+Tab_Geld3[[#This Row],[Stand Kasse]]</f>
        <v>1481.095</v>
      </c>
    </row>
    <row r="17" spans="1:10" x14ac:dyDescent="0.25">
      <c r="A17" s="6">
        <v>43258</v>
      </c>
      <c r="B17" s="3" t="s">
        <v>4</v>
      </c>
      <c r="C17" s="7" t="s">
        <v>12</v>
      </c>
      <c r="D17" s="7"/>
      <c r="E17" s="15"/>
      <c r="F17" s="4"/>
      <c r="G17" s="4">
        <v>30.01</v>
      </c>
      <c r="H17" s="4"/>
      <c r="I17" s="16">
        <f t="shared" si="0"/>
        <v>1451.085</v>
      </c>
      <c r="J17" s="4">
        <f>Tab_Geld3[[#This Row],[Stand Konto]]+Tab_Geld3[[#This Row],[Stand Kasse]]</f>
        <v>1451.085</v>
      </c>
    </row>
    <row r="18" spans="1:10" x14ac:dyDescent="0.25">
      <c r="A18" s="6">
        <v>43259</v>
      </c>
      <c r="B18" s="3" t="s">
        <v>4</v>
      </c>
      <c r="C18" s="7" t="s">
        <v>12</v>
      </c>
      <c r="D18" s="7"/>
      <c r="E18" s="15"/>
      <c r="F18" s="4"/>
      <c r="G18" s="4">
        <f>27.17*0.75</f>
        <v>20.377500000000001</v>
      </c>
      <c r="H18" s="4"/>
      <c r="I18" s="16">
        <f t="shared" si="0"/>
        <v>1430.7075</v>
      </c>
      <c r="J18" s="4">
        <f>Tab_Geld3[[#This Row],[Stand Konto]]+Tab_Geld3[[#This Row],[Stand Kasse]]</f>
        <v>1430.7075</v>
      </c>
    </row>
    <row r="19" spans="1:10" x14ac:dyDescent="0.25">
      <c r="A19" s="6">
        <v>43259</v>
      </c>
      <c r="B19" s="3" t="s">
        <v>4</v>
      </c>
      <c r="C19" s="7" t="s">
        <v>12</v>
      </c>
      <c r="D19" s="7"/>
      <c r="E19" s="15"/>
      <c r="F19" s="4"/>
      <c r="G19" s="4">
        <v>19.989999999999998</v>
      </c>
      <c r="H19" s="4"/>
      <c r="I19" s="16">
        <f t="shared" si="0"/>
        <v>1410.7175</v>
      </c>
      <c r="J19" s="4">
        <f>Tab_Geld3[[#This Row],[Stand Konto]]+Tab_Geld3[[#This Row],[Stand Kasse]]</f>
        <v>1410.7175</v>
      </c>
    </row>
    <row r="20" spans="1:10" x14ac:dyDescent="0.25">
      <c r="A20" s="6">
        <v>43259</v>
      </c>
      <c r="B20" s="3" t="s">
        <v>4</v>
      </c>
      <c r="C20" s="7" t="s">
        <v>12</v>
      </c>
      <c r="D20" s="7"/>
      <c r="E20" s="15"/>
      <c r="F20" s="4"/>
      <c r="G20" s="4">
        <f>49.89*0.5</f>
        <v>24.945</v>
      </c>
      <c r="H20" s="4"/>
      <c r="I20" s="16">
        <f t="shared" si="0"/>
        <v>1385.7725</v>
      </c>
      <c r="J20" s="4">
        <f>Tab_Geld3[[#This Row],[Stand Konto]]+Tab_Geld3[[#This Row],[Stand Kasse]]</f>
        <v>1385.7725</v>
      </c>
    </row>
    <row r="21" spans="1:10" x14ac:dyDescent="0.25">
      <c r="A21" s="6">
        <v>43259</v>
      </c>
      <c r="B21" s="3" t="s">
        <v>4</v>
      </c>
      <c r="C21" s="7" t="s">
        <v>12</v>
      </c>
      <c r="D21" s="7"/>
      <c r="E21" s="15"/>
      <c r="F21" s="4"/>
      <c r="G21" s="4">
        <v>30.87</v>
      </c>
      <c r="H21" s="4"/>
      <c r="I21" s="16">
        <f t="shared" si="0"/>
        <v>1354.9025000000001</v>
      </c>
      <c r="J21" s="4">
        <f>Tab_Geld3[[#This Row],[Stand Konto]]+Tab_Geld3[[#This Row],[Stand Kasse]]</f>
        <v>1354.9025000000001</v>
      </c>
    </row>
    <row r="22" spans="1:10" x14ac:dyDescent="0.25">
      <c r="A22" s="6">
        <v>43262</v>
      </c>
      <c r="B22" s="3" t="s">
        <v>4</v>
      </c>
      <c r="C22" s="7" t="s">
        <v>12</v>
      </c>
      <c r="D22" s="7"/>
      <c r="E22" s="15"/>
      <c r="F22" s="4"/>
      <c r="G22" s="4">
        <v>20</v>
      </c>
      <c r="H22" s="4">
        <f>IF(B22="Konto",H21+F22-G22,IF(B22="Kasse",H21,""))</f>
        <v>0</v>
      </c>
      <c r="I22" s="16">
        <f t="shared" si="0"/>
        <v>1334.9025000000001</v>
      </c>
      <c r="J22" s="4">
        <f>Tab_Geld3[[#This Row],[Stand Konto]]+Tab_Geld3[[#This Row],[Stand Kasse]]</f>
        <v>1334.9025000000001</v>
      </c>
    </row>
    <row r="23" spans="1:10" x14ac:dyDescent="0.25">
      <c r="A23" s="6">
        <v>43262</v>
      </c>
      <c r="B23" s="3" t="s">
        <v>3</v>
      </c>
      <c r="C23" s="7" t="s">
        <v>12</v>
      </c>
      <c r="D23" s="7"/>
      <c r="E23" s="15"/>
      <c r="F23" s="4"/>
      <c r="G23" s="4"/>
      <c r="H23" s="4">
        <f>IF(B23="Konto",0+F23-G23,IF(B23="Kasse",0,""))</f>
        <v>0</v>
      </c>
      <c r="I23" s="16">
        <f t="shared" si="0"/>
        <v>1334.9025000000001</v>
      </c>
      <c r="J23" s="4">
        <f>Tab_Geld3[[#This Row],[Stand Konto]]+Tab_Geld3[[#This Row],[Stand Kasse]]</f>
        <v>1334.9025000000001</v>
      </c>
    </row>
    <row r="24" spans="1:10" x14ac:dyDescent="0.25">
      <c r="A24" s="6">
        <v>43263</v>
      </c>
      <c r="B24" s="3" t="s">
        <v>4</v>
      </c>
      <c r="C24" s="7" t="s">
        <v>12</v>
      </c>
      <c r="D24" s="7"/>
      <c r="E24" s="15"/>
      <c r="F24" s="4"/>
      <c r="G24" s="4">
        <v>50</v>
      </c>
      <c r="H24" s="4">
        <f t="shared" ref="H24:H35" si="1">IF(B24="Konto",H23+F24-G24,IF(B24="Kasse",H23,""))</f>
        <v>0</v>
      </c>
      <c r="I24" s="16">
        <f t="shared" si="0"/>
        <v>1284.9025000000001</v>
      </c>
      <c r="J24" s="4">
        <f>Tab_Geld3[[#This Row],[Stand Konto]]+Tab_Geld3[[#This Row],[Stand Kasse]]</f>
        <v>1284.9025000000001</v>
      </c>
    </row>
    <row r="25" spans="1:10" x14ac:dyDescent="0.25">
      <c r="A25" s="6">
        <v>43264</v>
      </c>
      <c r="B25" s="3" t="s">
        <v>4</v>
      </c>
      <c r="C25" s="7" t="s">
        <v>12</v>
      </c>
      <c r="D25" s="7"/>
      <c r="E25" s="15"/>
      <c r="F25" s="4"/>
      <c r="G25" s="4">
        <v>7.8</v>
      </c>
      <c r="H25" s="4">
        <f t="shared" si="1"/>
        <v>0</v>
      </c>
      <c r="I25" s="16">
        <f t="shared" si="0"/>
        <v>1277.1025000000002</v>
      </c>
      <c r="J25" s="4">
        <f>Tab_Geld3[[#This Row],[Stand Konto]]+Tab_Geld3[[#This Row],[Stand Kasse]]</f>
        <v>1277.1025000000002</v>
      </c>
    </row>
    <row r="26" spans="1:10" x14ac:dyDescent="0.25">
      <c r="A26" s="6">
        <v>43266</v>
      </c>
      <c r="B26" s="3" t="s">
        <v>4</v>
      </c>
      <c r="C26" s="7" t="s">
        <v>12</v>
      </c>
      <c r="D26" s="7"/>
      <c r="E26" s="15"/>
      <c r="F26" s="4"/>
      <c r="G26" s="4">
        <v>34.1</v>
      </c>
      <c r="H26" s="4">
        <f t="shared" si="1"/>
        <v>0</v>
      </c>
      <c r="I26" s="16">
        <f t="shared" si="0"/>
        <v>1243.0025000000003</v>
      </c>
      <c r="J26" s="4">
        <f>Tab_Geld3[[#This Row],[Stand Konto]]+Tab_Geld3[[#This Row],[Stand Kasse]]</f>
        <v>1243.0025000000003</v>
      </c>
    </row>
    <row r="27" spans="1:10" x14ac:dyDescent="0.25">
      <c r="A27" s="6">
        <v>43271</v>
      </c>
      <c r="B27" s="3" t="s">
        <v>4</v>
      </c>
      <c r="C27" s="7" t="s">
        <v>12</v>
      </c>
      <c r="D27" s="7"/>
      <c r="E27" s="15"/>
      <c r="F27" s="4"/>
      <c r="G27" s="4">
        <v>40.01</v>
      </c>
      <c r="H27" s="4">
        <f t="shared" si="1"/>
        <v>0</v>
      </c>
      <c r="I27" s="16">
        <f t="shared" si="0"/>
        <v>1202.9925000000003</v>
      </c>
      <c r="J27" s="4">
        <f>Tab_Geld3[[#This Row],[Stand Konto]]+Tab_Geld3[[#This Row],[Stand Kasse]]</f>
        <v>1202.9925000000003</v>
      </c>
    </row>
    <row r="28" spans="1:10" x14ac:dyDescent="0.25">
      <c r="A28" s="6">
        <v>43280</v>
      </c>
      <c r="B28" s="3" t="s">
        <v>3</v>
      </c>
      <c r="C28" s="7" t="s">
        <v>12</v>
      </c>
      <c r="D28" s="7"/>
      <c r="E28" s="15"/>
      <c r="F28" s="4"/>
      <c r="G28" s="4">
        <v>14</v>
      </c>
      <c r="H28" s="4">
        <f t="shared" si="1"/>
        <v>-14</v>
      </c>
      <c r="I28" s="16">
        <f t="shared" si="0"/>
        <v>1202.9925000000003</v>
      </c>
      <c r="J28" s="4">
        <f>Tab_Geld3[[#This Row],[Stand Konto]]+Tab_Geld3[[#This Row],[Stand Kasse]]</f>
        <v>1188.9925000000003</v>
      </c>
    </row>
    <row r="29" spans="1:10" x14ac:dyDescent="0.25">
      <c r="A29" s="6">
        <v>43289</v>
      </c>
      <c r="B29" s="3" t="s">
        <v>4</v>
      </c>
      <c r="C29" s="7" t="s">
        <v>12</v>
      </c>
      <c r="D29" s="7"/>
      <c r="E29" s="15"/>
      <c r="F29" s="4"/>
      <c r="G29" s="4">
        <f>25.18*0.75</f>
        <v>18.884999999999998</v>
      </c>
      <c r="H29" s="4">
        <f t="shared" si="1"/>
        <v>-14</v>
      </c>
      <c r="I29" s="16">
        <f t="shared" si="0"/>
        <v>1184.1075000000003</v>
      </c>
      <c r="J29" s="4">
        <f>Tab_Geld3[[#This Row],[Stand Konto]]+Tab_Geld3[[#This Row],[Stand Kasse]]</f>
        <v>1170.1075000000003</v>
      </c>
    </row>
    <row r="30" spans="1:10" x14ac:dyDescent="0.25">
      <c r="A30" s="6">
        <v>43289</v>
      </c>
      <c r="B30" s="3" t="s">
        <v>4</v>
      </c>
      <c r="C30" s="7" t="s">
        <v>12</v>
      </c>
      <c r="D30" s="7"/>
      <c r="E30" s="15"/>
      <c r="F30" s="4"/>
      <c r="G30" s="4">
        <v>19.989999999999998</v>
      </c>
      <c r="H30" s="4">
        <f t="shared" si="1"/>
        <v>-14</v>
      </c>
      <c r="I30" s="16">
        <f t="shared" si="0"/>
        <v>1164.1175000000003</v>
      </c>
      <c r="J30" s="4">
        <f>Tab_Geld3[[#This Row],[Stand Konto]]+Tab_Geld3[[#This Row],[Stand Kasse]]</f>
        <v>1150.1175000000003</v>
      </c>
    </row>
    <row r="31" spans="1:10" x14ac:dyDescent="0.25">
      <c r="A31" s="6">
        <v>43289</v>
      </c>
      <c r="B31" s="3" t="s">
        <v>4</v>
      </c>
      <c r="C31" s="7" t="s">
        <v>12</v>
      </c>
      <c r="D31" s="7"/>
      <c r="E31" s="15"/>
      <c r="F31" s="4"/>
      <c r="G31" s="4">
        <f>39.99*0.5</f>
        <v>19.995000000000001</v>
      </c>
      <c r="H31" s="4">
        <f t="shared" si="1"/>
        <v>-14</v>
      </c>
      <c r="I31" s="16">
        <f t="shared" si="0"/>
        <v>1144.1225000000004</v>
      </c>
      <c r="J31" s="4">
        <f>Tab_Geld3[[#This Row],[Stand Konto]]+Tab_Geld3[[#This Row],[Stand Kasse]]</f>
        <v>1130.1225000000004</v>
      </c>
    </row>
    <row r="32" spans="1:10" x14ac:dyDescent="0.25">
      <c r="A32" s="6">
        <v>43289</v>
      </c>
      <c r="B32" s="3" t="s">
        <v>4</v>
      </c>
      <c r="C32" s="7" t="s">
        <v>12</v>
      </c>
      <c r="D32" s="7"/>
      <c r="E32" s="15"/>
      <c r="F32" s="4"/>
      <c r="G32" s="4">
        <v>0.99</v>
      </c>
      <c r="H32" s="4">
        <f t="shared" si="1"/>
        <v>-14</v>
      </c>
      <c r="I32" s="16">
        <f t="shared" si="0"/>
        <v>1143.1325000000004</v>
      </c>
      <c r="J32" s="4">
        <f>Tab_Geld3[[#This Row],[Stand Konto]]+Tab_Geld3[[#This Row],[Stand Kasse]]</f>
        <v>1129.1325000000004</v>
      </c>
    </row>
    <row r="33" spans="1:10" x14ac:dyDescent="0.25">
      <c r="A33" s="6">
        <v>43295</v>
      </c>
      <c r="B33" s="3" t="s">
        <v>4</v>
      </c>
      <c r="C33" s="7" t="s">
        <v>12</v>
      </c>
      <c r="D33" s="7"/>
      <c r="E33" s="15"/>
      <c r="F33" s="4"/>
      <c r="G33" s="4">
        <v>108.35</v>
      </c>
      <c r="H33" s="4">
        <f t="shared" si="1"/>
        <v>-14</v>
      </c>
      <c r="I33" s="16">
        <f t="shared" si="0"/>
        <v>1034.7825000000005</v>
      </c>
      <c r="J33" s="4">
        <f>Tab_Geld3[[#This Row],[Stand Konto]]+Tab_Geld3[[#This Row],[Stand Kasse]]</f>
        <v>1020.7825000000005</v>
      </c>
    </row>
    <row r="34" spans="1:10" x14ac:dyDescent="0.25">
      <c r="A34" s="6">
        <v>43308</v>
      </c>
      <c r="B34" s="3" t="s">
        <v>4</v>
      </c>
      <c r="C34" s="7" t="s">
        <v>12</v>
      </c>
      <c r="D34" s="7"/>
      <c r="E34" s="15"/>
      <c r="F34" s="4"/>
      <c r="G34" s="4">
        <v>64.44</v>
      </c>
      <c r="H34" s="4">
        <f t="shared" si="1"/>
        <v>-14</v>
      </c>
      <c r="I34" s="16">
        <f t="shared" si="0"/>
        <v>970.34250000000043</v>
      </c>
      <c r="J34" s="4">
        <f>Tab_Geld3[[#This Row],[Stand Konto]]+Tab_Geld3[[#This Row],[Stand Kasse]]</f>
        <v>956.34250000000043</v>
      </c>
    </row>
    <row r="35" spans="1:10" x14ac:dyDescent="0.25">
      <c r="A35" s="6">
        <v>43310</v>
      </c>
      <c r="B35" s="3" t="s">
        <v>4</v>
      </c>
      <c r="C35" s="7" t="s">
        <v>12</v>
      </c>
      <c r="D35" s="7"/>
      <c r="E35" s="15"/>
      <c r="F35" s="4"/>
      <c r="G35" s="4">
        <v>22.17</v>
      </c>
      <c r="H35" s="4">
        <f t="shared" si="1"/>
        <v>-14</v>
      </c>
      <c r="I35" s="16">
        <f t="shared" si="0"/>
        <v>948.17250000000047</v>
      </c>
      <c r="J35" s="4">
        <f>Tab_Geld3[[#This Row],[Stand Konto]]+Tab_Geld3[[#This Row],[Stand Kasse]]</f>
        <v>934.17250000000047</v>
      </c>
    </row>
  </sheetData>
  <conditionalFormatting sqref="B2:B30 B32:B35">
    <cfRule type="containsText" dxfId="18" priority="5" operator="containsText" text="Konto">
      <formula>NOT(ISERROR(SEARCH("Konto",B2)))</formula>
    </cfRule>
    <cfRule type="containsText" dxfId="17" priority="6" operator="containsText" text="Kasse">
      <formula>NOT(ISERROR(SEARCH("Kasse",B2)))</formula>
    </cfRule>
  </conditionalFormatting>
  <conditionalFormatting sqref="B31">
    <cfRule type="containsText" dxfId="16" priority="4" operator="containsText" text="Konto">
      <formula>NOT(ISERROR(SEARCH("Konto",B31)))</formula>
    </cfRule>
  </conditionalFormatting>
  <conditionalFormatting sqref="A1:A35 B1:J1 C2:G35 J2:J35">
    <cfRule type="expression" dxfId="15" priority="3">
      <formula>IF($A1&gt;0,MOD(ROW(),2)=0)</formula>
    </cfRule>
  </conditionalFormatting>
  <conditionalFormatting sqref="C1:D35">
    <cfRule type="expression" dxfId="14" priority="2">
      <formula>AND(SEARCH(Zel_Suchfeld,Zel_Suchfeld),(OR(ISNUMBER(Zel_Suchfeld),ISTEXT(Zel_Suchfeld),SEARCH(Zel_Suchfeld,$C1&amp;$D1))))</formula>
    </cfRule>
  </conditionalFormatting>
  <conditionalFormatting sqref="H2:I35">
    <cfRule type="cellIs" dxfId="13" priority="1" operator="lessThan">
      <formula>0</formula>
    </cfRule>
  </conditionalFormatting>
  <dataValidations count="1">
    <dataValidation type="list" allowBlank="1" showInputMessage="1" showErrorMessage="1" sqref="B2:B35">
      <formula1>"Konto,Kasse"</formula1>
    </dataValidation>
  </dataValidations>
  <pageMargins left="0.7" right="0.7" top="0.75" bottom="0.75" header="0.3" footer="0.3"/>
  <pageSetup paperSize="9" scale="96" orientation="landscape" r:id="rId1"/>
  <headerFooter>
    <oddHeader>&amp;L&amp;"-,Fett"&amp;24Gewinn,-/Verlustrechnung 2018&amp;R&amp;G</oddHeader>
    <oddFooter>&amp;L&amp;Z&amp;F&amp;RSeite &amp;P/&amp;N</oddFooter>
  </headerFooter>
  <drawing r:id="rId2"/>
  <legacyDrawingHF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2018</vt:lpstr>
      <vt:lpstr>Muster</vt:lpstr>
      <vt:lpstr>Ausg2018</vt:lpstr>
      <vt:lpstr>Einn2018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2018-11-07T12:50:38Z</dcterms:modified>
</cp:coreProperties>
</file>