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ctrlProps/ctrlProp3.xml" ContentType="application/vnd.ms-excel.controlproperties+xml"/>
  <Override PartName="/xl/drawings/drawing6.xml" ContentType="application/vnd.openxmlformats-officedocument.drawing+xml"/>
  <Override PartName="/xl/activeX/activeX4.xml" ContentType="application/vnd.ms-office.activeX+xml"/>
  <Override PartName="/xl/activeX/activeX4.bin" ContentType="application/vnd.ms-office.activeX"/>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filterPrivacy="1" codeName="DieseArbeitsmappe" defaultThemeVersion="124226"/>
  <bookViews>
    <workbookView xWindow="0" yWindow="0" windowWidth="21570" windowHeight="7455" tabRatio="911" firstSheet="2" activeTab="2"/>
  </bookViews>
  <sheets>
    <sheet name="Tabelle1" sheetId="1" state="hidden" r:id="rId1"/>
    <sheet name="Eingabe Spieler" sheetId="7" state="hidden" r:id="rId2"/>
    <sheet name="Punkteingabe 2 Gewinnlegs" sheetId="4" r:id="rId3"/>
    <sheet name="Turnier 2 Runde" sheetId="16" state="hidden" r:id="rId4"/>
    <sheet name="Checkouttabelle (2)" sheetId="5" r:id="rId5"/>
    <sheet name="Checkouttabelle (4)" sheetId="6" r:id="rId6"/>
    <sheet name="Turnierplan 16 2 Gewinnlegs" sheetId="13" state="hidden" r:id="rId7"/>
    <sheet name="2 Gewinnlegs 2 Spieler" sheetId="8" r:id="rId8"/>
    <sheet name="2 Gewinnlegs 3 Spieler" sheetId="9" state="hidden" r:id="rId9"/>
    <sheet name="2 Gewinnlegs 4 Spieler" sheetId="10" state="hidden" r:id="rId10"/>
    <sheet name="2 Gewinnlegs 6 Spieler" sheetId="11" state="hidden" r:id="rId11"/>
    <sheet name="2 Gewinnlegs 8 Spieler" sheetId="12" state="hidden" r:id="rId12"/>
    <sheet name="bis 42 Spieler" sheetId="15" state="hidden" r:id="rId13"/>
    <sheet name="Dart " sheetId="14" state="hidden" r:id="rId14"/>
  </sheets>
  <externalReferences>
    <externalReference r:id="rId15"/>
    <externalReference r:id="rId16"/>
    <externalReference r:id="rId17"/>
  </externalReferences>
  <calcPr calcId="162913"/>
</workbook>
</file>

<file path=xl/calcChain.xml><?xml version="1.0" encoding="utf-8"?>
<calcChain xmlns="http://schemas.openxmlformats.org/spreadsheetml/2006/main">
  <c r="AL13" i="4" l="1"/>
  <c r="AJ13" i="4"/>
  <c r="AH13" i="4"/>
  <c r="AF13" i="4"/>
  <c r="AD13" i="4"/>
  <c r="AB13" i="4"/>
  <c r="Z13" i="4"/>
  <c r="X13" i="4"/>
  <c r="V13" i="4"/>
  <c r="T13" i="4"/>
  <c r="R13" i="4"/>
  <c r="P13" i="4"/>
  <c r="AL12" i="4"/>
  <c r="AJ12" i="4"/>
  <c r="AH12" i="4"/>
  <c r="AF12" i="4"/>
  <c r="AD12" i="4"/>
  <c r="AB12" i="4"/>
  <c r="Z12" i="4"/>
  <c r="V12" i="4"/>
  <c r="T12" i="4"/>
  <c r="R12" i="4"/>
  <c r="P12" i="4"/>
  <c r="N13" i="4"/>
  <c r="N12" i="4"/>
  <c r="L13" i="4"/>
  <c r="L12" i="4"/>
  <c r="X12" i="4"/>
  <c r="T20" i="4" l="1"/>
  <c r="Q20" i="4"/>
  <c r="N20" i="4"/>
  <c r="K20" i="4"/>
  <c r="K22" i="4"/>
  <c r="K17" i="4"/>
  <c r="K21" i="4"/>
  <c r="T16" i="4"/>
  <c r="T21" i="4"/>
  <c r="Q21" i="4"/>
  <c r="N21" i="4"/>
  <c r="AO16" i="4"/>
  <c r="AL16" i="4"/>
  <c r="AI16" i="4"/>
  <c r="AF16" i="4"/>
  <c r="AC16" i="4"/>
  <c r="Z16" i="4"/>
  <c r="W16" i="4"/>
  <c r="Q16" i="4"/>
  <c r="N16" i="4"/>
  <c r="AR16" i="4"/>
  <c r="AU16" i="4"/>
  <c r="AX16" i="4"/>
  <c r="BA16" i="4"/>
  <c r="BD16" i="4"/>
  <c r="BG16" i="4"/>
  <c r="BJ16" i="4"/>
  <c r="BM16" i="4"/>
  <c r="BP16" i="4"/>
  <c r="BS16" i="4"/>
  <c r="BV16" i="4"/>
  <c r="BY16" i="4"/>
  <c r="CB16" i="4"/>
  <c r="CE16" i="4"/>
  <c r="CH16" i="4"/>
  <c r="CK16" i="4"/>
  <c r="CN16" i="4"/>
  <c r="CQ16" i="4"/>
  <c r="CT16" i="4"/>
  <c r="CW16" i="4"/>
  <c r="CZ16" i="4"/>
  <c r="DC16" i="4"/>
  <c r="DF16" i="4"/>
  <c r="DI16" i="4"/>
  <c r="DL16" i="4"/>
  <c r="DO16" i="4"/>
  <c r="DR16" i="4"/>
  <c r="DU16" i="4"/>
  <c r="DX16" i="4"/>
  <c r="EA16" i="4"/>
  <c r="AO17" i="4"/>
  <c r="AR17" i="4"/>
  <c r="AU17" i="4"/>
  <c r="AX17" i="4"/>
  <c r="BA17" i="4"/>
  <c r="BD17" i="4"/>
  <c r="BG17" i="4"/>
  <c r="BJ17" i="4"/>
  <c r="BM17" i="4"/>
  <c r="BP17" i="4"/>
  <c r="BS17" i="4"/>
  <c r="BV17" i="4"/>
  <c r="BY17" i="4"/>
  <c r="CB17" i="4"/>
  <c r="CE17" i="4"/>
  <c r="CH17" i="4"/>
  <c r="CK17" i="4"/>
  <c r="CN17" i="4"/>
  <c r="CQ17" i="4"/>
  <c r="CT17" i="4"/>
  <c r="CW17" i="4"/>
  <c r="CZ17" i="4"/>
  <c r="DC17" i="4"/>
  <c r="DF17" i="4"/>
  <c r="DI17" i="4"/>
  <c r="DL17" i="4"/>
  <c r="DO17" i="4"/>
  <c r="DR17" i="4"/>
  <c r="DU17" i="4"/>
  <c r="DX17" i="4"/>
  <c r="EA17" i="4"/>
  <c r="AO18" i="4"/>
  <c r="AR18" i="4"/>
  <c r="AU18" i="4"/>
  <c r="AX18" i="4"/>
  <c r="BA18" i="4"/>
  <c r="BD18" i="4"/>
  <c r="BG18" i="4"/>
  <c r="BJ18" i="4"/>
  <c r="BM18" i="4"/>
  <c r="BP18" i="4"/>
  <c r="BS18" i="4"/>
  <c r="BV18" i="4"/>
  <c r="BY18" i="4"/>
  <c r="CB18" i="4"/>
  <c r="CE18" i="4"/>
  <c r="CH18" i="4"/>
  <c r="CK18" i="4"/>
  <c r="CN18" i="4"/>
  <c r="CQ18" i="4"/>
  <c r="CT18" i="4"/>
  <c r="CW18" i="4"/>
  <c r="CZ18" i="4"/>
  <c r="DC18" i="4"/>
  <c r="DF18" i="4"/>
  <c r="DI18" i="4"/>
  <c r="DL18" i="4"/>
  <c r="DO18" i="4"/>
  <c r="DR18" i="4"/>
  <c r="DU18" i="4"/>
  <c r="DX18" i="4"/>
  <c r="EA18" i="4"/>
  <c r="K16" i="4"/>
  <c r="V11" i="4"/>
  <c r="AL11" i="4"/>
  <c r="N11" i="4"/>
  <c r="J12" i="4" l="1"/>
  <c r="N19" i="4" s="1"/>
  <c r="J13" i="4"/>
  <c r="Q19" i="4" s="1"/>
  <c r="J14" i="4"/>
  <c r="T19" i="4" s="1"/>
  <c r="J15" i="4"/>
  <c r="W19" i="4" s="1"/>
  <c r="J16" i="4"/>
  <c r="Z19" i="4" s="1"/>
  <c r="J17" i="4"/>
  <c r="AC19" i="4" s="1"/>
  <c r="J18" i="4"/>
  <c r="AF19" i="4" s="1"/>
  <c r="J19" i="4"/>
  <c r="AI19" i="4" s="1"/>
  <c r="J20" i="4"/>
  <c r="AL19" i="4" s="1"/>
  <c r="J21" i="4"/>
  <c r="J22" i="4"/>
  <c r="N24" i="4" s="1"/>
  <c r="J23" i="4"/>
  <c r="Q24" i="4" s="1"/>
  <c r="J24" i="4"/>
  <c r="T24" i="4" s="1"/>
  <c r="J11" i="4"/>
  <c r="T11" i="4"/>
  <c r="X11" i="4"/>
  <c r="Z11" i="4"/>
  <c r="AB11" i="4"/>
  <c r="AD11" i="4"/>
  <c r="AF11" i="4"/>
  <c r="AH11" i="4"/>
  <c r="AJ11" i="4"/>
  <c r="P11" i="4"/>
  <c r="R11" i="4"/>
  <c r="L11" i="4"/>
  <c r="K24" i="4" l="1"/>
  <c r="K19" i="4"/>
  <c r="I7" i="4"/>
  <c r="G6" i="4" s="1"/>
  <c r="L8" i="4" l="1"/>
  <c r="F7" i="4"/>
  <c r="I7" i="8"/>
  <c r="I8" i="8"/>
  <c r="L10" i="4" l="1"/>
  <c r="K18" i="4" s="1"/>
  <c r="N8" i="4"/>
  <c r="N10" i="4" s="1"/>
  <c r="N18" i="4" s="1"/>
  <c r="V8" i="4"/>
  <c r="V10" i="4" s="1"/>
  <c r="Z18" i="4" s="1"/>
  <c r="AD8" i="4"/>
  <c r="AD10" i="4" s="1"/>
  <c r="AL18" i="4" s="1"/>
  <c r="AL8" i="4"/>
  <c r="AL10" i="4" s="1"/>
  <c r="T23" i="4" s="1"/>
  <c r="T8" i="4"/>
  <c r="T10" i="4" s="1"/>
  <c r="W18" i="4" s="1"/>
  <c r="AB8" i="4"/>
  <c r="AB10" i="4" s="1"/>
  <c r="AI18" i="4" s="1"/>
  <c r="AJ8" i="4"/>
  <c r="AJ10" i="4" s="1"/>
  <c r="Q23" i="4" s="1"/>
  <c r="R8" i="4"/>
  <c r="R10" i="4" s="1"/>
  <c r="T18" i="4" s="1"/>
  <c r="Z8" i="4"/>
  <c r="Z10" i="4" s="1"/>
  <c r="AF18" i="4" s="1"/>
  <c r="AH8" i="4"/>
  <c r="AH10" i="4" s="1"/>
  <c r="N23" i="4" s="1"/>
  <c r="P8" i="4"/>
  <c r="P10" i="4" s="1"/>
  <c r="Q18" i="4" s="1"/>
  <c r="X8" i="4"/>
  <c r="X10" i="4" s="1"/>
  <c r="AC18" i="4" s="1"/>
  <c r="AF8" i="4"/>
  <c r="AF10" i="4" s="1"/>
  <c r="K23" i="4" s="1"/>
  <c r="G15" i="8" l="1"/>
  <c r="I4" i="8" s="1"/>
  <c r="G16" i="8"/>
  <c r="I13" i="8" s="1"/>
  <c r="E6" i="7" l="1"/>
  <c r="F6" i="7"/>
  <c r="G6" i="7"/>
  <c r="D6" i="7"/>
  <c r="AY7" i="16"/>
  <c r="AV7" i="16"/>
  <c r="AS7" i="16"/>
  <c r="AP7" i="16"/>
  <c r="AM7" i="16"/>
  <c r="AJ7" i="16"/>
  <c r="AG7" i="16"/>
  <c r="AD7" i="16"/>
  <c r="AA7" i="16"/>
  <c r="X7" i="16"/>
  <c r="U7" i="16"/>
  <c r="R7" i="16"/>
  <c r="O7" i="16"/>
  <c r="L7" i="16"/>
  <c r="I7" i="16"/>
  <c r="F7" i="16"/>
  <c r="DY54" i="16" l="1"/>
  <c r="DV54" i="16"/>
  <c r="DY52" i="16"/>
  <c r="DV52" i="16"/>
  <c r="DS52" i="16"/>
  <c r="DP52" i="16"/>
  <c r="DM52" i="16"/>
  <c r="DJ52" i="16"/>
  <c r="DG52" i="16"/>
  <c r="DD52" i="16"/>
  <c r="DA52" i="16"/>
  <c r="CX52" i="16"/>
  <c r="CU52" i="16"/>
  <c r="CR52" i="16"/>
  <c r="CO52" i="16"/>
  <c r="CL52" i="16"/>
  <c r="CI52" i="16"/>
  <c r="CF52" i="16"/>
  <c r="CC52" i="16"/>
  <c r="BZ52" i="16"/>
  <c r="BW52" i="16"/>
  <c r="BT52" i="16"/>
  <c r="BQ52" i="16"/>
  <c r="BN52" i="16"/>
  <c r="BK52" i="16"/>
  <c r="BH52" i="16"/>
  <c r="BE52" i="16"/>
  <c r="BB52" i="16"/>
  <c r="AY52" i="16"/>
  <c r="AV52" i="16"/>
  <c r="AS52" i="16"/>
  <c r="AP52" i="16"/>
  <c r="AM52" i="16"/>
  <c r="AJ52" i="16"/>
  <c r="AG52" i="16"/>
  <c r="AD52" i="16"/>
  <c r="AA52" i="16"/>
  <c r="X52" i="16"/>
  <c r="U52" i="16"/>
  <c r="R52" i="16"/>
  <c r="O52" i="16"/>
  <c r="L52" i="16"/>
  <c r="I52" i="16"/>
  <c r="F52" i="16"/>
  <c r="DY51" i="16"/>
  <c r="DV51" i="16"/>
  <c r="DS51" i="16"/>
  <c r="DP51" i="16"/>
  <c r="DM51" i="16"/>
  <c r="DJ51" i="16"/>
  <c r="DG51" i="16"/>
  <c r="DD51" i="16"/>
  <c r="DA51" i="16"/>
  <c r="CX51" i="16"/>
  <c r="CU51" i="16"/>
  <c r="CR51" i="16"/>
  <c r="CO51" i="16"/>
  <c r="CL51" i="16"/>
  <c r="CI51" i="16"/>
  <c r="CF51" i="16"/>
  <c r="CC51" i="16"/>
  <c r="BZ51" i="16"/>
  <c r="BW51" i="16"/>
  <c r="BT51" i="16"/>
  <c r="BQ51" i="16"/>
  <c r="BN51" i="16"/>
  <c r="BK51" i="16"/>
  <c r="BH51" i="16"/>
  <c r="BE51" i="16"/>
  <c r="BB51" i="16"/>
  <c r="AY51" i="16"/>
  <c r="AV51" i="16"/>
  <c r="AS51" i="16"/>
  <c r="AP51" i="16"/>
  <c r="AM51" i="16"/>
  <c r="AJ51" i="16"/>
  <c r="AG51" i="16"/>
  <c r="AD51" i="16"/>
  <c r="AA51" i="16"/>
  <c r="X51" i="16"/>
  <c r="U51" i="16"/>
  <c r="R51" i="16"/>
  <c r="O51" i="16"/>
  <c r="L51" i="16"/>
  <c r="I51" i="16"/>
  <c r="F51" i="16"/>
  <c r="DY50" i="16"/>
  <c r="DV50" i="16"/>
  <c r="DS50" i="16"/>
  <c r="DP50" i="16"/>
  <c r="DM50" i="16"/>
  <c r="DJ50" i="16"/>
  <c r="DG50" i="16"/>
  <c r="DD50" i="16"/>
  <c r="DA50" i="16"/>
  <c r="CX50" i="16"/>
  <c r="CU50" i="16"/>
  <c r="CR50" i="16"/>
  <c r="CO50" i="16"/>
  <c r="CL50" i="16"/>
  <c r="CI50" i="16"/>
  <c r="CF50" i="16"/>
  <c r="CC50" i="16"/>
  <c r="BZ50" i="16"/>
  <c r="BW50" i="16"/>
  <c r="BT50" i="16"/>
  <c r="BQ50" i="16"/>
  <c r="BN50" i="16"/>
  <c r="BK50" i="16"/>
  <c r="BH50" i="16"/>
  <c r="BE50" i="16"/>
  <c r="BB50" i="16"/>
  <c r="AY50" i="16"/>
  <c r="AV50" i="16"/>
  <c r="AS50" i="16"/>
  <c r="AP50" i="16"/>
  <c r="AM50" i="16"/>
  <c r="AJ50" i="16"/>
  <c r="AG50" i="16"/>
  <c r="AD50" i="16"/>
  <c r="AA50" i="16"/>
  <c r="X50" i="16"/>
  <c r="U50" i="16"/>
  <c r="R50" i="16"/>
  <c r="O50" i="16"/>
  <c r="L50" i="16"/>
  <c r="I50" i="16"/>
  <c r="F50" i="16"/>
  <c r="DY49" i="16"/>
  <c r="DV49" i="16"/>
  <c r="DS49" i="16"/>
  <c r="DP49" i="16"/>
  <c r="DM49" i="16"/>
  <c r="DJ49" i="16"/>
  <c r="DG49" i="16"/>
  <c r="DD49" i="16"/>
  <c r="DA49" i="16"/>
  <c r="CX49" i="16"/>
  <c r="CU49" i="16"/>
  <c r="CR49" i="16"/>
  <c r="CO49" i="16"/>
  <c r="CL49" i="16"/>
  <c r="CI49" i="16"/>
  <c r="CF49" i="16"/>
  <c r="CC49" i="16"/>
  <c r="BZ49" i="16"/>
  <c r="BW49" i="16"/>
  <c r="BT49" i="16"/>
  <c r="BQ49" i="16"/>
  <c r="BN49" i="16"/>
  <c r="BK49" i="16"/>
  <c r="BH49" i="16"/>
  <c r="BE49" i="16"/>
  <c r="BB49" i="16"/>
  <c r="AY49" i="16"/>
  <c r="AV49" i="16"/>
  <c r="AS49" i="16"/>
  <c r="AP49" i="16"/>
  <c r="AM49" i="16"/>
  <c r="AJ49" i="16"/>
  <c r="AG49" i="16"/>
  <c r="AD49" i="16"/>
  <c r="AA49" i="16"/>
  <c r="X49" i="16"/>
  <c r="U49" i="16"/>
  <c r="R49" i="16"/>
  <c r="O49" i="16"/>
  <c r="L49" i="16"/>
  <c r="I49" i="16"/>
  <c r="F49" i="16"/>
  <c r="DY48" i="16"/>
  <c r="DV48" i="16"/>
  <c r="DS48" i="16"/>
  <c r="DP48" i="16"/>
  <c r="DM48" i="16"/>
  <c r="DJ48" i="16"/>
  <c r="DG48" i="16"/>
  <c r="DD48" i="16"/>
  <c r="DA48" i="16"/>
  <c r="CX48" i="16"/>
  <c r="CU48" i="16"/>
  <c r="CR48" i="16"/>
  <c r="CO48" i="16"/>
  <c r="CL48" i="16"/>
  <c r="CI48" i="16"/>
  <c r="CF48" i="16"/>
  <c r="CC48" i="16"/>
  <c r="BZ48" i="16"/>
  <c r="BW48" i="16"/>
  <c r="BT48" i="16"/>
  <c r="BQ48" i="16"/>
  <c r="BN48" i="16"/>
  <c r="BK48" i="16"/>
  <c r="BH48" i="16"/>
  <c r="BE48" i="16"/>
  <c r="BB48" i="16"/>
  <c r="AY48" i="16"/>
  <c r="AV48" i="16"/>
  <c r="AS48" i="16"/>
  <c r="AP48" i="16"/>
  <c r="AM48" i="16"/>
  <c r="AJ48" i="16"/>
  <c r="AG48" i="16"/>
  <c r="AD48" i="16"/>
  <c r="AA48" i="16"/>
  <c r="X48" i="16"/>
  <c r="U48" i="16"/>
  <c r="R48" i="16"/>
  <c r="O48" i="16"/>
  <c r="L48" i="16"/>
  <c r="I48" i="16"/>
  <c r="F48" i="16"/>
  <c r="DY47" i="16"/>
  <c r="DV47" i="16"/>
  <c r="DS47" i="16"/>
  <c r="DP47" i="16"/>
  <c r="DM47" i="16"/>
  <c r="DJ47" i="16"/>
  <c r="DG47" i="16"/>
  <c r="DD47" i="16"/>
  <c r="DA47" i="16"/>
  <c r="CX47" i="16"/>
  <c r="CU47" i="16"/>
  <c r="CR47" i="16"/>
  <c r="CO47" i="16"/>
  <c r="CL47" i="16"/>
  <c r="CI47" i="16"/>
  <c r="CF47" i="16"/>
  <c r="CC47" i="16"/>
  <c r="BZ47" i="16"/>
  <c r="BW47" i="16"/>
  <c r="BT47" i="16"/>
  <c r="BQ47" i="16"/>
  <c r="BN47" i="16"/>
  <c r="BK47" i="16"/>
  <c r="BH47" i="16"/>
  <c r="BE47" i="16"/>
  <c r="BB47" i="16"/>
  <c r="AY47" i="16"/>
  <c r="AV47" i="16"/>
  <c r="AS47" i="16"/>
  <c r="AP47" i="16"/>
  <c r="AM47" i="16"/>
  <c r="AJ47" i="16"/>
  <c r="AG47" i="16"/>
  <c r="AD47" i="16"/>
  <c r="AA47" i="16"/>
  <c r="X47" i="16"/>
  <c r="U47" i="16"/>
  <c r="R47" i="16"/>
  <c r="O47" i="16"/>
  <c r="L47" i="16"/>
  <c r="I47" i="16"/>
  <c r="F47" i="16"/>
  <c r="DY46" i="16"/>
  <c r="DV46" i="16"/>
  <c r="DS46" i="16"/>
  <c r="DP46" i="16"/>
  <c r="DM46" i="16"/>
  <c r="DJ46" i="16"/>
  <c r="DG46" i="16"/>
  <c r="DD46" i="16"/>
  <c r="DA46" i="16"/>
  <c r="CX46" i="16"/>
  <c r="CU46" i="16"/>
  <c r="CR46" i="16"/>
  <c r="CO46" i="16"/>
  <c r="CL46" i="16"/>
  <c r="CI46" i="16"/>
  <c r="CF46" i="16"/>
  <c r="CC46" i="16"/>
  <c r="BZ46" i="16"/>
  <c r="BW46" i="16"/>
  <c r="BT46" i="16"/>
  <c r="BQ46" i="16"/>
  <c r="BN46" i="16"/>
  <c r="BK46" i="16"/>
  <c r="BH46" i="16"/>
  <c r="BE46" i="16"/>
  <c r="BB46" i="16"/>
  <c r="AY46" i="16"/>
  <c r="AV46" i="16"/>
  <c r="AS46" i="16"/>
  <c r="AP46" i="16"/>
  <c r="AM46" i="16"/>
  <c r="AJ46" i="16"/>
  <c r="AG46" i="16"/>
  <c r="AD46" i="16"/>
  <c r="AA46" i="16"/>
  <c r="X46" i="16"/>
  <c r="U46" i="16"/>
  <c r="R46" i="16"/>
  <c r="O46" i="16"/>
  <c r="L46" i="16"/>
  <c r="I46" i="16"/>
  <c r="F46" i="16"/>
  <c r="DY45" i="16"/>
  <c r="DV45" i="16"/>
  <c r="DS45" i="16"/>
  <c r="DP45" i="16"/>
  <c r="DM45" i="16"/>
  <c r="DJ45" i="16"/>
  <c r="DG45" i="16"/>
  <c r="DD45" i="16"/>
  <c r="DA45" i="16"/>
  <c r="CX45" i="16"/>
  <c r="CU45" i="16"/>
  <c r="CR45" i="16"/>
  <c r="CO45" i="16"/>
  <c r="CL45" i="16"/>
  <c r="CI45" i="16"/>
  <c r="CF45" i="16"/>
  <c r="CC45" i="16"/>
  <c r="BZ45" i="16"/>
  <c r="BW45" i="16"/>
  <c r="BT45" i="16"/>
  <c r="BQ45" i="16"/>
  <c r="BN45" i="16"/>
  <c r="BK45" i="16"/>
  <c r="BH45" i="16"/>
  <c r="BE45" i="16"/>
  <c r="BB45" i="16"/>
  <c r="AY45" i="16"/>
  <c r="AV45" i="16"/>
  <c r="AS45" i="16"/>
  <c r="AP45" i="16"/>
  <c r="AM45" i="16"/>
  <c r="AJ45" i="16"/>
  <c r="AG45" i="16"/>
  <c r="AD45" i="16"/>
  <c r="AA45" i="16"/>
  <c r="X45" i="16"/>
  <c r="U45" i="16"/>
  <c r="R45" i="16"/>
  <c r="O45" i="16"/>
  <c r="L45" i="16"/>
  <c r="I45" i="16"/>
  <c r="F45" i="16"/>
  <c r="DY44" i="16"/>
  <c r="DV44" i="16"/>
  <c r="DS44" i="16"/>
  <c r="DP44" i="16"/>
  <c r="DM44" i="16"/>
  <c r="DJ44" i="16"/>
  <c r="DG44" i="16"/>
  <c r="DD44" i="16"/>
  <c r="DA44" i="16"/>
  <c r="CX44" i="16"/>
  <c r="CU44" i="16"/>
  <c r="CR44" i="16"/>
  <c r="CO44" i="16"/>
  <c r="CL44" i="16"/>
  <c r="CI44" i="16"/>
  <c r="CF44" i="16"/>
  <c r="CC44" i="16"/>
  <c r="BZ44" i="16"/>
  <c r="BW44" i="16"/>
  <c r="BT44" i="16"/>
  <c r="BQ44" i="16"/>
  <c r="BN44" i="16"/>
  <c r="BK44" i="16"/>
  <c r="BH44" i="16"/>
  <c r="BE44" i="16"/>
  <c r="BB44" i="16"/>
  <c r="AY44" i="16"/>
  <c r="AV44" i="16"/>
  <c r="AS44" i="16"/>
  <c r="AP44" i="16"/>
  <c r="AM44" i="16"/>
  <c r="AJ44" i="16"/>
  <c r="AG44" i="16"/>
  <c r="AD44" i="16"/>
  <c r="AA44" i="16"/>
  <c r="X44" i="16"/>
  <c r="U44" i="16"/>
  <c r="R44" i="16"/>
  <c r="O44" i="16"/>
  <c r="L44" i="16"/>
  <c r="I44" i="16"/>
  <c r="F44" i="16"/>
  <c r="DY43" i="16"/>
  <c r="DV43" i="16"/>
  <c r="DS43" i="16"/>
  <c r="DP43" i="16"/>
  <c r="DM43" i="16"/>
  <c r="DJ43" i="16"/>
  <c r="DG43" i="16"/>
  <c r="DD43" i="16"/>
  <c r="DA43" i="16"/>
  <c r="CX43" i="16"/>
  <c r="CU43" i="16"/>
  <c r="CR43" i="16"/>
  <c r="CO43" i="16"/>
  <c r="CL43" i="16"/>
  <c r="CI43" i="16"/>
  <c r="CF43" i="16"/>
  <c r="CC43" i="16"/>
  <c r="BZ43" i="16"/>
  <c r="BW43" i="16"/>
  <c r="BT43" i="16"/>
  <c r="BQ43" i="16"/>
  <c r="BN43" i="16"/>
  <c r="BK43" i="16"/>
  <c r="BH43" i="16"/>
  <c r="BE43" i="16"/>
  <c r="BB43" i="16"/>
  <c r="AY43" i="16"/>
  <c r="AV43" i="16"/>
  <c r="AS43" i="16"/>
  <c r="AP43" i="16"/>
  <c r="AM43" i="16"/>
  <c r="AJ43" i="16"/>
  <c r="AG43" i="16"/>
  <c r="AD43" i="16"/>
  <c r="AA43" i="16"/>
  <c r="X43" i="16"/>
  <c r="U43" i="16"/>
  <c r="R43" i="16"/>
  <c r="O43" i="16"/>
  <c r="L43" i="16"/>
  <c r="I43" i="16"/>
  <c r="F43" i="16"/>
  <c r="DY42" i="16"/>
  <c r="DV42" i="16"/>
  <c r="DS42" i="16"/>
  <c r="DP42" i="16"/>
  <c r="DM42" i="16"/>
  <c r="DJ42" i="16"/>
  <c r="DG42" i="16"/>
  <c r="DD42" i="16"/>
  <c r="DA42" i="16"/>
  <c r="CX42" i="16"/>
  <c r="CU42" i="16"/>
  <c r="CR42" i="16"/>
  <c r="CO42" i="16"/>
  <c r="CL42" i="16"/>
  <c r="CI42" i="16"/>
  <c r="CF42" i="16"/>
  <c r="CC42" i="16"/>
  <c r="BZ42" i="16"/>
  <c r="BW42" i="16"/>
  <c r="BT42" i="16"/>
  <c r="BQ42" i="16"/>
  <c r="BN42" i="16"/>
  <c r="BK42" i="16"/>
  <c r="BH42" i="16"/>
  <c r="BE42" i="16"/>
  <c r="BB42" i="16"/>
  <c r="AY42" i="16"/>
  <c r="AV42" i="16"/>
  <c r="AS42" i="16"/>
  <c r="AP42" i="16"/>
  <c r="AM42" i="16"/>
  <c r="AJ42" i="16"/>
  <c r="AG42" i="16"/>
  <c r="AD42" i="16"/>
  <c r="AA42" i="16"/>
  <c r="X42" i="16"/>
  <c r="U42" i="16"/>
  <c r="R42" i="16"/>
  <c r="O42" i="16"/>
  <c r="L42" i="16"/>
  <c r="I42" i="16"/>
  <c r="F42" i="16"/>
  <c r="DY41" i="16"/>
  <c r="DV41" i="16"/>
  <c r="DS41" i="16"/>
  <c r="DP41" i="16"/>
  <c r="DM41" i="16"/>
  <c r="DJ41" i="16"/>
  <c r="DG41" i="16"/>
  <c r="DD41" i="16"/>
  <c r="DA41" i="16"/>
  <c r="CX41" i="16"/>
  <c r="CU41" i="16"/>
  <c r="CR41" i="16"/>
  <c r="CO41" i="16"/>
  <c r="CL41" i="16"/>
  <c r="CI41" i="16"/>
  <c r="CF41" i="16"/>
  <c r="CC41" i="16"/>
  <c r="BZ41" i="16"/>
  <c r="BW41" i="16"/>
  <c r="BT41" i="16"/>
  <c r="BQ41" i="16"/>
  <c r="BN41" i="16"/>
  <c r="BK41" i="16"/>
  <c r="BH41" i="16"/>
  <c r="BE41" i="16"/>
  <c r="BB41" i="16"/>
  <c r="AY41" i="16"/>
  <c r="AV41" i="16"/>
  <c r="AS41" i="16"/>
  <c r="AP41" i="16"/>
  <c r="AM41" i="16"/>
  <c r="AJ41" i="16"/>
  <c r="AG41" i="16"/>
  <c r="AD41" i="16"/>
  <c r="AA41" i="16"/>
  <c r="X41" i="16"/>
  <c r="U41" i="16"/>
  <c r="R41" i="16"/>
  <c r="O41" i="16"/>
  <c r="L41" i="16"/>
  <c r="I41" i="16"/>
  <c r="F41" i="16"/>
  <c r="DY40" i="16"/>
  <c r="DV40" i="16"/>
  <c r="DS40" i="16"/>
  <c r="DP40" i="16"/>
  <c r="DM40" i="16"/>
  <c r="DJ40" i="16"/>
  <c r="DG40" i="16"/>
  <c r="DD40" i="16"/>
  <c r="DA40" i="16"/>
  <c r="CX40" i="16"/>
  <c r="CU40" i="16"/>
  <c r="CR40" i="16"/>
  <c r="CO40" i="16"/>
  <c r="CL40" i="16"/>
  <c r="CI40" i="16"/>
  <c r="CF40" i="16"/>
  <c r="CC40" i="16"/>
  <c r="BZ40" i="16"/>
  <c r="BW40" i="16"/>
  <c r="BT40" i="16"/>
  <c r="BQ40" i="16"/>
  <c r="BN40" i="16"/>
  <c r="BK40" i="16"/>
  <c r="BH40" i="16"/>
  <c r="BE40" i="16"/>
  <c r="BB40" i="16"/>
  <c r="AY40" i="16"/>
  <c r="AV40" i="16"/>
  <c r="AS40" i="16"/>
  <c r="AP40" i="16"/>
  <c r="AM40" i="16"/>
  <c r="AJ40" i="16"/>
  <c r="AG40" i="16"/>
  <c r="AD40" i="16"/>
  <c r="AA40" i="16"/>
  <c r="X40" i="16"/>
  <c r="U40" i="16"/>
  <c r="R40" i="16"/>
  <c r="O40" i="16"/>
  <c r="L40" i="16"/>
  <c r="I40" i="16"/>
  <c r="F40" i="16"/>
  <c r="DY39" i="16"/>
  <c r="DV39" i="16"/>
  <c r="DS39" i="16"/>
  <c r="DP39" i="16"/>
  <c r="DM39" i="16"/>
  <c r="DJ39" i="16"/>
  <c r="DG39" i="16"/>
  <c r="DD39" i="16"/>
  <c r="DA39" i="16"/>
  <c r="CX39" i="16"/>
  <c r="CU39" i="16"/>
  <c r="CR39" i="16"/>
  <c r="CO39" i="16"/>
  <c r="CL39" i="16"/>
  <c r="CI39" i="16"/>
  <c r="CF39" i="16"/>
  <c r="CC39" i="16"/>
  <c r="BZ39" i="16"/>
  <c r="BW39" i="16"/>
  <c r="BT39" i="16"/>
  <c r="BQ39" i="16"/>
  <c r="BN39" i="16"/>
  <c r="BK39" i="16"/>
  <c r="BH39" i="16"/>
  <c r="BE39" i="16"/>
  <c r="BB39" i="16"/>
  <c r="AY39" i="16"/>
  <c r="AV39" i="16"/>
  <c r="AS39" i="16"/>
  <c r="AP39" i="16"/>
  <c r="AM39" i="16"/>
  <c r="AJ39" i="16"/>
  <c r="AG39" i="16"/>
  <c r="AD39" i="16"/>
  <c r="AA39" i="16"/>
  <c r="X39" i="16"/>
  <c r="U39" i="16"/>
  <c r="R39" i="16"/>
  <c r="O39" i="16"/>
  <c r="L39" i="16"/>
  <c r="I39" i="16"/>
  <c r="F39" i="16"/>
  <c r="DY38" i="16"/>
  <c r="DV38" i="16"/>
  <c r="DS38" i="16"/>
  <c r="DP38" i="16"/>
  <c r="DM38" i="16"/>
  <c r="DJ38" i="16"/>
  <c r="DG38" i="16"/>
  <c r="DD38" i="16"/>
  <c r="DA38" i="16"/>
  <c r="CX38" i="16"/>
  <c r="CU38" i="16"/>
  <c r="CR38" i="16"/>
  <c r="CO38" i="16"/>
  <c r="CL38" i="16"/>
  <c r="CI38" i="16"/>
  <c r="CF38" i="16"/>
  <c r="CC38" i="16"/>
  <c r="BZ38" i="16"/>
  <c r="BW38" i="16"/>
  <c r="BT38" i="16"/>
  <c r="BQ38" i="16"/>
  <c r="BN38" i="16"/>
  <c r="BK38" i="16"/>
  <c r="BH38" i="16"/>
  <c r="BE38" i="16"/>
  <c r="BB38" i="16"/>
  <c r="AY38" i="16"/>
  <c r="AV38" i="16"/>
  <c r="AS38" i="16"/>
  <c r="AP38" i="16"/>
  <c r="AM38" i="16"/>
  <c r="AJ38" i="16"/>
  <c r="AG38" i="16"/>
  <c r="AD38" i="16"/>
  <c r="AA38" i="16"/>
  <c r="X38" i="16"/>
  <c r="U38" i="16"/>
  <c r="R38" i="16"/>
  <c r="O38" i="16"/>
  <c r="L38" i="16"/>
  <c r="I38" i="16"/>
  <c r="F38" i="16"/>
  <c r="DY37" i="16"/>
  <c r="DV37" i="16"/>
  <c r="DS37" i="16"/>
  <c r="DP37" i="16"/>
  <c r="DM37" i="16"/>
  <c r="DJ37" i="16"/>
  <c r="DG37" i="16"/>
  <c r="DD37" i="16"/>
  <c r="DA37" i="16"/>
  <c r="CX37" i="16"/>
  <c r="CU37" i="16"/>
  <c r="CR37" i="16"/>
  <c r="CO37" i="16"/>
  <c r="CL37" i="16"/>
  <c r="CI37" i="16"/>
  <c r="CF37" i="16"/>
  <c r="CC37" i="16"/>
  <c r="BZ37" i="16"/>
  <c r="BW37" i="16"/>
  <c r="BT37" i="16"/>
  <c r="BQ37" i="16"/>
  <c r="BN37" i="16"/>
  <c r="BK37" i="16"/>
  <c r="BH37" i="16"/>
  <c r="BE37" i="16"/>
  <c r="BB37" i="16"/>
  <c r="AY37" i="16"/>
  <c r="AV37" i="16"/>
  <c r="AS37" i="16"/>
  <c r="AP37" i="16"/>
  <c r="AM37" i="16"/>
  <c r="AJ37" i="16"/>
  <c r="AG37" i="16"/>
  <c r="AD37" i="16"/>
  <c r="AA37" i="16"/>
  <c r="X37" i="16"/>
  <c r="U37" i="16"/>
  <c r="R37" i="16"/>
  <c r="O37" i="16"/>
  <c r="L37" i="16"/>
  <c r="I37" i="16"/>
  <c r="F37" i="16"/>
  <c r="DY36" i="16"/>
  <c r="DV36" i="16"/>
  <c r="DS36" i="16"/>
  <c r="DP36" i="16"/>
  <c r="DM36" i="16"/>
  <c r="DJ36" i="16"/>
  <c r="DG36" i="16"/>
  <c r="DD36" i="16"/>
  <c r="DA36" i="16"/>
  <c r="CX36" i="16"/>
  <c r="CU36" i="16"/>
  <c r="CR36" i="16"/>
  <c r="CO36" i="16"/>
  <c r="CL36" i="16"/>
  <c r="CI36" i="16"/>
  <c r="CF36" i="16"/>
  <c r="CC36" i="16"/>
  <c r="BZ36" i="16"/>
  <c r="BW36" i="16"/>
  <c r="BT36" i="16"/>
  <c r="BQ36" i="16"/>
  <c r="BN36" i="16"/>
  <c r="BK36" i="16"/>
  <c r="BH36" i="16"/>
  <c r="BE36" i="16"/>
  <c r="BB36" i="16"/>
  <c r="AY36" i="16"/>
  <c r="AV36" i="16"/>
  <c r="AS36" i="16"/>
  <c r="AP36" i="16"/>
  <c r="AM36" i="16"/>
  <c r="AJ36" i="16"/>
  <c r="AG36" i="16"/>
  <c r="AD36" i="16"/>
  <c r="AA36" i="16"/>
  <c r="X36" i="16"/>
  <c r="U36" i="16"/>
  <c r="R36" i="16"/>
  <c r="O36" i="16"/>
  <c r="L36" i="16"/>
  <c r="I36" i="16"/>
  <c r="F36" i="16"/>
  <c r="DY35" i="16"/>
  <c r="DV35" i="16"/>
  <c r="DS35" i="16"/>
  <c r="DP35" i="16"/>
  <c r="DM35" i="16"/>
  <c r="DJ35" i="16"/>
  <c r="DG35" i="16"/>
  <c r="DD35" i="16"/>
  <c r="DA35" i="16"/>
  <c r="CX35" i="16"/>
  <c r="CU35" i="16"/>
  <c r="CR35" i="16"/>
  <c r="CO35" i="16"/>
  <c r="CL35" i="16"/>
  <c r="CI35" i="16"/>
  <c r="CF35" i="16"/>
  <c r="CC35" i="16"/>
  <c r="BZ35" i="16"/>
  <c r="BW35" i="16"/>
  <c r="BT35" i="16"/>
  <c r="BQ35" i="16"/>
  <c r="BN35" i="16"/>
  <c r="BK35" i="16"/>
  <c r="BH35" i="16"/>
  <c r="BE35" i="16"/>
  <c r="BB35" i="16"/>
  <c r="AY35" i="16"/>
  <c r="AV35" i="16"/>
  <c r="AS35" i="16"/>
  <c r="AP35" i="16"/>
  <c r="AM35" i="16"/>
  <c r="AJ35" i="16"/>
  <c r="AG35" i="16"/>
  <c r="AD35" i="16"/>
  <c r="AA35" i="16"/>
  <c r="X35" i="16"/>
  <c r="U35" i="16"/>
  <c r="R35" i="16"/>
  <c r="O35" i="16"/>
  <c r="L35" i="16"/>
  <c r="I35" i="16"/>
  <c r="F35" i="16"/>
  <c r="DY34" i="16"/>
  <c r="DS54" i="16" s="1"/>
  <c r="DV34" i="16"/>
  <c r="DP54" i="16" s="1"/>
  <c r="DS34" i="16"/>
  <c r="DM54" i="16" s="1"/>
  <c r="DP34" i="16"/>
  <c r="DJ54" i="16" s="1"/>
  <c r="DM34" i="16"/>
  <c r="DG54" i="16" s="1"/>
  <c r="DJ34" i="16"/>
  <c r="DD54" i="16" s="1"/>
  <c r="DG34" i="16"/>
  <c r="DA54" i="16" s="1"/>
  <c r="DD34" i="16"/>
  <c r="CX54" i="16" s="1"/>
  <c r="DA34" i="16"/>
  <c r="CU54" i="16" s="1"/>
  <c r="CX34" i="16"/>
  <c r="CR54" i="16" s="1"/>
  <c r="CU34" i="16"/>
  <c r="CO54" i="16" s="1"/>
  <c r="CR34" i="16"/>
  <c r="CL54" i="16" s="1"/>
  <c r="CO34" i="16"/>
  <c r="CI54" i="16" s="1"/>
  <c r="CL34" i="16"/>
  <c r="CF54" i="16" s="1"/>
  <c r="CI34" i="16"/>
  <c r="CC54" i="16" s="1"/>
  <c r="CF34" i="16"/>
  <c r="BZ54" i="16" s="1"/>
  <c r="CC34" i="16"/>
  <c r="BW54" i="16" s="1"/>
  <c r="BZ34" i="16"/>
  <c r="BT54" i="16" s="1"/>
  <c r="BW34" i="16"/>
  <c r="BQ54" i="16" s="1"/>
  <c r="BT34" i="16"/>
  <c r="BN54" i="16" s="1"/>
  <c r="BQ34" i="16"/>
  <c r="BK54" i="16" s="1"/>
  <c r="BN34" i="16"/>
  <c r="BH54" i="16" s="1"/>
  <c r="BK34" i="16"/>
  <c r="BE54" i="16" s="1"/>
  <c r="BH34" i="16"/>
  <c r="BB54" i="16" s="1"/>
  <c r="BE34" i="16"/>
  <c r="AY54" i="16" s="1"/>
  <c r="BB34" i="16"/>
  <c r="AV54" i="16" s="1"/>
  <c r="AY34" i="16"/>
  <c r="AS54" i="16" s="1"/>
  <c r="AV34" i="16"/>
  <c r="AP54" i="16" s="1"/>
  <c r="AS34" i="16"/>
  <c r="AM54" i="16" s="1"/>
  <c r="AP34" i="16"/>
  <c r="AJ54" i="16" s="1"/>
  <c r="AM34" i="16"/>
  <c r="AG54" i="16" s="1"/>
  <c r="AJ34" i="16"/>
  <c r="AD54" i="16" s="1"/>
  <c r="AG34" i="16"/>
  <c r="AA54" i="16" s="1"/>
  <c r="AD34" i="16"/>
  <c r="X54" i="16" s="1"/>
  <c r="AA34" i="16"/>
  <c r="U54" i="16" s="1"/>
  <c r="X34" i="16"/>
  <c r="R54" i="16" s="1"/>
  <c r="U34" i="16"/>
  <c r="O54" i="16" s="1"/>
  <c r="R34" i="16"/>
  <c r="L54" i="16" s="1"/>
  <c r="O34" i="16"/>
  <c r="I54" i="16" s="1"/>
  <c r="L34" i="16"/>
  <c r="I34" i="16"/>
  <c r="F34" i="16"/>
  <c r="DY33" i="16"/>
  <c r="DV33" i="16"/>
  <c r="DS33" i="16"/>
  <c r="DT33" i="16" s="1"/>
  <c r="DU33" i="16" s="1"/>
  <c r="DT34" i="16" s="1"/>
  <c r="DP33" i="16"/>
  <c r="DM33" i="16"/>
  <c r="DJ33" i="16"/>
  <c r="DH33" i="16"/>
  <c r="DI33" i="16" s="1"/>
  <c r="DH34" i="16" s="1"/>
  <c r="DG33" i="16"/>
  <c r="DD33" i="16"/>
  <c r="DA33" i="16"/>
  <c r="CX33" i="16"/>
  <c r="CV33" i="16"/>
  <c r="CW33" i="16" s="1"/>
  <c r="CV34" i="16" s="1"/>
  <c r="CU33" i="16"/>
  <c r="CR33" i="16"/>
  <c r="CO33" i="16"/>
  <c r="CL33" i="16"/>
  <c r="CI33" i="16"/>
  <c r="CJ33" i="16" s="1"/>
  <c r="CK33" i="16" s="1"/>
  <c r="CJ34" i="16" s="1"/>
  <c r="CF33" i="16"/>
  <c r="CC33" i="16"/>
  <c r="BZ33" i="16"/>
  <c r="BW33" i="16"/>
  <c r="BX33" i="16" s="1"/>
  <c r="BY33" i="16" s="1"/>
  <c r="BX34" i="16" s="1"/>
  <c r="BT33" i="16"/>
  <c r="BQ33" i="16"/>
  <c r="BN33" i="16"/>
  <c r="BL33" i="16"/>
  <c r="BM33" i="16" s="1"/>
  <c r="BL34" i="16" s="1"/>
  <c r="BK33" i="16"/>
  <c r="BH33" i="16"/>
  <c r="BE33" i="16"/>
  <c r="BB33" i="16"/>
  <c r="AZ33" i="16"/>
  <c r="BA33" i="16" s="1"/>
  <c r="AZ34" i="16" s="1"/>
  <c r="AY33" i="16"/>
  <c r="AV33" i="16"/>
  <c r="AS33" i="16"/>
  <c r="AP33" i="16"/>
  <c r="AM33" i="16"/>
  <c r="AN33" i="16" s="1"/>
  <c r="AO33" i="16" s="1"/>
  <c r="AN34" i="16" s="1"/>
  <c r="AJ33" i="16"/>
  <c r="AG33" i="16"/>
  <c r="AD33" i="16"/>
  <c r="AA33" i="16"/>
  <c r="AB33" i="16" s="1"/>
  <c r="AC33" i="16" s="1"/>
  <c r="AB34" i="16" s="1"/>
  <c r="X33" i="16"/>
  <c r="U33" i="16"/>
  <c r="R33" i="16"/>
  <c r="P33" i="16"/>
  <c r="Q33" i="16" s="1"/>
  <c r="P34" i="16" s="1"/>
  <c r="O33" i="16"/>
  <c r="L33" i="16"/>
  <c r="I33" i="16"/>
  <c r="F33" i="16"/>
  <c r="B29" i="16"/>
  <c r="D28" i="16"/>
  <c r="C28" i="16"/>
  <c r="B28" i="16"/>
  <c r="D27" i="16"/>
  <c r="C27" i="16"/>
  <c r="B27" i="16"/>
  <c r="D26" i="16"/>
  <c r="C26" i="16"/>
  <c r="B26" i="16"/>
  <c r="D25" i="16"/>
  <c r="C25" i="16"/>
  <c r="B25" i="16"/>
  <c r="D24" i="16"/>
  <c r="C24" i="16"/>
  <c r="B24" i="16"/>
  <c r="D23" i="16"/>
  <c r="C23" i="16"/>
  <c r="B23" i="16"/>
  <c r="D22" i="16"/>
  <c r="C22" i="16"/>
  <c r="B22" i="16"/>
  <c r="D21" i="16"/>
  <c r="C21" i="16"/>
  <c r="B21" i="16"/>
  <c r="D20" i="16"/>
  <c r="C20" i="16"/>
  <c r="B20" i="16"/>
  <c r="D19" i="16"/>
  <c r="C19" i="16"/>
  <c r="B19" i="16"/>
  <c r="D18" i="16"/>
  <c r="C18" i="16"/>
  <c r="B18" i="16"/>
  <c r="D17" i="16"/>
  <c r="C17" i="16"/>
  <c r="B17" i="16"/>
  <c r="D16" i="16"/>
  <c r="C16" i="16"/>
  <c r="B16" i="16"/>
  <c r="D15" i="16"/>
  <c r="C15" i="16"/>
  <c r="B15" i="16"/>
  <c r="D14" i="16"/>
  <c r="C14" i="16"/>
  <c r="B14" i="16"/>
  <c r="D13" i="16"/>
  <c r="C13" i="16"/>
  <c r="B13" i="16"/>
  <c r="D12" i="16"/>
  <c r="C12" i="16"/>
  <c r="B12" i="16"/>
  <c r="D11" i="16"/>
  <c r="C11" i="16"/>
  <c r="B11" i="16"/>
  <c r="D10" i="16"/>
  <c r="C10" i="16"/>
  <c r="B10" i="16"/>
  <c r="D9" i="16"/>
  <c r="C9" i="16"/>
  <c r="B9" i="16"/>
  <c r="DY54" i="15"/>
  <c r="DV54" i="15"/>
  <c r="DY52" i="15"/>
  <c r="DV52" i="15"/>
  <c r="DS52" i="15"/>
  <c r="DP52" i="15"/>
  <c r="DM52" i="15"/>
  <c r="DJ52" i="15"/>
  <c r="DG52" i="15"/>
  <c r="DD52" i="15"/>
  <c r="DA52" i="15"/>
  <c r="CX52" i="15"/>
  <c r="CU52" i="15"/>
  <c r="CR52" i="15"/>
  <c r="CO52" i="15"/>
  <c r="CL52" i="15"/>
  <c r="CI52" i="15"/>
  <c r="CF52" i="15"/>
  <c r="CC52" i="15"/>
  <c r="BZ52" i="15"/>
  <c r="BW52" i="15"/>
  <c r="BT52" i="15"/>
  <c r="BQ52" i="15"/>
  <c r="BN52" i="15"/>
  <c r="BK52" i="15"/>
  <c r="BH52" i="15"/>
  <c r="BE52" i="15"/>
  <c r="BB52" i="15"/>
  <c r="AY52" i="15"/>
  <c r="AV52" i="15"/>
  <c r="AS52" i="15"/>
  <c r="AP52" i="15"/>
  <c r="AM52" i="15"/>
  <c r="AJ52" i="15"/>
  <c r="AG52" i="15"/>
  <c r="AD52" i="15"/>
  <c r="AA52" i="15"/>
  <c r="X52" i="15"/>
  <c r="U52" i="15"/>
  <c r="R52" i="15"/>
  <c r="O52" i="15"/>
  <c r="L52" i="15"/>
  <c r="I52" i="15"/>
  <c r="F52" i="15"/>
  <c r="DY51" i="15"/>
  <c r="DV51" i="15"/>
  <c r="DS51" i="15"/>
  <c r="DP51" i="15"/>
  <c r="DM51" i="15"/>
  <c r="DJ51" i="15"/>
  <c r="DG51" i="15"/>
  <c r="DD51" i="15"/>
  <c r="DA51" i="15"/>
  <c r="CX51" i="15"/>
  <c r="CU51" i="15"/>
  <c r="CR51" i="15"/>
  <c r="CO51" i="15"/>
  <c r="CL51" i="15"/>
  <c r="CI51" i="15"/>
  <c r="CF51" i="15"/>
  <c r="CC51" i="15"/>
  <c r="BZ51" i="15"/>
  <c r="BW51" i="15"/>
  <c r="BT51" i="15"/>
  <c r="BQ51" i="15"/>
  <c r="BN51" i="15"/>
  <c r="BK51" i="15"/>
  <c r="BH51" i="15"/>
  <c r="BE51" i="15"/>
  <c r="BB51" i="15"/>
  <c r="AY51" i="15"/>
  <c r="AV51" i="15"/>
  <c r="AS51" i="15"/>
  <c r="AP51" i="15"/>
  <c r="AM51" i="15"/>
  <c r="AJ51" i="15"/>
  <c r="AG51" i="15"/>
  <c r="AD51" i="15"/>
  <c r="AA51" i="15"/>
  <c r="X51" i="15"/>
  <c r="U51" i="15"/>
  <c r="R51" i="15"/>
  <c r="O51" i="15"/>
  <c r="L51" i="15"/>
  <c r="I51" i="15"/>
  <c r="F51" i="15"/>
  <c r="DY50" i="15"/>
  <c r="DV50" i="15"/>
  <c r="DS50" i="15"/>
  <c r="DP50" i="15"/>
  <c r="DM50" i="15"/>
  <c r="DJ50" i="15"/>
  <c r="DG50" i="15"/>
  <c r="DD50" i="15"/>
  <c r="DA50" i="15"/>
  <c r="CX50" i="15"/>
  <c r="CU50" i="15"/>
  <c r="CR50" i="15"/>
  <c r="CO50" i="15"/>
  <c r="CL50" i="15"/>
  <c r="CI50" i="15"/>
  <c r="CF50" i="15"/>
  <c r="CC50" i="15"/>
  <c r="BZ50" i="15"/>
  <c r="BW50" i="15"/>
  <c r="BT50" i="15"/>
  <c r="BQ50" i="15"/>
  <c r="BN50" i="15"/>
  <c r="BK50" i="15"/>
  <c r="BH50" i="15"/>
  <c r="BE50" i="15"/>
  <c r="BB50" i="15"/>
  <c r="AY50" i="15"/>
  <c r="AV50" i="15"/>
  <c r="AS50" i="15"/>
  <c r="AP50" i="15"/>
  <c r="AM50" i="15"/>
  <c r="AJ50" i="15"/>
  <c r="AG50" i="15"/>
  <c r="AD50" i="15"/>
  <c r="AA50" i="15"/>
  <c r="X50" i="15"/>
  <c r="U50" i="15"/>
  <c r="R50" i="15"/>
  <c r="O50" i="15"/>
  <c r="L50" i="15"/>
  <c r="I50" i="15"/>
  <c r="F50" i="15"/>
  <c r="DY49" i="15"/>
  <c r="DV49" i="15"/>
  <c r="DS49" i="15"/>
  <c r="DP49" i="15"/>
  <c r="DM49" i="15"/>
  <c r="DJ49" i="15"/>
  <c r="DG49" i="15"/>
  <c r="DD49" i="15"/>
  <c r="DA49" i="15"/>
  <c r="CX49" i="15"/>
  <c r="CU49" i="15"/>
  <c r="CR49" i="15"/>
  <c r="CO49" i="15"/>
  <c r="CL49" i="15"/>
  <c r="CI49" i="15"/>
  <c r="CF49" i="15"/>
  <c r="CC49" i="15"/>
  <c r="BZ49" i="15"/>
  <c r="BW49" i="15"/>
  <c r="BT49" i="15"/>
  <c r="BQ49" i="15"/>
  <c r="BN49" i="15"/>
  <c r="BK49" i="15"/>
  <c r="BH49" i="15"/>
  <c r="BE49" i="15"/>
  <c r="BB49" i="15"/>
  <c r="AY49" i="15"/>
  <c r="AV49" i="15"/>
  <c r="AS49" i="15"/>
  <c r="AP49" i="15"/>
  <c r="AM49" i="15"/>
  <c r="AJ49" i="15"/>
  <c r="AG49" i="15"/>
  <c r="AD49" i="15"/>
  <c r="AA49" i="15"/>
  <c r="X49" i="15"/>
  <c r="U49" i="15"/>
  <c r="R49" i="15"/>
  <c r="O49" i="15"/>
  <c r="L49" i="15"/>
  <c r="I49" i="15"/>
  <c r="F49" i="15"/>
  <c r="DY48" i="15"/>
  <c r="DV48" i="15"/>
  <c r="DS48" i="15"/>
  <c r="DP48" i="15"/>
  <c r="DM48" i="15"/>
  <c r="DJ48" i="15"/>
  <c r="DG48" i="15"/>
  <c r="DD48" i="15"/>
  <c r="DA48" i="15"/>
  <c r="CX48" i="15"/>
  <c r="CU48" i="15"/>
  <c r="CR48" i="15"/>
  <c r="CO48" i="15"/>
  <c r="CL48" i="15"/>
  <c r="CI48" i="15"/>
  <c r="CF48" i="15"/>
  <c r="CC48" i="15"/>
  <c r="BZ48" i="15"/>
  <c r="BW48" i="15"/>
  <c r="BT48" i="15"/>
  <c r="BQ48" i="15"/>
  <c r="BN48" i="15"/>
  <c r="BK48" i="15"/>
  <c r="BH48" i="15"/>
  <c r="BE48" i="15"/>
  <c r="BB48" i="15"/>
  <c r="AY48" i="15"/>
  <c r="AV48" i="15"/>
  <c r="AS48" i="15"/>
  <c r="AP48" i="15"/>
  <c r="AM48" i="15"/>
  <c r="AJ48" i="15"/>
  <c r="AG48" i="15"/>
  <c r="AD48" i="15"/>
  <c r="AA48" i="15"/>
  <c r="X48" i="15"/>
  <c r="U48" i="15"/>
  <c r="R48" i="15"/>
  <c r="O48" i="15"/>
  <c r="L48" i="15"/>
  <c r="I48" i="15"/>
  <c r="F48" i="15"/>
  <c r="DY47" i="15"/>
  <c r="DV47" i="15"/>
  <c r="DS47" i="15"/>
  <c r="DP47" i="15"/>
  <c r="DM47" i="15"/>
  <c r="DJ47" i="15"/>
  <c r="DG47" i="15"/>
  <c r="DD47" i="15"/>
  <c r="DA47" i="15"/>
  <c r="CX47" i="15"/>
  <c r="CU47" i="15"/>
  <c r="CR47" i="15"/>
  <c r="CO47" i="15"/>
  <c r="CL47" i="15"/>
  <c r="CI47" i="15"/>
  <c r="CF47" i="15"/>
  <c r="CC47" i="15"/>
  <c r="BZ47" i="15"/>
  <c r="BW47" i="15"/>
  <c r="BT47" i="15"/>
  <c r="BQ47" i="15"/>
  <c r="BN47" i="15"/>
  <c r="BK47" i="15"/>
  <c r="BH47" i="15"/>
  <c r="BE47" i="15"/>
  <c r="BB47" i="15"/>
  <c r="AY47" i="15"/>
  <c r="AV47" i="15"/>
  <c r="AS47" i="15"/>
  <c r="AP47" i="15"/>
  <c r="AM47" i="15"/>
  <c r="AJ47" i="15"/>
  <c r="AG47" i="15"/>
  <c r="AD47" i="15"/>
  <c r="AA47" i="15"/>
  <c r="X47" i="15"/>
  <c r="U47" i="15"/>
  <c r="R47" i="15"/>
  <c r="O47" i="15"/>
  <c r="L47" i="15"/>
  <c r="I47" i="15"/>
  <c r="F47" i="15"/>
  <c r="DY46" i="15"/>
  <c r="DV46" i="15"/>
  <c r="DS46" i="15"/>
  <c r="DP46" i="15"/>
  <c r="DM46" i="15"/>
  <c r="DJ46" i="15"/>
  <c r="DG46" i="15"/>
  <c r="DD46" i="15"/>
  <c r="DA46" i="15"/>
  <c r="CX46" i="15"/>
  <c r="CU46" i="15"/>
  <c r="CR46" i="15"/>
  <c r="CO46" i="15"/>
  <c r="CL46" i="15"/>
  <c r="CI46" i="15"/>
  <c r="CF46" i="15"/>
  <c r="CC46" i="15"/>
  <c r="BZ46" i="15"/>
  <c r="BW46" i="15"/>
  <c r="BT46" i="15"/>
  <c r="BQ46" i="15"/>
  <c r="BN46" i="15"/>
  <c r="BK46" i="15"/>
  <c r="BH46" i="15"/>
  <c r="BE46" i="15"/>
  <c r="BB46" i="15"/>
  <c r="AY46" i="15"/>
  <c r="AV46" i="15"/>
  <c r="AS46" i="15"/>
  <c r="AP46" i="15"/>
  <c r="AM46" i="15"/>
  <c r="AJ46" i="15"/>
  <c r="AG46" i="15"/>
  <c r="AD46" i="15"/>
  <c r="AA46" i="15"/>
  <c r="X46" i="15"/>
  <c r="U46" i="15"/>
  <c r="R46" i="15"/>
  <c r="O46" i="15"/>
  <c r="L46" i="15"/>
  <c r="I46" i="15"/>
  <c r="F46" i="15"/>
  <c r="DY45" i="15"/>
  <c r="DV45" i="15"/>
  <c r="DS45" i="15"/>
  <c r="DP45" i="15"/>
  <c r="DM45" i="15"/>
  <c r="DJ45" i="15"/>
  <c r="DG45" i="15"/>
  <c r="DD45" i="15"/>
  <c r="DA45" i="15"/>
  <c r="CX45" i="15"/>
  <c r="CU45" i="15"/>
  <c r="CR45" i="15"/>
  <c r="CO45" i="15"/>
  <c r="CL45" i="15"/>
  <c r="CI45" i="15"/>
  <c r="CF45" i="15"/>
  <c r="CC45" i="15"/>
  <c r="BZ45" i="15"/>
  <c r="BW45" i="15"/>
  <c r="BT45" i="15"/>
  <c r="BQ45" i="15"/>
  <c r="BN45" i="15"/>
  <c r="BK45" i="15"/>
  <c r="BH45" i="15"/>
  <c r="BE45" i="15"/>
  <c r="BB45" i="15"/>
  <c r="AY45" i="15"/>
  <c r="AV45" i="15"/>
  <c r="AS45" i="15"/>
  <c r="AP45" i="15"/>
  <c r="AM45" i="15"/>
  <c r="AJ45" i="15"/>
  <c r="AG45" i="15"/>
  <c r="AD45" i="15"/>
  <c r="AA45" i="15"/>
  <c r="X45" i="15"/>
  <c r="U45" i="15"/>
  <c r="R45" i="15"/>
  <c r="O45" i="15"/>
  <c r="L45" i="15"/>
  <c r="I45" i="15"/>
  <c r="F45" i="15"/>
  <c r="DY44" i="15"/>
  <c r="DV44" i="15"/>
  <c r="DS44" i="15"/>
  <c r="DP44" i="15"/>
  <c r="DM44" i="15"/>
  <c r="DJ44" i="15"/>
  <c r="DG44" i="15"/>
  <c r="DD44" i="15"/>
  <c r="DA44" i="15"/>
  <c r="CX44" i="15"/>
  <c r="CU44" i="15"/>
  <c r="CR44" i="15"/>
  <c r="CO44" i="15"/>
  <c r="CL44" i="15"/>
  <c r="CI44" i="15"/>
  <c r="CF44" i="15"/>
  <c r="CC44" i="15"/>
  <c r="BZ44" i="15"/>
  <c r="BW44" i="15"/>
  <c r="BT44" i="15"/>
  <c r="BQ44" i="15"/>
  <c r="BN44" i="15"/>
  <c r="BK44" i="15"/>
  <c r="BH44" i="15"/>
  <c r="BE44" i="15"/>
  <c r="BB44" i="15"/>
  <c r="AY44" i="15"/>
  <c r="AV44" i="15"/>
  <c r="AS44" i="15"/>
  <c r="AP44" i="15"/>
  <c r="AM44" i="15"/>
  <c r="AJ44" i="15"/>
  <c r="AG44" i="15"/>
  <c r="AD44" i="15"/>
  <c r="AA44" i="15"/>
  <c r="X44" i="15"/>
  <c r="U44" i="15"/>
  <c r="R44" i="15"/>
  <c r="O44" i="15"/>
  <c r="L44" i="15"/>
  <c r="I44" i="15"/>
  <c r="F44" i="15"/>
  <c r="DY43" i="15"/>
  <c r="DV43" i="15"/>
  <c r="DS43" i="15"/>
  <c r="DP43" i="15"/>
  <c r="DM43" i="15"/>
  <c r="DJ43" i="15"/>
  <c r="DG43" i="15"/>
  <c r="DD43" i="15"/>
  <c r="DA43" i="15"/>
  <c r="CX43" i="15"/>
  <c r="CU43" i="15"/>
  <c r="CR43" i="15"/>
  <c r="CO43" i="15"/>
  <c r="CL43" i="15"/>
  <c r="CI43" i="15"/>
  <c r="CF43" i="15"/>
  <c r="CC43" i="15"/>
  <c r="BZ43" i="15"/>
  <c r="BW43" i="15"/>
  <c r="BT43" i="15"/>
  <c r="BQ43" i="15"/>
  <c r="BN43" i="15"/>
  <c r="BK43" i="15"/>
  <c r="BH43" i="15"/>
  <c r="BE43" i="15"/>
  <c r="BB43" i="15"/>
  <c r="AY43" i="15"/>
  <c r="AV43" i="15"/>
  <c r="AS43" i="15"/>
  <c r="AP43" i="15"/>
  <c r="AM43" i="15"/>
  <c r="AJ43" i="15"/>
  <c r="AG43" i="15"/>
  <c r="AD43" i="15"/>
  <c r="AA43" i="15"/>
  <c r="X43" i="15"/>
  <c r="U43" i="15"/>
  <c r="R43" i="15"/>
  <c r="O43" i="15"/>
  <c r="L43" i="15"/>
  <c r="I43" i="15"/>
  <c r="F43" i="15"/>
  <c r="DY42" i="15"/>
  <c r="DV42" i="15"/>
  <c r="DS42" i="15"/>
  <c r="DP42" i="15"/>
  <c r="DM42" i="15"/>
  <c r="DJ42" i="15"/>
  <c r="DG42" i="15"/>
  <c r="DD42" i="15"/>
  <c r="DA42" i="15"/>
  <c r="CX42" i="15"/>
  <c r="CU42" i="15"/>
  <c r="CR42" i="15"/>
  <c r="CO42" i="15"/>
  <c r="CL42" i="15"/>
  <c r="CI42" i="15"/>
  <c r="CF42" i="15"/>
  <c r="CC42" i="15"/>
  <c r="BZ42" i="15"/>
  <c r="BW42" i="15"/>
  <c r="BT42" i="15"/>
  <c r="BQ42" i="15"/>
  <c r="BN42" i="15"/>
  <c r="BK42" i="15"/>
  <c r="BH42" i="15"/>
  <c r="BE42" i="15"/>
  <c r="BB42" i="15"/>
  <c r="AY42" i="15"/>
  <c r="AV42" i="15"/>
  <c r="AS42" i="15"/>
  <c r="AP42" i="15"/>
  <c r="AM42" i="15"/>
  <c r="AJ42" i="15"/>
  <c r="AG42" i="15"/>
  <c r="AD42" i="15"/>
  <c r="AA42" i="15"/>
  <c r="X42" i="15"/>
  <c r="U42" i="15"/>
  <c r="R42" i="15"/>
  <c r="O42" i="15"/>
  <c r="L42" i="15"/>
  <c r="I42" i="15"/>
  <c r="F42" i="15"/>
  <c r="DY41" i="15"/>
  <c r="DV41" i="15"/>
  <c r="DS41" i="15"/>
  <c r="DP41" i="15"/>
  <c r="DM41" i="15"/>
  <c r="DJ41" i="15"/>
  <c r="DG41" i="15"/>
  <c r="DD41" i="15"/>
  <c r="DA41" i="15"/>
  <c r="CX41" i="15"/>
  <c r="CU41" i="15"/>
  <c r="CR41" i="15"/>
  <c r="CO41" i="15"/>
  <c r="CL41" i="15"/>
  <c r="CI41" i="15"/>
  <c r="CF41" i="15"/>
  <c r="CC41" i="15"/>
  <c r="BZ41" i="15"/>
  <c r="BW41" i="15"/>
  <c r="BT41" i="15"/>
  <c r="BQ41" i="15"/>
  <c r="BN41" i="15"/>
  <c r="BK41" i="15"/>
  <c r="BH41" i="15"/>
  <c r="BE41" i="15"/>
  <c r="BB41" i="15"/>
  <c r="AY41" i="15"/>
  <c r="AV41" i="15"/>
  <c r="AS41" i="15"/>
  <c r="AP41" i="15"/>
  <c r="AM41" i="15"/>
  <c r="AJ41" i="15"/>
  <c r="AG41" i="15"/>
  <c r="AD41" i="15"/>
  <c r="AA41" i="15"/>
  <c r="X41" i="15"/>
  <c r="U41" i="15"/>
  <c r="R41" i="15"/>
  <c r="O41" i="15"/>
  <c r="L41" i="15"/>
  <c r="I41" i="15"/>
  <c r="F41" i="15"/>
  <c r="DY40" i="15"/>
  <c r="DV40" i="15"/>
  <c r="DS40" i="15"/>
  <c r="DP40" i="15"/>
  <c r="DM40" i="15"/>
  <c r="DJ40" i="15"/>
  <c r="DG40" i="15"/>
  <c r="DD40" i="15"/>
  <c r="DA40" i="15"/>
  <c r="CX40" i="15"/>
  <c r="CU40" i="15"/>
  <c r="CR40" i="15"/>
  <c r="CO40" i="15"/>
  <c r="CL40" i="15"/>
  <c r="CI40" i="15"/>
  <c r="CF40" i="15"/>
  <c r="CC40" i="15"/>
  <c r="BZ40" i="15"/>
  <c r="BW40" i="15"/>
  <c r="BT40" i="15"/>
  <c r="BQ40" i="15"/>
  <c r="BN40" i="15"/>
  <c r="BK40" i="15"/>
  <c r="BH40" i="15"/>
  <c r="BE40" i="15"/>
  <c r="BB40" i="15"/>
  <c r="AY40" i="15"/>
  <c r="AV40" i="15"/>
  <c r="AS40" i="15"/>
  <c r="AP40" i="15"/>
  <c r="AM40" i="15"/>
  <c r="AJ40" i="15"/>
  <c r="AG40" i="15"/>
  <c r="AD40" i="15"/>
  <c r="AA40" i="15"/>
  <c r="X40" i="15"/>
  <c r="U40" i="15"/>
  <c r="R40" i="15"/>
  <c r="O40" i="15"/>
  <c r="L40" i="15"/>
  <c r="I40" i="15"/>
  <c r="F40" i="15"/>
  <c r="DY39" i="15"/>
  <c r="DV39" i="15"/>
  <c r="DS39" i="15"/>
  <c r="DP39" i="15"/>
  <c r="DM39" i="15"/>
  <c r="DJ39" i="15"/>
  <c r="DG39" i="15"/>
  <c r="DD39" i="15"/>
  <c r="DA39" i="15"/>
  <c r="CX39" i="15"/>
  <c r="CU39" i="15"/>
  <c r="CR39" i="15"/>
  <c r="CO39" i="15"/>
  <c r="CL39" i="15"/>
  <c r="CI39" i="15"/>
  <c r="CF39" i="15"/>
  <c r="CC39" i="15"/>
  <c r="BZ39" i="15"/>
  <c r="BW39" i="15"/>
  <c r="BT39" i="15"/>
  <c r="BQ39" i="15"/>
  <c r="BN39" i="15"/>
  <c r="BK39" i="15"/>
  <c r="BH39" i="15"/>
  <c r="BE39" i="15"/>
  <c r="BB39" i="15"/>
  <c r="AY39" i="15"/>
  <c r="AV39" i="15"/>
  <c r="AS39" i="15"/>
  <c r="AP39" i="15"/>
  <c r="AM39" i="15"/>
  <c r="AJ39" i="15"/>
  <c r="AG39" i="15"/>
  <c r="AD39" i="15"/>
  <c r="AA39" i="15"/>
  <c r="X39" i="15"/>
  <c r="U39" i="15"/>
  <c r="R39" i="15"/>
  <c r="O39" i="15"/>
  <c r="L39" i="15"/>
  <c r="I39" i="15"/>
  <c r="F39" i="15"/>
  <c r="DY38" i="15"/>
  <c r="DV38" i="15"/>
  <c r="DS38" i="15"/>
  <c r="DP38" i="15"/>
  <c r="DM38" i="15"/>
  <c r="DJ38" i="15"/>
  <c r="DG38" i="15"/>
  <c r="DD38" i="15"/>
  <c r="DA38" i="15"/>
  <c r="CX38" i="15"/>
  <c r="CU38" i="15"/>
  <c r="CR38" i="15"/>
  <c r="CO38" i="15"/>
  <c r="CL38" i="15"/>
  <c r="CI38" i="15"/>
  <c r="CF38" i="15"/>
  <c r="CC38" i="15"/>
  <c r="BZ38" i="15"/>
  <c r="BW38" i="15"/>
  <c r="BT38" i="15"/>
  <c r="BQ38" i="15"/>
  <c r="BN38" i="15"/>
  <c r="BK38" i="15"/>
  <c r="BH38" i="15"/>
  <c r="BE38" i="15"/>
  <c r="BB38" i="15"/>
  <c r="AY38" i="15"/>
  <c r="AV38" i="15"/>
  <c r="AS38" i="15"/>
  <c r="AP38" i="15"/>
  <c r="AM38" i="15"/>
  <c r="AJ38" i="15"/>
  <c r="AG38" i="15"/>
  <c r="AD38" i="15"/>
  <c r="AA38" i="15"/>
  <c r="X38" i="15"/>
  <c r="U38" i="15"/>
  <c r="R38" i="15"/>
  <c r="O38" i="15"/>
  <c r="L38" i="15"/>
  <c r="I38" i="15"/>
  <c r="F38" i="15"/>
  <c r="DY37" i="15"/>
  <c r="DV37" i="15"/>
  <c r="DS37" i="15"/>
  <c r="DP37" i="15"/>
  <c r="DM37" i="15"/>
  <c r="DJ37" i="15"/>
  <c r="DG37" i="15"/>
  <c r="DD37" i="15"/>
  <c r="DA37" i="15"/>
  <c r="CX37" i="15"/>
  <c r="CU37" i="15"/>
  <c r="CR37" i="15"/>
  <c r="CO37" i="15"/>
  <c r="CL37" i="15"/>
  <c r="CI37" i="15"/>
  <c r="CF37" i="15"/>
  <c r="CC37" i="15"/>
  <c r="BZ37" i="15"/>
  <c r="BW37" i="15"/>
  <c r="BT37" i="15"/>
  <c r="BQ37" i="15"/>
  <c r="BN37" i="15"/>
  <c r="BK37" i="15"/>
  <c r="BH37" i="15"/>
  <c r="BE37" i="15"/>
  <c r="BB37" i="15"/>
  <c r="AY37" i="15"/>
  <c r="AV37" i="15"/>
  <c r="AS37" i="15"/>
  <c r="AP37" i="15"/>
  <c r="AM37" i="15"/>
  <c r="AJ37" i="15"/>
  <c r="AG37" i="15"/>
  <c r="AD37" i="15"/>
  <c r="AA37" i="15"/>
  <c r="X37" i="15"/>
  <c r="U37" i="15"/>
  <c r="R37" i="15"/>
  <c r="O37" i="15"/>
  <c r="L37" i="15"/>
  <c r="I37" i="15"/>
  <c r="F37" i="15"/>
  <c r="DY36" i="15"/>
  <c r="DV36" i="15"/>
  <c r="DS36" i="15"/>
  <c r="DP36" i="15"/>
  <c r="DM36" i="15"/>
  <c r="DJ36" i="15"/>
  <c r="DG36" i="15"/>
  <c r="DD36" i="15"/>
  <c r="DA36" i="15"/>
  <c r="CX36" i="15"/>
  <c r="CU36" i="15"/>
  <c r="CR36" i="15"/>
  <c r="CO36" i="15"/>
  <c r="CL36" i="15"/>
  <c r="CI36" i="15"/>
  <c r="CF36" i="15"/>
  <c r="CC36" i="15"/>
  <c r="BZ36" i="15"/>
  <c r="BW36" i="15"/>
  <c r="BT36" i="15"/>
  <c r="BQ36" i="15"/>
  <c r="BN36" i="15"/>
  <c r="BK36" i="15"/>
  <c r="BH36" i="15"/>
  <c r="BE36" i="15"/>
  <c r="BB36" i="15"/>
  <c r="AY36" i="15"/>
  <c r="AV36" i="15"/>
  <c r="AS36" i="15"/>
  <c r="AP36" i="15"/>
  <c r="AM36" i="15"/>
  <c r="AJ36" i="15"/>
  <c r="AG36" i="15"/>
  <c r="AD36" i="15"/>
  <c r="AA36" i="15"/>
  <c r="X36" i="15"/>
  <c r="U36" i="15"/>
  <c r="R36" i="15"/>
  <c r="O36" i="15"/>
  <c r="L36" i="15"/>
  <c r="I36" i="15"/>
  <c r="F36" i="15"/>
  <c r="DY35" i="15"/>
  <c r="DV35" i="15"/>
  <c r="DS35" i="15"/>
  <c r="DP35" i="15"/>
  <c r="DM35" i="15"/>
  <c r="DJ35" i="15"/>
  <c r="DG35" i="15"/>
  <c r="DD35" i="15"/>
  <c r="DA35" i="15"/>
  <c r="CX35" i="15"/>
  <c r="CU35" i="15"/>
  <c r="CR35" i="15"/>
  <c r="CO35" i="15"/>
  <c r="CL35" i="15"/>
  <c r="CI35" i="15"/>
  <c r="CF35" i="15"/>
  <c r="CC35" i="15"/>
  <c r="BZ35" i="15"/>
  <c r="BW35" i="15"/>
  <c r="BT35" i="15"/>
  <c r="BQ35" i="15"/>
  <c r="BN35" i="15"/>
  <c r="BK35" i="15"/>
  <c r="BH35" i="15"/>
  <c r="BE35" i="15"/>
  <c r="BB35" i="15"/>
  <c r="AY35" i="15"/>
  <c r="AV35" i="15"/>
  <c r="AS35" i="15"/>
  <c r="AP35" i="15"/>
  <c r="AM35" i="15"/>
  <c r="AJ35" i="15"/>
  <c r="AG35" i="15"/>
  <c r="AD35" i="15"/>
  <c r="AA35" i="15"/>
  <c r="X35" i="15"/>
  <c r="U35" i="15"/>
  <c r="R35" i="15"/>
  <c r="O35" i="15"/>
  <c r="L35" i="15"/>
  <c r="I35" i="15"/>
  <c r="F35" i="15"/>
  <c r="DY34" i="15"/>
  <c r="DS54" i="15" s="1"/>
  <c r="DV34" i="15"/>
  <c r="DP54" i="15" s="1"/>
  <c r="DS34" i="15"/>
  <c r="DM54" i="15" s="1"/>
  <c r="DP34" i="15"/>
  <c r="DJ54" i="15" s="1"/>
  <c r="DM34" i="15"/>
  <c r="DG54" i="15" s="1"/>
  <c r="DJ34" i="15"/>
  <c r="DD54" i="15" s="1"/>
  <c r="DG34" i="15"/>
  <c r="DA54" i="15" s="1"/>
  <c r="DD34" i="15"/>
  <c r="CX54" i="15" s="1"/>
  <c r="DA34" i="15"/>
  <c r="CU54" i="15" s="1"/>
  <c r="CX34" i="15"/>
  <c r="CR54" i="15" s="1"/>
  <c r="CU34" i="15"/>
  <c r="CO54" i="15" s="1"/>
  <c r="CR34" i="15"/>
  <c r="CL54" i="15" s="1"/>
  <c r="CO34" i="15"/>
  <c r="CI54" i="15" s="1"/>
  <c r="CL34" i="15"/>
  <c r="CF54" i="15" s="1"/>
  <c r="CI34" i="15"/>
  <c r="CC54" i="15" s="1"/>
  <c r="CF34" i="15"/>
  <c r="BZ54" i="15" s="1"/>
  <c r="CC34" i="15"/>
  <c r="BW54" i="15" s="1"/>
  <c r="BZ34" i="15"/>
  <c r="BT54" i="15" s="1"/>
  <c r="BW34" i="15"/>
  <c r="BQ54" i="15" s="1"/>
  <c r="BT34" i="15"/>
  <c r="BN54" i="15" s="1"/>
  <c r="BQ34" i="15"/>
  <c r="BK54" i="15" s="1"/>
  <c r="BN34" i="15"/>
  <c r="BH54" i="15" s="1"/>
  <c r="BK34" i="15"/>
  <c r="BE54" i="15" s="1"/>
  <c r="BH34" i="15"/>
  <c r="BB54" i="15" s="1"/>
  <c r="BE34" i="15"/>
  <c r="AY54" i="15" s="1"/>
  <c r="BB34" i="15"/>
  <c r="AV54" i="15" s="1"/>
  <c r="AY34" i="15"/>
  <c r="AS54" i="15" s="1"/>
  <c r="AV34" i="15"/>
  <c r="AP54" i="15" s="1"/>
  <c r="AS34" i="15"/>
  <c r="AM54" i="15" s="1"/>
  <c r="AP34" i="15"/>
  <c r="AM34" i="15"/>
  <c r="AG54" i="15" s="1"/>
  <c r="AJ34" i="15"/>
  <c r="AD54" i="15" s="1"/>
  <c r="AG34" i="15"/>
  <c r="AA54" i="15" s="1"/>
  <c r="AD34" i="15"/>
  <c r="AA34" i="15"/>
  <c r="X34" i="15"/>
  <c r="R54" i="15" s="1"/>
  <c r="U34" i="15"/>
  <c r="O54" i="15" s="1"/>
  <c r="R34" i="15"/>
  <c r="O34" i="15"/>
  <c r="L34" i="15"/>
  <c r="I34" i="15"/>
  <c r="F34" i="15"/>
  <c r="DY33" i="15"/>
  <c r="DZ33" i="15" s="1"/>
  <c r="EA33" i="15" s="1"/>
  <c r="DV33" i="15"/>
  <c r="DW33" i="15" s="1"/>
  <c r="DX33" i="15" s="1"/>
  <c r="DW34" i="15" s="1"/>
  <c r="DS33" i="15"/>
  <c r="DT33" i="15" s="1"/>
  <c r="DP33" i="15"/>
  <c r="DM33" i="15"/>
  <c r="DN33" i="15" s="1"/>
  <c r="DO33" i="15" s="1"/>
  <c r="DN34" i="15" s="1"/>
  <c r="DJ33" i="15"/>
  <c r="DK33" i="15" s="1"/>
  <c r="DL33" i="15" s="1"/>
  <c r="DK34" i="15" s="1"/>
  <c r="DG33" i="15"/>
  <c r="DH33" i="15" s="1"/>
  <c r="DE33" i="15"/>
  <c r="DD33" i="15"/>
  <c r="DA33" i="15"/>
  <c r="DB33" i="15" s="1"/>
  <c r="DC33" i="15" s="1"/>
  <c r="CX33" i="15"/>
  <c r="CY33" i="15" s="1"/>
  <c r="CZ33" i="15" s="1"/>
  <c r="CY34" i="15" s="1"/>
  <c r="CU33" i="15"/>
  <c r="CV33" i="15" s="1"/>
  <c r="CR33" i="15"/>
  <c r="CO33" i="15"/>
  <c r="CP33" i="15" s="1"/>
  <c r="CQ33" i="15" s="1"/>
  <c r="CP34" i="15" s="1"/>
  <c r="CL33" i="15"/>
  <c r="CM33" i="15" s="1"/>
  <c r="CN33" i="15" s="1"/>
  <c r="CM34" i="15" s="1"/>
  <c r="CI33" i="15"/>
  <c r="CJ33" i="15" s="1"/>
  <c r="CG33" i="15"/>
  <c r="CF33" i="15"/>
  <c r="CC33" i="15"/>
  <c r="CD33" i="15" s="1"/>
  <c r="CE33" i="15" s="1"/>
  <c r="BZ33" i="15"/>
  <c r="CA33" i="15" s="1"/>
  <c r="CB33" i="15" s="1"/>
  <c r="CA34" i="15" s="1"/>
  <c r="BW33" i="15"/>
  <c r="BX33" i="15" s="1"/>
  <c r="BT33" i="15"/>
  <c r="BQ33" i="15"/>
  <c r="BR33" i="15" s="1"/>
  <c r="BS33" i="15" s="1"/>
  <c r="BR34" i="15" s="1"/>
  <c r="BN33" i="15"/>
  <c r="BO33" i="15" s="1"/>
  <c r="BP33" i="15" s="1"/>
  <c r="BO34" i="15" s="1"/>
  <c r="BK33" i="15"/>
  <c r="BL33" i="15" s="1"/>
  <c r="BI33" i="15"/>
  <c r="BH33" i="15"/>
  <c r="BE33" i="15"/>
  <c r="BF33" i="15" s="1"/>
  <c r="BG33" i="15" s="1"/>
  <c r="BB33" i="15"/>
  <c r="BC33" i="15" s="1"/>
  <c r="BD33" i="15" s="1"/>
  <c r="BC34" i="15" s="1"/>
  <c r="AY33" i="15"/>
  <c r="AZ33" i="15" s="1"/>
  <c r="AV33" i="15"/>
  <c r="AS33" i="15"/>
  <c r="AT33" i="15" s="1"/>
  <c r="AU33" i="15" s="1"/>
  <c r="AT34" i="15" s="1"/>
  <c r="AP33" i="15"/>
  <c r="AQ33" i="15" s="1"/>
  <c r="AR33" i="15" s="1"/>
  <c r="AQ34" i="15" s="1"/>
  <c r="AM33" i="15"/>
  <c r="AK33" i="15"/>
  <c r="AJ33" i="15"/>
  <c r="AG33" i="15"/>
  <c r="AH33" i="15" s="1"/>
  <c r="AI33" i="15" s="1"/>
  <c r="AD33" i="15"/>
  <c r="AE33" i="15" s="1"/>
  <c r="AF33" i="15" s="1"/>
  <c r="AE34" i="15" s="1"/>
  <c r="AA33" i="15"/>
  <c r="AB33" i="15" s="1"/>
  <c r="X33" i="15"/>
  <c r="Y33" i="15" s="1"/>
  <c r="U33" i="15"/>
  <c r="R33" i="15"/>
  <c r="O33" i="15"/>
  <c r="P33" i="15" s="1"/>
  <c r="M33" i="15"/>
  <c r="L33" i="15"/>
  <c r="I33" i="15"/>
  <c r="F33" i="15"/>
  <c r="G33" i="15" s="1"/>
  <c r="H33" i="15" s="1"/>
  <c r="G34" i="15" s="1"/>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AY7" i="15"/>
  <c r="AV7" i="15"/>
  <c r="AS7" i="15"/>
  <c r="AP7" i="15"/>
  <c r="AM7" i="15"/>
  <c r="AJ7" i="15"/>
  <c r="AG7" i="15"/>
  <c r="AD7" i="15"/>
  <c r="AA7" i="15"/>
  <c r="X7" i="15"/>
  <c r="U7" i="15"/>
  <c r="R7" i="15"/>
  <c r="O7" i="15"/>
  <c r="L7" i="15"/>
  <c r="I7" i="15"/>
  <c r="F7" i="15"/>
  <c r="AM45" i="13"/>
  <c r="B31" i="13" s="1"/>
  <c r="AM43" i="13"/>
  <c r="B30" i="13" s="1"/>
  <c r="AM25" i="13"/>
  <c r="B28" i="13" s="1"/>
  <c r="AM23" i="13"/>
  <c r="B27" i="13" s="1"/>
  <c r="AM15" i="13"/>
  <c r="B25" i="13" s="1"/>
  <c r="AM13" i="13"/>
  <c r="B24" i="13" s="1"/>
  <c r="AM11" i="13"/>
  <c r="B22" i="13" s="1"/>
  <c r="AM9" i="13"/>
  <c r="B21" i="13" s="1"/>
  <c r="AM7" i="13"/>
  <c r="B18" i="13" s="1"/>
  <c r="AM5" i="13"/>
  <c r="B17" i="13" s="1"/>
  <c r="AH15" i="13"/>
  <c r="B15" i="13" s="1"/>
  <c r="AH13" i="13"/>
  <c r="B14" i="13" s="1"/>
  <c r="AH11" i="13"/>
  <c r="B12" i="13" s="1"/>
  <c r="AI67" i="13"/>
  <c r="AI66" i="13"/>
  <c r="AL66" i="13" s="1"/>
  <c r="Z64" i="13"/>
  <c r="Z63" i="13"/>
  <c r="AC67" i="13" s="1"/>
  <c r="AI62" i="13"/>
  <c r="AC62" i="13"/>
  <c r="AI61" i="13"/>
  <c r="AL62" i="13" s="1"/>
  <c r="Z60" i="13"/>
  <c r="Z59" i="13"/>
  <c r="AC61" i="13" s="1"/>
  <c r="AI56" i="13"/>
  <c r="AI55" i="13"/>
  <c r="AL55" i="13" s="1"/>
  <c r="Q55" i="13"/>
  <c r="Q54" i="13"/>
  <c r="T64" i="13" s="1"/>
  <c r="Z53" i="13"/>
  <c r="Z52" i="13"/>
  <c r="AC56" i="13" s="1"/>
  <c r="Q51" i="13"/>
  <c r="Q50" i="13"/>
  <c r="T63" i="13" s="1"/>
  <c r="AI49" i="13"/>
  <c r="AC49" i="13"/>
  <c r="AI48" i="13"/>
  <c r="AL49" i="13" s="1"/>
  <c r="Q47" i="13"/>
  <c r="Q46" i="13"/>
  <c r="Z45" i="13"/>
  <c r="Z44" i="13"/>
  <c r="AC48" i="13" s="1"/>
  <c r="Q43" i="13"/>
  <c r="Q42" i="13"/>
  <c r="T59" i="13" s="1"/>
  <c r="AI40" i="13"/>
  <c r="AI39" i="13"/>
  <c r="AL39" i="13" s="1"/>
  <c r="Z37" i="13"/>
  <c r="Z36" i="13"/>
  <c r="AC40" i="13" s="1"/>
  <c r="AI35" i="13"/>
  <c r="AC35" i="13"/>
  <c r="AI34" i="13"/>
  <c r="AL35" i="13" s="1"/>
  <c r="Z33" i="13"/>
  <c r="Z32" i="13"/>
  <c r="AC34" i="13" s="1"/>
  <c r="H31" i="13"/>
  <c r="H30" i="13"/>
  <c r="K55" i="13" s="1"/>
  <c r="AI29" i="13"/>
  <c r="AI28" i="13"/>
  <c r="AL28" i="13" s="1"/>
  <c r="H28" i="13"/>
  <c r="Q27" i="13"/>
  <c r="H27" i="13"/>
  <c r="K54" i="13" s="1"/>
  <c r="Q26" i="13"/>
  <c r="T37" i="13" s="1"/>
  <c r="Z25" i="13"/>
  <c r="H25" i="13"/>
  <c r="Z24" i="13"/>
  <c r="AC29" i="13" s="1"/>
  <c r="H24" i="13"/>
  <c r="Q23" i="13"/>
  <c r="Q22" i="13"/>
  <c r="H22" i="13"/>
  <c r="H21" i="13"/>
  <c r="AI20" i="13"/>
  <c r="AL19" i="13"/>
  <c r="AI19" i="13"/>
  <c r="H18" i="13"/>
  <c r="Q17" i="13"/>
  <c r="H17" i="13"/>
  <c r="K17" i="13" s="1"/>
  <c r="Q16" i="13"/>
  <c r="Z15" i="13"/>
  <c r="T15" i="13"/>
  <c r="H15" i="13"/>
  <c r="Z14" i="13"/>
  <c r="H14" i="13"/>
  <c r="Q13" i="13"/>
  <c r="Q12" i="13"/>
  <c r="T32" i="13" s="1"/>
  <c r="H12" i="13"/>
  <c r="H11" i="13"/>
  <c r="K43" i="13" s="1"/>
  <c r="F7" i="14"/>
  <c r="AY3" i="14"/>
  <c r="AV3" i="14"/>
  <c r="AS3" i="14"/>
  <c r="AP3" i="14"/>
  <c r="AM3" i="14"/>
  <c r="AJ3" i="14"/>
  <c r="AG3" i="14"/>
  <c r="AD3" i="14"/>
  <c r="AA3" i="14"/>
  <c r="X3" i="14"/>
  <c r="U3" i="14"/>
  <c r="R3" i="14"/>
  <c r="O3" i="14"/>
  <c r="L3" i="14"/>
  <c r="F2" i="14"/>
  <c r="I3" i="14"/>
  <c r="AY54" i="14"/>
  <c r="AV54" i="14"/>
  <c r="AY52" i="14"/>
  <c r="AV52" i="14"/>
  <c r="AS52" i="14"/>
  <c r="AP52" i="14"/>
  <c r="AM52" i="14"/>
  <c r="AJ52" i="14"/>
  <c r="AG52" i="14"/>
  <c r="AD52" i="14"/>
  <c r="AA52" i="14"/>
  <c r="X52" i="14"/>
  <c r="U52" i="14"/>
  <c r="R52" i="14"/>
  <c r="O52" i="14"/>
  <c r="L52" i="14"/>
  <c r="I52" i="14"/>
  <c r="F52" i="14"/>
  <c r="AY51" i="14"/>
  <c r="AV51" i="14"/>
  <c r="AS51" i="14"/>
  <c r="AP51" i="14"/>
  <c r="AM51" i="14"/>
  <c r="AJ51" i="14"/>
  <c r="AG51" i="14"/>
  <c r="AD51" i="14"/>
  <c r="AA51" i="14"/>
  <c r="X51" i="14"/>
  <c r="U51" i="14"/>
  <c r="R51" i="14"/>
  <c r="O51" i="14"/>
  <c r="L51" i="14"/>
  <c r="I51" i="14"/>
  <c r="F51" i="14"/>
  <c r="AY50" i="14"/>
  <c r="AV50" i="14"/>
  <c r="AS50" i="14"/>
  <c r="AP50" i="14"/>
  <c r="AM50" i="14"/>
  <c r="AJ50" i="14"/>
  <c r="AG50" i="14"/>
  <c r="AD50" i="14"/>
  <c r="AA50" i="14"/>
  <c r="X50" i="14"/>
  <c r="U50" i="14"/>
  <c r="R50" i="14"/>
  <c r="O50" i="14"/>
  <c r="L50" i="14"/>
  <c r="I50" i="14"/>
  <c r="F50" i="14"/>
  <c r="AY49" i="14"/>
  <c r="AV49" i="14"/>
  <c r="AS49" i="14"/>
  <c r="AP49" i="14"/>
  <c r="AM49" i="14"/>
  <c r="AJ49" i="14"/>
  <c r="AG49" i="14"/>
  <c r="AD49" i="14"/>
  <c r="AA49" i="14"/>
  <c r="X49" i="14"/>
  <c r="U49" i="14"/>
  <c r="R49" i="14"/>
  <c r="O49" i="14"/>
  <c r="L49" i="14"/>
  <c r="I49" i="14"/>
  <c r="F49" i="14"/>
  <c r="AY48" i="14"/>
  <c r="AV48" i="14"/>
  <c r="AS48" i="14"/>
  <c r="AP48" i="14"/>
  <c r="AM48" i="14"/>
  <c r="AJ48" i="14"/>
  <c r="AG48" i="14"/>
  <c r="AD48" i="14"/>
  <c r="AA48" i="14"/>
  <c r="X48" i="14"/>
  <c r="U48" i="14"/>
  <c r="R48" i="14"/>
  <c r="O48" i="14"/>
  <c r="L48" i="14"/>
  <c r="I48" i="14"/>
  <c r="F48" i="14"/>
  <c r="AY47" i="14"/>
  <c r="AV47" i="14"/>
  <c r="AS47" i="14"/>
  <c r="AP47" i="14"/>
  <c r="AM47" i="14"/>
  <c r="AJ47" i="14"/>
  <c r="AG47" i="14"/>
  <c r="AD47" i="14"/>
  <c r="AA47" i="14"/>
  <c r="X47" i="14"/>
  <c r="U47" i="14"/>
  <c r="R47" i="14"/>
  <c r="O47" i="14"/>
  <c r="L47" i="14"/>
  <c r="I47" i="14"/>
  <c r="F47" i="14"/>
  <c r="AY46" i="14"/>
  <c r="AV46" i="14"/>
  <c r="AS46" i="14"/>
  <c r="AP46" i="14"/>
  <c r="AM46" i="14"/>
  <c r="AJ46" i="14"/>
  <c r="AG46" i="14"/>
  <c r="AD46" i="14"/>
  <c r="AA46" i="14"/>
  <c r="X46" i="14"/>
  <c r="U46" i="14"/>
  <c r="R46" i="14"/>
  <c r="O46" i="14"/>
  <c r="L46" i="14"/>
  <c r="I46" i="14"/>
  <c r="F46" i="14"/>
  <c r="AY45" i="14"/>
  <c r="AV45" i="14"/>
  <c r="AS45" i="14"/>
  <c r="AP45" i="14"/>
  <c r="AM45" i="14"/>
  <c r="AJ45" i="14"/>
  <c r="AG45" i="14"/>
  <c r="AD45" i="14"/>
  <c r="AA45" i="14"/>
  <c r="X45" i="14"/>
  <c r="U45" i="14"/>
  <c r="R45" i="14"/>
  <c r="O45" i="14"/>
  <c r="L45" i="14"/>
  <c r="I45" i="14"/>
  <c r="F45" i="14"/>
  <c r="AY44" i="14"/>
  <c r="AV44" i="14"/>
  <c r="AS44" i="14"/>
  <c r="AP44" i="14"/>
  <c r="AM44" i="14"/>
  <c r="AJ44" i="14"/>
  <c r="AG44" i="14"/>
  <c r="AD44" i="14"/>
  <c r="AA44" i="14"/>
  <c r="X44" i="14"/>
  <c r="U44" i="14"/>
  <c r="R44" i="14"/>
  <c r="O44" i="14"/>
  <c r="L44" i="14"/>
  <c r="I44" i="14"/>
  <c r="F44" i="14"/>
  <c r="AY43" i="14"/>
  <c r="AV43" i="14"/>
  <c r="AS43" i="14"/>
  <c r="AP43" i="14"/>
  <c r="AM43" i="14"/>
  <c r="AJ43" i="14"/>
  <c r="AG43" i="14"/>
  <c r="AD43" i="14"/>
  <c r="AA43" i="14"/>
  <c r="X43" i="14"/>
  <c r="U43" i="14"/>
  <c r="R43" i="14"/>
  <c r="O43" i="14"/>
  <c r="L43" i="14"/>
  <c r="I43" i="14"/>
  <c r="F43" i="14"/>
  <c r="AY42" i="14"/>
  <c r="AV42" i="14"/>
  <c r="AS42" i="14"/>
  <c r="AP42" i="14"/>
  <c r="AM42" i="14"/>
  <c r="AJ42" i="14"/>
  <c r="AG42" i="14"/>
  <c r="AD42" i="14"/>
  <c r="AA42" i="14"/>
  <c r="X42" i="14"/>
  <c r="U42" i="14"/>
  <c r="R42" i="14"/>
  <c r="O42" i="14"/>
  <c r="L42" i="14"/>
  <c r="I42" i="14"/>
  <c r="F42" i="14"/>
  <c r="AY41" i="14"/>
  <c r="AV41" i="14"/>
  <c r="AS41" i="14"/>
  <c r="AP41" i="14"/>
  <c r="AM41" i="14"/>
  <c r="AJ41" i="14"/>
  <c r="AG41" i="14"/>
  <c r="AD41" i="14"/>
  <c r="AA41" i="14"/>
  <c r="X41" i="14"/>
  <c r="U41" i="14"/>
  <c r="R41" i="14"/>
  <c r="O41" i="14"/>
  <c r="L41" i="14"/>
  <c r="I41" i="14"/>
  <c r="F41" i="14"/>
  <c r="AY40" i="14"/>
  <c r="AV40" i="14"/>
  <c r="AS40" i="14"/>
  <c r="AP40" i="14"/>
  <c r="AM40" i="14"/>
  <c r="AJ40" i="14"/>
  <c r="AG40" i="14"/>
  <c r="AD40" i="14"/>
  <c r="AA40" i="14"/>
  <c r="X40" i="14"/>
  <c r="U40" i="14"/>
  <c r="R40" i="14"/>
  <c r="O40" i="14"/>
  <c r="L40" i="14"/>
  <c r="I40" i="14"/>
  <c r="F40" i="14"/>
  <c r="AY39" i="14"/>
  <c r="AV39" i="14"/>
  <c r="AS39" i="14"/>
  <c r="AP39" i="14"/>
  <c r="AM39" i="14"/>
  <c r="AJ39" i="14"/>
  <c r="AG39" i="14"/>
  <c r="AD39" i="14"/>
  <c r="AA39" i="14"/>
  <c r="X39" i="14"/>
  <c r="U39" i="14"/>
  <c r="R39" i="14"/>
  <c r="O39" i="14"/>
  <c r="L39" i="14"/>
  <c r="I39" i="14"/>
  <c r="F39" i="14"/>
  <c r="AY38" i="14"/>
  <c r="AV38" i="14"/>
  <c r="AS38" i="14"/>
  <c r="AP38" i="14"/>
  <c r="AM38" i="14"/>
  <c r="AJ38" i="14"/>
  <c r="AG38" i="14"/>
  <c r="AD38" i="14"/>
  <c r="AA38" i="14"/>
  <c r="X38" i="14"/>
  <c r="U38" i="14"/>
  <c r="R38" i="14"/>
  <c r="O38" i="14"/>
  <c r="L38" i="14"/>
  <c r="I38" i="14"/>
  <c r="F38" i="14"/>
  <c r="AY37" i="14"/>
  <c r="AV37" i="14"/>
  <c r="AS37" i="14"/>
  <c r="AP37" i="14"/>
  <c r="AM37" i="14"/>
  <c r="AJ37" i="14"/>
  <c r="AG37" i="14"/>
  <c r="AD37" i="14"/>
  <c r="AA37" i="14"/>
  <c r="X37" i="14"/>
  <c r="U37" i="14"/>
  <c r="R37" i="14"/>
  <c r="O37" i="14"/>
  <c r="L37" i="14"/>
  <c r="I37" i="14"/>
  <c r="F37" i="14"/>
  <c r="AY36" i="14"/>
  <c r="AV36" i="14"/>
  <c r="AS36" i="14"/>
  <c r="AP36" i="14"/>
  <c r="AM36" i="14"/>
  <c r="AJ36" i="14"/>
  <c r="AG36" i="14"/>
  <c r="AD36" i="14"/>
  <c r="AA36" i="14"/>
  <c r="X36" i="14"/>
  <c r="U36" i="14"/>
  <c r="R36" i="14"/>
  <c r="O36" i="14"/>
  <c r="L36" i="14"/>
  <c r="I36" i="14"/>
  <c r="F36" i="14"/>
  <c r="AY35" i="14"/>
  <c r="AV35" i="14"/>
  <c r="AS35" i="14"/>
  <c r="AP35" i="14"/>
  <c r="AM35" i="14"/>
  <c r="AJ35" i="14"/>
  <c r="AG35" i="14"/>
  <c r="AD35" i="14"/>
  <c r="AA35" i="14"/>
  <c r="X35" i="14"/>
  <c r="U35" i="14"/>
  <c r="R35" i="14"/>
  <c r="O35" i="14"/>
  <c r="L35" i="14"/>
  <c r="I35" i="14"/>
  <c r="F35" i="14"/>
  <c r="AY34" i="14"/>
  <c r="AS54" i="14" s="1"/>
  <c r="AV34" i="14"/>
  <c r="AP54" i="14" s="1"/>
  <c r="AS34" i="14"/>
  <c r="AP34" i="14"/>
  <c r="AM34" i="14"/>
  <c r="AG54" i="14" s="1"/>
  <c r="AJ34" i="14"/>
  <c r="AD54" i="14" s="1"/>
  <c r="AG34" i="14"/>
  <c r="AD34" i="14"/>
  <c r="AA34" i="14"/>
  <c r="U54" i="14" s="1"/>
  <c r="X34" i="14"/>
  <c r="R54" i="14" s="1"/>
  <c r="U34" i="14"/>
  <c r="R34" i="14"/>
  <c r="O34" i="14"/>
  <c r="I54" i="14" s="1"/>
  <c r="L34" i="14"/>
  <c r="I34" i="14"/>
  <c r="F34" i="14"/>
  <c r="AY33" i="14"/>
  <c r="AZ33" i="14" s="1"/>
  <c r="BA33" i="14" s="1"/>
  <c r="AZ34" i="14" s="1"/>
  <c r="AV33" i="14"/>
  <c r="AW33" i="14" s="1"/>
  <c r="AX33" i="14" s="1"/>
  <c r="AS33" i="14"/>
  <c r="AT33" i="14" s="1"/>
  <c r="AP33" i="14"/>
  <c r="AM33" i="14"/>
  <c r="AJ33" i="14"/>
  <c r="AK33" i="14" s="1"/>
  <c r="AL33" i="14" s="1"/>
  <c r="AL34" i="14" s="1"/>
  <c r="AG33" i="14"/>
  <c r="AH33" i="14" s="1"/>
  <c r="AD33" i="14"/>
  <c r="AA33" i="14"/>
  <c r="X33" i="14"/>
  <c r="U33" i="14"/>
  <c r="V33" i="14" s="1"/>
  <c r="R33" i="14"/>
  <c r="O33" i="14"/>
  <c r="P33" i="14" s="1"/>
  <c r="L33" i="14"/>
  <c r="M33" i="14" s="1"/>
  <c r="N33" i="14" s="1"/>
  <c r="N34" i="14" s="1"/>
  <c r="I33" i="14"/>
  <c r="J33" i="14" s="1"/>
  <c r="F33" i="14"/>
  <c r="B29" i="14"/>
  <c r="D28" i="14"/>
  <c r="C28" i="14"/>
  <c r="B28" i="14"/>
  <c r="D27" i="14"/>
  <c r="C27" i="14"/>
  <c r="B27" i="14"/>
  <c r="D26" i="14"/>
  <c r="C26" i="14"/>
  <c r="B26" i="14"/>
  <c r="D25" i="14"/>
  <c r="C25" i="14"/>
  <c r="B25" i="14"/>
  <c r="D24" i="14"/>
  <c r="C24" i="14"/>
  <c r="B24" i="14"/>
  <c r="D23" i="14"/>
  <c r="C23" i="14"/>
  <c r="B23" i="14"/>
  <c r="D22" i="14"/>
  <c r="C22" i="14"/>
  <c r="B22" i="14"/>
  <c r="D21" i="14"/>
  <c r="C21" i="14"/>
  <c r="B21" i="14"/>
  <c r="D20" i="14"/>
  <c r="C20" i="14"/>
  <c r="B20" i="14"/>
  <c r="D19" i="14"/>
  <c r="C19" i="14"/>
  <c r="B19" i="14"/>
  <c r="D18" i="14"/>
  <c r="C18" i="14"/>
  <c r="B18" i="14"/>
  <c r="D17" i="14"/>
  <c r="C17" i="14"/>
  <c r="B17" i="14"/>
  <c r="D16" i="14"/>
  <c r="C16" i="14"/>
  <c r="B16" i="14"/>
  <c r="D15" i="14"/>
  <c r="C15" i="14"/>
  <c r="B15" i="14"/>
  <c r="D14" i="14"/>
  <c r="C14" i="14"/>
  <c r="B14" i="14"/>
  <c r="D13" i="14"/>
  <c r="C13" i="14"/>
  <c r="B13" i="14"/>
  <c r="D12" i="14"/>
  <c r="C12" i="14"/>
  <c r="B12" i="14"/>
  <c r="D11" i="14"/>
  <c r="C11" i="14"/>
  <c r="B11" i="14"/>
  <c r="D10" i="14"/>
  <c r="C10" i="14"/>
  <c r="B10" i="14"/>
  <c r="D9" i="14"/>
  <c r="C9" i="14"/>
  <c r="B9" i="14"/>
  <c r="AY7" i="14"/>
  <c r="AV7" i="14"/>
  <c r="AS7" i="14"/>
  <c r="AP7" i="14"/>
  <c r="AM7" i="14"/>
  <c r="AJ7" i="14"/>
  <c r="AG7" i="14"/>
  <c r="AD7" i="14"/>
  <c r="AA7" i="14"/>
  <c r="X7" i="14"/>
  <c r="U7" i="14"/>
  <c r="R7" i="14"/>
  <c r="O7" i="14"/>
  <c r="L7" i="14"/>
  <c r="I7" i="14"/>
  <c r="AH9" i="13"/>
  <c r="B11" i="13" s="1"/>
  <c r="AH7" i="13"/>
  <c r="B9" i="13" s="1"/>
  <c r="C6" i="7"/>
  <c r="AH5" i="13"/>
  <c r="B8" i="13" s="1"/>
  <c r="B6" i="7"/>
  <c r="Y33" i="14" l="1"/>
  <c r="Z33" i="14" s="1"/>
  <c r="AC20" i="13"/>
  <c r="T24" i="13"/>
  <c r="AC55" i="13"/>
  <c r="AL48" i="13"/>
  <c r="AX33" i="15"/>
  <c r="AW34" i="15" s="1"/>
  <c r="BV33" i="15"/>
  <c r="BU34" i="15" s="1"/>
  <c r="H34" i="15"/>
  <c r="G35" i="15" s="1"/>
  <c r="K46" i="13"/>
  <c r="AW33" i="15"/>
  <c r="BF34" i="15"/>
  <c r="BU33" i="15"/>
  <c r="CD34" i="15"/>
  <c r="CS33" i="15"/>
  <c r="CT33" i="15" s="1"/>
  <c r="DB34" i="15"/>
  <c r="DQ33" i="15"/>
  <c r="DR33" i="15" s="1"/>
  <c r="DZ34" i="15"/>
  <c r="BA34" i="16"/>
  <c r="AZ35" i="16" s="1"/>
  <c r="CW34" i="16"/>
  <c r="CU5" i="16" s="1"/>
  <c r="AC19" i="13"/>
  <c r="T33" i="13"/>
  <c r="AL20" i="13"/>
  <c r="K50" i="13"/>
  <c r="K51" i="13"/>
  <c r="K26" i="13"/>
  <c r="K27" i="13"/>
  <c r="AL34" i="13"/>
  <c r="T60" i="13"/>
  <c r="AL61" i="13"/>
  <c r="S33" i="15"/>
  <c r="T33" i="15" s="1"/>
  <c r="S34" i="15" s="1"/>
  <c r="BJ33" i="15"/>
  <c r="BI34" i="15" s="1"/>
  <c r="CH33" i="15"/>
  <c r="CG34" i="15" s="1"/>
  <c r="DF33" i="15"/>
  <c r="DE34" i="15" s="1"/>
  <c r="Q34" i="16"/>
  <c r="BM34" i="16"/>
  <c r="DI34" i="16"/>
  <c r="AY5" i="16"/>
  <c r="AY4" i="16"/>
  <c r="CV35" i="16"/>
  <c r="AO34" i="16"/>
  <c r="AO35" i="16" s="1"/>
  <c r="AN36" i="16" s="1"/>
  <c r="CK34" i="16"/>
  <c r="CK35" i="16" s="1"/>
  <c r="CJ36" i="16" s="1"/>
  <c r="AC34" i="16"/>
  <c r="BY34" i="16"/>
  <c r="BY35" i="16" s="1"/>
  <c r="DU34" i="16"/>
  <c r="DU35" i="16" s="1"/>
  <c r="G33" i="16"/>
  <c r="H33" i="16" s="1"/>
  <c r="G34" i="16" s="1"/>
  <c r="S33" i="16"/>
  <c r="T33" i="16" s="1"/>
  <c r="S34" i="16" s="1"/>
  <c r="AE33" i="16"/>
  <c r="AF33" i="16" s="1"/>
  <c r="AE34" i="16" s="1"/>
  <c r="AQ33" i="16"/>
  <c r="AR33" i="16" s="1"/>
  <c r="AQ34" i="16" s="1"/>
  <c r="BC33" i="16"/>
  <c r="BD33" i="16" s="1"/>
  <c r="BC34" i="16" s="1"/>
  <c r="BO33" i="16"/>
  <c r="BP33" i="16" s="1"/>
  <c r="BO34" i="16" s="1"/>
  <c r="CA33" i="16"/>
  <c r="CB33" i="16" s="1"/>
  <c r="CA34" i="16" s="1"/>
  <c r="CM33" i="16"/>
  <c r="CN33" i="16" s="1"/>
  <c r="CM34" i="16" s="1"/>
  <c r="CY33" i="16"/>
  <c r="CZ33" i="16" s="1"/>
  <c r="CY34" i="16" s="1"/>
  <c r="DK33" i="16"/>
  <c r="DL33" i="16" s="1"/>
  <c r="DK34" i="16" s="1"/>
  <c r="DW33" i="16"/>
  <c r="DX33" i="16" s="1"/>
  <c r="DW34" i="16" s="1"/>
  <c r="J33" i="16"/>
  <c r="K33" i="16" s="1"/>
  <c r="V33" i="16"/>
  <c r="W33" i="16" s="1"/>
  <c r="AH33" i="16"/>
  <c r="AI33" i="16" s="1"/>
  <c r="AT33" i="16"/>
  <c r="AU33" i="16" s="1"/>
  <c r="BF33" i="16"/>
  <c r="BG33" i="16" s="1"/>
  <c r="BR33" i="16"/>
  <c r="BS33" i="16" s="1"/>
  <c r="CD33" i="16"/>
  <c r="CE33" i="16" s="1"/>
  <c r="CP33" i="16"/>
  <c r="CQ33" i="16" s="1"/>
  <c r="DB33" i="16"/>
  <c r="DC33" i="16" s="1"/>
  <c r="DN33" i="16"/>
  <c r="DO33" i="16" s="1"/>
  <c r="DZ33" i="16"/>
  <c r="EA33" i="16" s="1"/>
  <c r="M33" i="16"/>
  <c r="N33" i="16" s="1"/>
  <c r="Y33" i="16"/>
  <c r="Z33" i="16" s="1"/>
  <c r="AK33" i="16"/>
  <c r="AL33" i="16" s="1"/>
  <c r="AW33" i="16"/>
  <c r="AX33" i="16" s="1"/>
  <c r="BI33" i="16"/>
  <c r="BJ33" i="16" s="1"/>
  <c r="BU33" i="16"/>
  <c r="BV33" i="16" s="1"/>
  <c r="CG33" i="16"/>
  <c r="CH33" i="16" s="1"/>
  <c r="CS33" i="16"/>
  <c r="CT33" i="16" s="1"/>
  <c r="DE33" i="16"/>
  <c r="DF33" i="16" s="1"/>
  <c r="DQ33" i="16"/>
  <c r="DR33" i="16" s="1"/>
  <c r="Q35" i="16"/>
  <c r="P36" i="16" s="1"/>
  <c r="AC35" i="16"/>
  <c r="AB36" i="16" s="1"/>
  <c r="BA35" i="16"/>
  <c r="BM35" i="16"/>
  <c r="BL36" i="16" s="1"/>
  <c r="CW35" i="16"/>
  <c r="DI35" i="16"/>
  <c r="DH36" i="16" s="1"/>
  <c r="AH34" i="15"/>
  <c r="AI34" i="15"/>
  <c r="C54" i="15"/>
  <c r="E5" i="15"/>
  <c r="X54" i="15"/>
  <c r="J33" i="15"/>
  <c r="K33" i="15" s="1"/>
  <c r="J34" i="15" s="1"/>
  <c r="N33" i="15"/>
  <c r="M34" i="15" s="1"/>
  <c r="V33" i="15"/>
  <c r="W33" i="15" s="1"/>
  <c r="V34" i="15" s="1"/>
  <c r="Z33" i="15"/>
  <c r="Y34" i="15" s="1"/>
  <c r="AF34" i="15"/>
  <c r="AF35" i="15" s="1"/>
  <c r="AL33" i="15"/>
  <c r="AK34" i="15" s="1"/>
  <c r="AR34" i="15"/>
  <c r="AR35" i="15" s="1"/>
  <c r="AQ36" i="15" s="1"/>
  <c r="BD34" i="15"/>
  <c r="BP34" i="15"/>
  <c r="CB34" i="15"/>
  <c r="CN34" i="15"/>
  <c r="CZ34" i="15"/>
  <c r="DL34" i="15"/>
  <c r="DX34" i="15"/>
  <c r="I54" i="15"/>
  <c r="AJ54" i="15"/>
  <c r="Q33" i="15"/>
  <c r="P34" i="15" s="1"/>
  <c r="BA33" i="15"/>
  <c r="AZ34" i="15" s="1"/>
  <c r="BM33" i="15"/>
  <c r="BL34" i="15" s="1"/>
  <c r="BY33" i="15"/>
  <c r="BX34" i="15" s="1"/>
  <c r="CK33" i="15"/>
  <c r="CJ34" i="15" s="1"/>
  <c r="DC34" i="15"/>
  <c r="DC35" i="15" s="1"/>
  <c r="DI33" i="15"/>
  <c r="DH34" i="15" s="1"/>
  <c r="DU33" i="15"/>
  <c r="DT34" i="15" s="1"/>
  <c r="CK34" i="15"/>
  <c r="U54" i="15"/>
  <c r="L54" i="15"/>
  <c r="Q34" i="15"/>
  <c r="AC33" i="15"/>
  <c r="AB34" i="15" s="1"/>
  <c r="AU34" i="15"/>
  <c r="BG34" i="15"/>
  <c r="BS34" i="15"/>
  <c r="CE34" i="15"/>
  <c r="CE35" i="15" s="1"/>
  <c r="CD36" i="15" s="1"/>
  <c r="CQ34" i="15"/>
  <c r="CW33" i="15"/>
  <c r="CV34" i="15" s="1"/>
  <c r="DO34" i="15"/>
  <c r="DO35" i="15" s="1"/>
  <c r="DN36" i="15" s="1"/>
  <c r="EA34" i="15"/>
  <c r="EA35" i="15" s="1"/>
  <c r="AN33" i="15"/>
  <c r="AO33" i="15" s="1"/>
  <c r="BJ34" i="15"/>
  <c r="BV34" i="15"/>
  <c r="BV35" i="15" s="1"/>
  <c r="BU36" i="15" s="1"/>
  <c r="DF34" i="15"/>
  <c r="DF35" i="15" s="1"/>
  <c r="BJ35" i="15"/>
  <c r="BI36" i="15" s="1"/>
  <c r="BD35" i="15"/>
  <c r="BC36" i="15" s="1"/>
  <c r="BP35" i="15"/>
  <c r="BO36" i="15" s="1"/>
  <c r="CB35" i="15"/>
  <c r="CA36" i="15" s="1"/>
  <c r="CN35" i="15"/>
  <c r="CM36" i="15" s="1"/>
  <c r="CZ35" i="15"/>
  <c r="CY36" i="15" s="1"/>
  <c r="DL35" i="15"/>
  <c r="DK36" i="15" s="1"/>
  <c r="DX35" i="15"/>
  <c r="DW36" i="15" s="1"/>
  <c r="AL29" i="13"/>
  <c r="AL40" i="13"/>
  <c r="AL56" i="13"/>
  <c r="AL67" i="13"/>
  <c r="K13" i="13"/>
  <c r="T14" i="13"/>
  <c r="K22" i="13"/>
  <c r="AC28" i="13"/>
  <c r="T36" i="13"/>
  <c r="AC39" i="13"/>
  <c r="T45" i="13"/>
  <c r="K47" i="13"/>
  <c r="T52" i="13"/>
  <c r="AC66" i="13"/>
  <c r="K16" i="13"/>
  <c r="K23" i="13"/>
  <c r="T25" i="13"/>
  <c r="T44" i="13"/>
  <c r="T53" i="13"/>
  <c r="AC34" i="14"/>
  <c r="AA5" i="14" s="1"/>
  <c r="Q33" i="14"/>
  <c r="P34" i="14" s="1"/>
  <c r="AB33" i="14"/>
  <c r="AC33" i="14" s="1"/>
  <c r="AB34" i="14" s="1"/>
  <c r="AN33" i="14"/>
  <c r="AO33" i="14" s="1"/>
  <c r="AN34" i="14" s="1"/>
  <c r="AK35" i="14"/>
  <c r="AJ5" i="14"/>
  <c r="AJ4" i="14"/>
  <c r="AL35" i="14"/>
  <c r="AX34" i="14"/>
  <c r="AW34" i="14"/>
  <c r="N35" i="14"/>
  <c r="L5" i="14"/>
  <c r="L4" i="14"/>
  <c r="M35" i="14"/>
  <c r="K33" i="14"/>
  <c r="J34" i="14" s="1"/>
  <c r="G33" i="14"/>
  <c r="H33" i="14" s="1"/>
  <c r="G34" i="14" s="1"/>
  <c r="AU33" i="14"/>
  <c r="AT34" i="14" s="1"/>
  <c r="L54" i="14"/>
  <c r="X54" i="14"/>
  <c r="AJ54" i="14"/>
  <c r="M34" i="14"/>
  <c r="AK34" i="14"/>
  <c r="O54" i="14"/>
  <c r="AI33" i="14"/>
  <c r="AH34" i="14" s="1"/>
  <c r="BA34" i="14"/>
  <c r="AQ33" i="14"/>
  <c r="AR33" i="14" s="1"/>
  <c r="AM54" i="14"/>
  <c r="W33" i="14"/>
  <c r="V34" i="14" s="1"/>
  <c r="AE33" i="14"/>
  <c r="AF33" i="14"/>
  <c r="AE34" i="14" s="1"/>
  <c r="S33" i="14"/>
  <c r="T33" i="14" s="1"/>
  <c r="AA54" i="14"/>
  <c r="Q1" i="7"/>
  <c r="P1" i="7"/>
  <c r="O1" i="7"/>
  <c r="N1" i="7"/>
  <c r="M1" i="7"/>
  <c r="L1" i="7"/>
  <c r="K1" i="7"/>
  <c r="D1" i="7"/>
  <c r="S25" i="12"/>
  <c r="R25" i="12"/>
  <c r="N25" i="12"/>
  <c r="J25" i="12"/>
  <c r="F25" i="12"/>
  <c r="S24" i="12"/>
  <c r="R24" i="12"/>
  <c r="N24" i="12"/>
  <c r="J24" i="12"/>
  <c r="F24" i="12"/>
  <c r="W21" i="12"/>
  <c r="N21" i="12"/>
  <c r="J21" i="12"/>
  <c r="W20" i="12"/>
  <c r="N20" i="12"/>
  <c r="J20" i="12"/>
  <c r="S19" i="12"/>
  <c r="R19" i="12"/>
  <c r="S18" i="12"/>
  <c r="R18" i="12"/>
  <c r="AA16" i="12"/>
  <c r="F16" i="12"/>
  <c r="AA15" i="12"/>
  <c r="F15" i="12"/>
  <c r="S13" i="12"/>
  <c r="R13" i="12"/>
  <c r="S12" i="12"/>
  <c r="R12" i="12"/>
  <c r="W11" i="12"/>
  <c r="N11" i="12"/>
  <c r="J11" i="12"/>
  <c r="W10" i="12"/>
  <c r="N10" i="12"/>
  <c r="J10" i="12"/>
  <c r="S7" i="12"/>
  <c r="R7" i="12"/>
  <c r="S6" i="12"/>
  <c r="R6" i="12"/>
  <c r="S25" i="11"/>
  <c r="R25" i="11"/>
  <c r="N25" i="11"/>
  <c r="J25" i="11"/>
  <c r="F25" i="11"/>
  <c r="S24" i="11"/>
  <c r="R24" i="11"/>
  <c r="N24" i="11"/>
  <c r="J24" i="11"/>
  <c r="F24" i="11"/>
  <c r="W21" i="11"/>
  <c r="N21" i="11"/>
  <c r="J21" i="11"/>
  <c r="W20" i="11"/>
  <c r="N20" i="11"/>
  <c r="J20" i="11"/>
  <c r="S19" i="11"/>
  <c r="R19" i="11"/>
  <c r="S18" i="11"/>
  <c r="R18" i="11"/>
  <c r="AA16" i="11"/>
  <c r="F16" i="11"/>
  <c r="AA15" i="11"/>
  <c r="F15" i="11"/>
  <c r="S13" i="11"/>
  <c r="R13" i="11"/>
  <c r="S12" i="11"/>
  <c r="R12" i="11"/>
  <c r="W11" i="11"/>
  <c r="N11" i="11"/>
  <c r="J11" i="11"/>
  <c r="W10" i="11"/>
  <c r="N10" i="11"/>
  <c r="J10" i="11"/>
  <c r="S7" i="11"/>
  <c r="R7" i="11"/>
  <c r="S6" i="11"/>
  <c r="R6" i="11"/>
  <c r="S25" i="10"/>
  <c r="R25" i="10"/>
  <c r="N25" i="10"/>
  <c r="J25" i="10"/>
  <c r="F25" i="10"/>
  <c r="S24" i="10"/>
  <c r="R24" i="10"/>
  <c r="N24" i="10"/>
  <c r="J24" i="10"/>
  <c r="F24" i="10"/>
  <c r="W21" i="10"/>
  <c r="N21" i="10"/>
  <c r="J21" i="10"/>
  <c r="W20" i="10"/>
  <c r="N20" i="10"/>
  <c r="J20" i="10"/>
  <c r="S19" i="10"/>
  <c r="R19" i="10"/>
  <c r="S18" i="10"/>
  <c r="R18" i="10"/>
  <c r="AA16" i="10"/>
  <c r="F16" i="10"/>
  <c r="AA15" i="10"/>
  <c r="F15" i="10"/>
  <c r="S13" i="10"/>
  <c r="R13" i="10"/>
  <c r="S12" i="10"/>
  <c r="R12" i="10"/>
  <c r="W11" i="10"/>
  <c r="N11" i="10"/>
  <c r="J11" i="10"/>
  <c r="W10" i="10"/>
  <c r="N10" i="10"/>
  <c r="J10" i="10"/>
  <c r="S7" i="10"/>
  <c r="R7" i="10"/>
  <c r="S6" i="10"/>
  <c r="R6" i="10"/>
  <c r="CS34" i="15" l="1"/>
  <c r="CT34" i="15"/>
  <c r="DE36" i="15"/>
  <c r="DF36" i="15"/>
  <c r="DE37" i="15" s="1"/>
  <c r="DQ34" i="15"/>
  <c r="DR34" i="15"/>
  <c r="DR35" i="15" s="1"/>
  <c r="DQ36" i="15" s="1"/>
  <c r="Y34" i="14"/>
  <c r="Z34" i="14"/>
  <c r="Z35" i="14" s="1"/>
  <c r="BY34" i="15"/>
  <c r="K34" i="14"/>
  <c r="K35" i="14" s="1"/>
  <c r="J36" i="14" s="1"/>
  <c r="AF34" i="14"/>
  <c r="AF35" i="14" s="1"/>
  <c r="AC35" i="14"/>
  <c r="AB36" i="14" s="1"/>
  <c r="BP36" i="15"/>
  <c r="AX34" i="15"/>
  <c r="DI34" i="15"/>
  <c r="DI35" i="15" s="1"/>
  <c r="DH36" i="15" s="1"/>
  <c r="W34" i="15"/>
  <c r="U4" i="15" s="1"/>
  <c r="CU4" i="16"/>
  <c r="DU34" i="15"/>
  <c r="Q34" i="14"/>
  <c r="Q35" i="14" s="1"/>
  <c r="Q36" i="14" s="1"/>
  <c r="H35" i="15"/>
  <c r="G36" i="15" s="1"/>
  <c r="CH34" i="15"/>
  <c r="CH35" i="15" s="1"/>
  <c r="T34" i="15"/>
  <c r="V11" i="10"/>
  <c r="O20" i="10"/>
  <c r="O10" i="11"/>
  <c r="O10" i="12"/>
  <c r="O21" i="11"/>
  <c r="K10" i="12"/>
  <c r="G15" i="12" s="1"/>
  <c r="K11" i="11"/>
  <c r="V21" i="12"/>
  <c r="K24" i="10"/>
  <c r="V11" i="11"/>
  <c r="V20" i="11"/>
  <c r="Z16" i="11" s="1"/>
  <c r="O11" i="11"/>
  <c r="Z25" i="12"/>
  <c r="AG24" i="12" s="1"/>
  <c r="V21" i="10"/>
  <c r="K11" i="10" s="1"/>
  <c r="O10" i="10"/>
  <c r="V21" i="11"/>
  <c r="V10" i="11"/>
  <c r="K24" i="11"/>
  <c r="O20" i="11"/>
  <c r="O25" i="11"/>
  <c r="V11" i="12"/>
  <c r="O20" i="12"/>
  <c r="K20" i="12" s="1"/>
  <c r="G16" i="12" s="1"/>
  <c r="G24" i="12" s="1"/>
  <c r="DE34" i="16"/>
  <c r="DF34" i="16"/>
  <c r="BI34" i="16"/>
  <c r="BJ34" i="16"/>
  <c r="M34" i="16"/>
  <c r="N34" i="16"/>
  <c r="CP34" i="16"/>
  <c r="CQ34" i="16"/>
  <c r="AT34" i="16"/>
  <c r="AU34" i="16"/>
  <c r="DQ34" i="16"/>
  <c r="DR34" i="16"/>
  <c r="BU34" i="16"/>
  <c r="BV34" i="16"/>
  <c r="Y34" i="16"/>
  <c r="Z34" i="16"/>
  <c r="DB34" i="16"/>
  <c r="DC34" i="16"/>
  <c r="BF34" i="16"/>
  <c r="BG34" i="16"/>
  <c r="J34" i="16"/>
  <c r="K34" i="16"/>
  <c r="CG34" i="16"/>
  <c r="CH34" i="16"/>
  <c r="AK34" i="16"/>
  <c r="AL34" i="16"/>
  <c r="DN34" i="16"/>
  <c r="DO34" i="16"/>
  <c r="BR34" i="16"/>
  <c r="BS34" i="16"/>
  <c r="V34" i="16"/>
  <c r="W34" i="16"/>
  <c r="CS34" i="16"/>
  <c r="CT34" i="16"/>
  <c r="AW34" i="16"/>
  <c r="AX34" i="16"/>
  <c r="DZ34" i="16"/>
  <c r="EA34" i="16"/>
  <c r="CD34" i="16"/>
  <c r="CE34" i="16"/>
  <c r="AH34" i="16"/>
  <c r="AI34" i="16"/>
  <c r="DT36" i="16"/>
  <c r="DU36" i="16"/>
  <c r="CV36" i="16"/>
  <c r="CW36" i="16"/>
  <c r="BX36" i="16"/>
  <c r="BY36" i="16"/>
  <c r="AZ36" i="16"/>
  <c r="BA36" i="16"/>
  <c r="DH35" i="16"/>
  <c r="DG5" i="16"/>
  <c r="DG4" i="16"/>
  <c r="BL35" i="16"/>
  <c r="BK5" i="16"/>
  <c r="BK4" i="16"/>
  <c r="P35" i="16"/>
  <c r="O5" i="16"/>
  <c r="O4" i="16"/>
  <c r="CK36" i="16"/>
  <c r="Q36" i="16"/>
  <c r="DX34" i="16"/>
  <c r="CZ34" i="16"/>
  <c r="BD34" i="16"/>
  <c r="H34" i="16"/>
  <c r="DI36" i="16"/>
  <c r="AC36" i="16"/>
  <c r="CB34" i="16"/>
  <c r="DT35" i="16"/>
  <c r="DS5" i="16"/>
  <c r="DS4" i="16"/>
  <c r="BX35" i="16"/>
  <c r="BW5" i="16"/>
  <c r="BW4" i="16"/>
  <c r="AB35" i="16"/>
  <c r="AA5" i="16"/>
  <c r="AA4" i="16"/>
  <c r="AO36" i="16"/>
  <c r="DL34" i="16"/>
  <c r="BP34" i="16"/>
  <c r="T34" i="16"/>
  <c r="AF34" i="16"/>
  <c r="CJ35" i="16"/>
  <c r="CI5" i="16"/>
  <c r="CI4" i="16"/>
  <c r="AN35" i="16"/>
  <c r="AM5" i="16"/>
  <c r="AM4" i="16"/>
  <c r="BM36" i="16"/>
  <c r="CN34" i="16"/>
  <c r="AR34" i="16"/>
  <c r="DB36" i="15"/>
  <c r="DC36" i="15"/>
  <c r="AE36" i="15"/>
  <c r="AF36" i="15"/>
  <c r="DZ36" i="15"/>
  <c r="EA36" i="15"/>
  <c r="CG36" i="15"/>
  <c r="CH36" i="15"/>
  <c r="AN34" i="15"/>
  <c r="AO34" i="15"/>
  <c r="CP35" i="15"/>
  <c r="CO4" i="15"/>
  <c r="CO5" i="15"/>
  <c r="BZ5" i="15"/>
  <c r="BZ4" i="15"/>
  <c r="CA35" i="15"/>
  <c r="V35" i="15"/>
  <c r="CS35" i="15"/>
  <c r="CR4" i="15"/>
  <c r="CR5" i="15"/>
  <c r="AW35" i="15"/>
  <c r="AV4" i="15"/>
  <c r="AV5" i="15"/>
  <c r="BF35" i="15"/>
  <c r="BE4" i="15"/>
  <c r="BE5" i="15"/>
  <c r="P35" i="15"/>
  <c r="O5" i="15"/>
  <c r="O4" i="15"/>
  <c r="DH35" i="15"/>
  <c r="DG5" i="15"/>
  <c r="CL5" i="15"/>
  <c r="CM35" i="15"/>
  <c r="CL4" i="15"/>
  <c r="AP5" i="15"/>
  <c r="AQ35" i="15"/>
  <c r="AP4" i="15"/>
  <c r="CB36" i="15"/>
  <c r="BV36" i="15"/>
  <c r="AR36" i="15"/>
  <c r="DO36" i="15"/>
  <c r="BD36" i="15"/>
  <c r="K34" i="15"/>
  <c r="AT35" i="15"/>
  <c r="AS4" i="15"/>
  <c r="AS5" i="15"/>
  <c r="AU35" i="15"/>
  <c r="CJ35" i="15"/>
  <c r="CI5" i="15"/>
  <c r="CI4" i="15"/>
  <c r="DV5" i="15"/>
  <c r="DV4" i="15"/>
  <c r="DW35" i="15"/>
  <c r="DT35" i="15"/>
  <c r="DS5" i="15"/>
  <c r="DS4" i="15"/>
  <c r="AH35" i="15"/>
  <c r="AG4" i="15"/>
  <c r="AG5" i="15"/>
  <c r="BX35" i="15"/>
  <c r="BW5" i="15"/>
  <c r="BW4" i="15"/>
  <c r="DE35" i="15"/>
  <c r="DD4" i="15"/>
  <c r="DD5" i="15"/>
  <c r="BI35" i="15"/>
  <c r="BH4" i="15"/>
  <c r="BH5" i="15"/>
  <c r="DN35" i="15"/>
  <c r="DM4" i="15"/>
  <c r="DM5" i="15"/>
  <c r="BR35" i="15"/>
  <c r="BQ4" i="15"/>
  <c r="BQ5" i="15"/>
  <c r="CX5" i="15"/>
  <c r="CX4" i="15"/>
  <c r="CY35" i="15"/>
  <c r="BB5" i="15"/>
  <c r="BB4" i="15"/>
  <c r="BC35" i="15"/>
  <c r="AL34" i="15"/>
  <c r="DU35" i="15"/>
  <c r="BY35" i="15"/>
  <c r="CT35" i="15"/>
  <c r="AX35" i="15"/>
  <c r="DL36" i="15"/>
  <c r="CE36" i="15"/>
  <c r="CW34" i="15"/>
  <c r="AI35" i="15"/>
  <c r="Q35" i="15"/>
  <c r="DX36" i="15"/>
  <c r="BJ36" i="15"/>
  <c r="AC34" i="15"/>
  <c r="BS35" i="15"/>
  <c r="Z34" i="15"/>
  <c r="CG35" i="15"/>
  <c r="CF4" i="15"/>
  <c r="CF5" i="15"/>
  <c r="DB35" i="15"/>
  <c r="DA4" i="15"/>
  <c r="DA5" i="15"/>
  <c r="DQ35" i="15"/>
  <c r="DP4" i="15"/>
  <c r="DP5" i="15"/>
  <c r="BU35" i="15"/>
  <c r="BT4" i="15"/>
  <c r="BT5" i="15"/>
  <c r="DZ35" i="15"/>
  <c r="DY4" i="15"/>
  <c r="DY5" i="15"/>
  <c r="CD35" i="15"/>
  <c r="CC4" i="15"/>
  <c r="CC5" i="15"/>
  <c r="DJ5" i="15"/>
  <c r="DK35" i="15"/>
  <c r="DJ4" i="15"/>
  <c r="BN5" i="15"/>
  <c r="BO35" i="15"/>
  <c r="BN4" i="15"/>
  <c r="AD5" i="15"/>
  <c r="AD4" i="15"/>
  <c r="AE35" i="15"/>
  <c r="CK35" i="15"/>
  <c r="DR36" i="15"/>
  <c r="CN36" i="15"/>
  <c r="BG35" i="15"/>
  <c r="BM34" i="15"/>
  <c r="CZ36" i="15"/>
  <c r="H36" i="15"/>
  <c r="CQ35" i="15"/>
  <c r="BA34" i="15"/>
  <c r="N34" i="15"/>
  <c r="P35" i="14"/>
  <c r="AB35" i="14"/>
  <c r="AO34" i="14"/>
  <c r="K36" i="14"/>
  <c r="AA4" i="14"/>
  <c r="S34" i="14"/>
  <c r="T34" i="14"/>
  <c r="AQ34" i="14"/>
  <c r="AR34" i="14"/>
  <c r="AE36" i="14"/>
  <c r="AF36" i="14"/>
  <c r="I5" i="14"/>
  <c r="I4" i="14"/>
  <c r="J35" i="14"/>
  <c r="AW35" i="14"/>
  <c r="AX35" i="14"/>
  <c r="AV5" i="14"/>
  <c r="AV4" i="14"/>
  <c r="X4" i="14"/>
  <c r="AI34" i="14"/>
  <c r="AU34" i="14"/>
  <c r="AE35" i="14"/>
  <c r="AC36" i="14"/>
  <c r="M36" i="14"/>
  <c r="N36" i="14"/>
  <c r="AZ35" i="14"/>
  <c r="BA35" i="14"/>
  <c r="AY5" i="14"/>
  <c r="AY4" i="14"/>
  <c r="AK36" i="14"/>
  <c r="AL36" i="14"/>
  <c r="W34" i="14"/>
  <c r="H34" i="14"/>
  <c r="K24" i="12"/>
  <c r="J30" i="12" s="1"/>
  <c r="Z16" i="12"/>
  <c r="G25" i="12" s="1"/>
  <c r="F31" i="12" s="1"/>
  <c r="J31" i="12"/>
  <c r="O11" i="12"/>
  <c r="O24" i="12" s="1"/>
  <c r="N30" i="12" s="1"/>
  <c r="V10" i="12"/>
  <c r="Z15" i="12" s="1"/>
  <c r="Z24" i="12" s="1"/>
  <c r="AG25" i="12" s="1"/>
  <c r="V20" i="12"/>
  <c r="F30" i="12"/>
  <c r="O21" i="12"/>
  <c r="O25" i="12" s="1"/>
  <c r="N31" i="12" s="1"/>
  <c r="K11" i="12"/>
  <c r="K21" i="12"/>
  <c r="K25" i="12" s="1"/>
  <c r="G25" i="11"/>
  <c r="F31" i="11"/>
  <c r="Z15" i="11"/>
  <c r="Z24" i="11" s="1"/>
  <c r="AG25" i="11" s="1"/>
  <c r="O24" i="11"/>
  <c r="N30" i="11" s="1"/>
  <c r="K10" i="11"/>
  <c r="G15" i="11"/>
  <c r="Z25" i="11" s="1"/>
  <c r="AG24" i="11" s="1"/>
  <c r="G16" i="11"/>
  <c r="K20" i="11"/>
  <c r="G24" i="11"/>
  <c r="J30" i="11"/>
  <c r="N31" i="11"/>
  <c r="F30" i="11"/>
  <c r="K21" i="11"/>
  <c r="K25" i="11" s="1"/>
  <c r="J31" i="11" s="1"/>
  <c r="G25" i="10"/>
  <c r="F31" i="10" s="1"/>
  <c r="O25" i="10"/>
  <c r="K10" i="10"/>
  <c r="G15" i="10" s="1"/>
  <c r="Z25" i="10" s="1"/>
  <c r="AG24" i="10" s="1"/>
  <c r="O11" i="10"/>
  <c r="O24" i="10" s="1"/>
  <c r="N30" i="10" s="1"/>
  <c r="K20" i="10"/>
  <c r="G16" i="10" s="1"/>
  <c r="G24" i="10" s="1"/>
  <c r="F30" i="10" s="1"/>
  <c r="O21" i="10"/>
  <c r="J30" i="10"/>
  <c r="N31" i="10"/>
  <c r="V10" i="10"/>
  <c r="Z15" i="10" s="1"/>
  <c r="Z24" i="10" s="1"/>
  <c r="AG25" i="10" s="1"/>
  <c r="V20" i="10"/>
  <c r="Z16" i="10" s="1"/>
  <c r="K21" i="10"/>
  <c r="K25" i="10" s="1"/>
  <c r="J31" i="10" s="1"/>
  <c r="X5" i="14" l="1"/>
  <c r="AD4" i="14"/>
  <c r="Y35" i="14"/>
  <c r="P36" i="14"/>
  <c r="O5" i="14"/>
  <c r="W35" i="15"/>
  <c r="U5" i="15"/>
  <c r="S35" i="15"/>
  <c r="T35" i="15"/>
  <c r="R5" i="15"/>
  <c r="R4" i="15"/>
  <c r="AD5" i="14"/>
  <c r="O4" i="14"/>
  <c r="DI36" i="15"/>
  <c r="DF37" i="15"/>
  <c r="DG4" i="15"/>
  <c r="BO37" i="15"/>
  <c r="BP37" i="15"/>
  <c r="BL37" i="16"/>
  <c r="BM37" i="16"/>
  <c r="R5" i="16"/>
  <c r="S35" i="16"/>
  <c r="R4" i="16"/>
  <c r="T35" i="16"/>
  <c r="C54" i="16"/>
  <c r="E5" i="16"/>
  <c r="G35" i="16"/>
  <c r="H35" i="16"/>
  <c r="P37" i="16"/>
  <c r="Q37" i="16"/>
  <c r="CL5" i="16"/>
  <c r="CM35" i="16"/>
  <c r="CL4" i="16"/>
  <c r="CN35" i="16"/>
  <c r="AD5" i="16"/>
  <c r="AE35" i="16"/>
  <c r="AD4" i="16"/>
  <c r="AF35" i="16"/>
  <c r="AN37" i="16"/>
  <c r="AO37" i="16"/>
  <c r="DH37" i="16"/>
  <c r="DI37" i="16"/>
  <c r="DV5" i="16"/>
  <c r="DW35" i="16"/>
  <c r="DV4" i="16"/>
  <c r="DX35" i="16"/>
  <c r="AZ37" i="16"/>
  <c r="BA37" i="16"/>
  <c r="CV37" i="16"/>
  <c r="CW37" i="16"/>
  <c r="AG4" i="16"/>
  <c r="AH35" i="16"/>
  <c r="AG5" i="16"/>
  <c r="AI35" i="16"/>
  <c r="DY4" i="16"/>
  <c r="DZ35" i="16"/>
  <c r="DY5" i="16"/>
  <c r="EA35" i="16"/>
  <c r="CS35" i="16"/>
  <c r="CR4" i="16"/>
  <c r="CR5" i="16"/>
  <c r="CT35" i="16"/>
  <c r="BQ4" i="16"/>
  <c r="BR35" i="16"/>
  <c r="BQ5" i="16"/>
  <c r="BS35" i="16"/>
  <c r="AK35" i="16"/>
  <c r="AJ4" i="16"/>
  <c r="AJ5" i="16"/>
  <c r="AL35" i="16"/>
  <c r="I4" i="16"/>
  <c r="J35" i="16"/>
  <c r="I5" i="16"/>
  <c r="K35" i="16"/>
  <c r="DA4" i="16"/>
  <c r="DB35" i="16"/>
  <c r="DA5" i="16"/>
  <c r="DC35" i="16"/>
  <c r="BU35" i="16"/>
  <c r="BT4" i="16"/>
  <c r="BT5" i="16"/>
  <c r="BV35" i="16"/>
  <c r="AS4" i="16"/>
  <c r="AT35" i="16"/>
  <c r="AS5" i="16"/>
  <c r="AU35" i="16"/>
  <c r="M35" i="16"/>
  <c r="L4" i="16"/>
  <c r="L5" i="16"/>
  <c r="N35" i="16"/>
  <c r="DE35" i="16"/>
  <c r="DD4" i="16"/>
  <c r="DD5" i="16"/>
  <c r="DF35" i="16"/>
  <c r="AP5" i="16"/>
  <c r="AQ35" i="16"/>
  <c r="AP4" i="16"/>
  <c r="AR35" i="16"/>
  <c r="DJ5" i="16"/>
  <c r="DK35" i="16"/>
  <c r="DJ4" i="16"/>
  <c r="DL35" i="16"/>
  <c r="AB37" i="16"/>
  <c r="AC37" i="16"/>
  <c r="CX5" i="16"/>
  <c r="CY35" i="16"/>
  <c r="CX4" i="16"/>
  <c r="CZ35" i="16"/>
  <c r="BN5" i="16"/>
  <c r="BO35" i="16"/>
  <c r="BN4" i="16"/>
  <c r="BP35" i="16"/>
  <c r="BZ5" i="16"/>
  <c r="CA35" i="16"/>
  <c r="BZ4" i="16"/>
  <c r="CB35" i="16"/>
  <c r="BB5" i="16"/>
  <c r="BC35" i="16"/>
  <c r="BB4" i="16"/>
  <c r="BD35" i="16"/>
  <c r="CJ37" i="16"/>
  <c r="CK37" i="16"/>
  <c r="BX37" i="16"/>
  <c r="BY37" i="16"/>
  <c r="DT37" i="16"/>
  <c r="DU37" i="16"/>
  <c r="CC4" i="16"/>
  <c r="CD35" i="16"/>
  <c r="CC5" i="16"/>
  <c r="CE35" i="16"/>
  <c r="AW35" i="16"/>
  <c r="AV4" i="16"/>
  <c r="AV5" i="16"/>
  <c r="AX35" i="16"/>
  <c r="U4" i="16"/>
  <c r="V35" i="16"/>
  <c r="U5" i="16"/>
  <c r="W35" i="16"/>
  <c r="DM4" i="16"/>
  <c r="DN35" i="16"/>
  <c r="DM5" i="16"/>
  <c r="DO35" i="16"/>
  <c r="CG35" i="16"/>
  <c r="CF4" i="16"/>
  <c r="CF5" i="16"/>
  <c r="CH35" i="16"/>
  <c r="BE4" i="16"/>
  <c r="BF35" i="16"/>
  <c r="BE5" i="16"/>
  <c r="BG35" i="16"/>
  <c r="Y35" i="16"/>
  <c r="X4" i="16"/>
  <c r="X5" i="16"/>
  <c r="Z35" i="16"/>
  <c r="DQ35" i="16"/>
  <c r="DP4" i="16"/>
  <c r="DP5" i="16"/>
  <c r="DR35" i="16"/>
  <c r="CO4" i="16"/>
  <c r="CP35" i="16"/>
  <c r="CO5" i="16"/>
  <c r="CQ35" i="16"/>
  <c r="BI35" i="16"/>
  <c r="BH4" i="16"/>
  <c r="BH5" i="16"/>
  <c r="BJ35" i="16"/>
  <c r="DQ37" i="15"/>
  <c r="DR37" i="15"/>
  <c r="AB35" i="15"/>
  <c r="AA5" i="15"/>
  <c r="AA4" i="15"/>
  <c r="AC35" i="15"/>
  <c r="BX36" i="15"/>
  <c r="BY36" i="15"/>
  <c r="DN37" i="15"/>
  <c r="DO37" i="15"/>
  <c r="G37" i="15"/>
  <c r="H37" i="15"/>
  <c r="CM37" i="15"/>
  <c r="CN37" i="15"/>
  <c r="BR36" i="15"/>
  <c r="BS36" i="15"/>
  <c r="CS36" i="15"/>
  <c r="CT36" i="15"/>
  <c r="BC37" i="15"/>
  <c r="BD37" i="15"/>
  <c r="DE38" i="15"/>
  <c r="DF38" i="15"/>
  <c r="AN35" i="15"/>
  <c r="AM5" i="15"/>
  <c r="AM4" i="15"/>
  <c r="AO35" i="15"/>
  <c r="DZ37" i="15"/>
  <c r="EA37" i="15"/>
  <c r="DB37" i="15"/>
  <c r="DC37" i="15"/>
  <c r="M35" i="15"/>
  <c r="L4" i="15"/>
  <c r="L5" i="15"/>
  <c r="N35" i="15"/>
  <c r="P36" i="15"/>
  <c r="Q36" i="15"/>
  <c r="J35" i="15"/>
  <c r="I4" i="15"/>
  <c r="I5" i="15"/>
  <c r="K35" i="15"/>
  <c r="CP36" i="15"/>
  <c r="CQ36" i="15"/>
  <c r="BF36" i="15"/>
  <c r="BG36" i="15"/>
  <c r="DH37" i="15"/>
  <c r="DI37" i="15"/>
  <c r="DW37" i="15"/>
  <c r="DX37" i="15"/>
  <c r="CV35" i="15"/>
  <c r="CU5" i="15"/>
  <c r="CU4" i="15"/>
  <c r="CW35" i="15"/>
  <c r="AW36" i="15"/>
  <c r="AX36" i="15"/>
  <c r="AK35" i="15"/>
  <c r="AJ4" i="15"/>
  <c r="AJ5" i="15"/>
  <c r="AL35" i="15"/>
  <c r="V36" i="15"/>
  <c r="W36" i="15"/>
  <c r="BU37" i="15"/>
  <c r="BV37" i="15"/>
  <c r="CY37" i="15"/>
  <c r="CZ37" i="15"/>
  <c r="CD37" i="15"/>
  <c r="CE37" i="15"/>
  <c r="AT36" i="15"/>
  <c r="AU36" i="15"/>
  <c r="CA37" i="15"/>
  <c r="CB37" i="15"/>
  <c r="AZ35" i="15"/>
  <c r="AY5" i="15"/>
  <c r="AY4" i="15"/>
  <c r="BA35" i="15"/>
  <c r="BL35" i="15"/>
  <c r="BK5" i="15"/>
  <c r="BK4" i="15"/>
  <c r="BM35" i="15"/>
  <c r="CJ36" i="15"/>
  <c r="CK36" i="15"/>
  <c r="Y35" i="15"/>
  <c r="X5" i="15"/>
  <c r="X4" i="15"/>
  <c r="Z35" i="15"/>
  <c r="BI37" i="15"/>
  <c r="BJ37" i="15"/>
  <c r="AH36" i="15"/>
  <c r="AI36" i="15"/>
  <c r="DK37" i="15"/>
  <c r="DL37" i="15"/>
  <c r="DT36" i="15"/>
  <c r="DU36" i="15"/>
  <c r="AQ37" i="15"/>
  <c r="AR37" i="15"/>
  <c r="CG37" i="15"/>
  <c r="CH37" i="15"/>
  <c r="AE37" i="15"/>
  <c r="AF37" i="15"/>
  <c r="AM4" i="14"/>
  <c r="AM5" i="14"/>
  <c r="AO35" i="14"/>
  <c r="AN35" i="14"/>
  <c r="J37" i="14"/>
  <c r="K37" i="14"/>
  <c r="AK37" i="14"/>
  <c r="AL37" i="14"/>
  <c r="AZ36" i="14"/>
  <c r="BA36" i="14"/>
  <c r="AB37" i="14"/>
  <c r="AC37" i="14"/>
  <c r="Y36" i="14"/>
  <c r="Z36" i="14"/>
  <c r="AW36" i="14"/>
  <c r="AX36" i="14"/>
  <c r="U5" i="14"/>
  <c r="U4" i="14"/>
  <c r="V35" i="14"/>
  <c r="W35" i="14"/>
  <c r="AE37" i="14"/>
  <c r="AF37" i="14"/>
  <c r="S35" i="14"/>
  <c r="R5" i="14"/>
  <c r="R4" i="14"/>
  <c r="T35" i="14"/>
  <c r="C54" i="14"/>
  <c r="G35" i="14"/>
  <c r="E5" i="14"/>
  <c r="H35" i="14"/>
  <c r="M37" i="14"/>
  <c r="N37" i="14"/>
  <c r="AG5" i="14"/>
  <c r="AG4" i="14"/>
  <c r="AH35" i="14"/>
  <c r="AI35" i="14"/>
  <c r="Q37" i="14"/>
  <c r="P37" i="14"/>
  <c r="AS5" i="14"/>
  <c r="AS4" i="14"/>
  <c r="AT35" i="14"/>
  <c r="AU35" i="14"/>
  <c r="AQ35" i="14"/>
  <c r="AP5" i="14"/>
  <c r="AP4" i="14"/>
  <c r="AR35" i="14"/>
  <c r="BO38" i="15" l="1"/>
  <c r="BP38" i="15"/>
  <c r="S36" i="15"/>
  <c r="T36" i="15"/>
  <c r="BI36" i="16"/>
  <c r="BJ36" i="16"/>
  <c r="CP36" i="16"/>
  <c r="CQ36" i="16"/>
  <c r="DQ36" i="16"/>
  <c r="DR36" i="16"/>
  <c r="Y36" i="16"/>
  <c r="Z36" i="16"/>
  <c r="BF36" i="16"/>
  <c r="BG36" i="16"/>
  <c r="CG36" i="16"/>
  <c r="CH36" i="16"/>
  <c r="DN36" i="16"/>
  <c r="DO36" i="16"/>
  <c r="V36" i="16"/>
  <c r="W36" i="16"/>
  <c r="AW36" i="16"/>
  <c r="AX36" i="16"/>
  <c r="CD36" i="16"/>
  <c r="CE36" i="16"/>
  <c r="DT38" i="16"/>
  <c r="DU38" i="16"/>
  <c r="CJ38" i="16"/>
  <c r="CK38" i="16"/>
  <c r="DK36" i="16"/>
  <c r="DL36" i="16"/>
  <c r="AQ36" i="16"/>
  <c r="AR36" i="16"/>
  <c r="DE36" i="16"/>
  <c r="DF36" i="16"/>
  <c r="M36" i="16"/>
  <c r="N36" i="16"/>
  <c r="AT36" i="16"/>
  <c r="AU36" i="16"/>
  <c r="BU36" i="16"/>
  <c r="BV36" i="16"/>
  <c r="DB36" i="16"/>
  <c r="DC36" i="16"/>
  <c r="J36" i="16"/>
  <c r="K36" i="16"/>
  <c r="AK36" i="16"/>
  <c r="AL36" i="16"/>
  <c r="BR36" i="16"/>
  <c r="BS36" i="16"/>
  <c r="CS36" i="16"/>
  <c r="CT36" i="16"/>
  <c r="DZ36" i="16"/>
  <c r="EA36" i="16"/>
  <c r="AH36" i="16"/>
  <c r="AI36" i="16"/>
  <c r="CV38" i="16"/>
  <c r="CW38" i="16"/>
  <c r="DW36" i="16"/>
  <c r="DX36" i="16"/>
  <c r="DH38" i="16"/>
  <c r="DI38" i="16"/>
  <c r="AE36" i="16"/>
  <c r="AF36" i="16"/>
  <c r="CM36" i="16"/>
  <c r="CN36" i="16"/>
  <c r="P38" i="16"/>
  <c r="Q38" i="16"/>
  <c r="S36" i="16"/>
  <c r="T36" i="16"/>
  <c r="BL38" i="16"/>
  <c r="BM38" i="16"/>
  <c r="BX38" i="16"/>
  <c r="BY38" i="16"/>
  <c r="BC36" i="16"/>
  <c r="BD36" i="16"/>
  <c r="CA36" i="16"/>
  <c r="CB36" i="16"/>
  <c r="BO36" i="16"/>
  <c r="BP36" i="16"/>
  <c r="CY36" i="16"/>
  <c r="CZ36" i="16"/>
  <c r="AB38" i="16"/>
  <c r="AC38" i="16"/>
  <c r="AZ38" i="16"/>
  <c r="BA38" i="16"/>
  <c r="AN38" i="16"/>
  <c r="AO38" i="16"/>
  <c r="G36" i="16"/>
  <c r="H36" i="16"/>
  <c r="AE38" i="15"/>
  <c r="AF38" i="15"/>
  <c r="DK38" i="15"/>
  <c r="DL38" i="15"/>
  <c r="BI38" i="15"/>
  <c r="BJ38" i="15"/>
  <c r="BL36" i="15"/>
  <c r="BM36" i="15"/>
  <c r="AZ36" i="15"/>
  <c r="BA36" i="15"/>
  <c r="CA38" i="15"/>
  <c r="CB38" i="15"/>
  <c r="CD38" i="15"/>
  <c r="CE38" i="15"/>
  <c r="BU38" i="15"/>
  <c r="BV38" i="15"/>
  <c r="AK36" i="15"/>
  <c r="AL36" i="15"/>
  <c r="AW37" i="15"/>
  <c r="AX37" i="15"/>
  <c r="DH38" i="15"/>
  <c r="DI38" i="15"/>
  <c r="CP37" i="15"/>
  <c r="CQ37" i="15"/>
  <c r="M36" i="15"/>
  <c r="N36" i="15"/>
  <c r="DB38" i="15"/>
  <c r="DC38" i="15"/>
  <c r="AN36" i="15"/>
  <c r="AO36" i="15"/>
  <c r="DE39" i="15"/>
  <c r="DF39" i="15"/>
  <c r="CS37" i="15"/>
  <c r="CT37" i="15"/>
  <c r="CM38" i="15"/>
  <c r="CN38" i="15"/>
  <c r="DN38" i="15"/>
  <c r="DO38" i="15"/>
  <c r="AB36" i="15"/>
  <c r="AC36" i="15"/>
  <c r="DQ38" i="15"/>
  <c r="DR38" i="15"/>
  <c r="AQ38" i="15"/>
  <c r="AR38" i="15"/>
  <c r="CG38" i="15"/>
  <c r="CH38" i="15"/>
  <c r="DT37" i="15"/>
  <c r="DU37" i="15"/>
  <c r="AH37" i="15"/>
  <c r="AI37" i="15"/>
  <c r="Y36" i="15"/>
  <c r="Z36" i="15"/>
  <c r="CJ37" i="15"/>
  <c r="CK37" i="15"/>
  <c r="AT37" i="15"/>
  <c r="AU37" i="15"/>
  <c r="CY38" i="15"/>
  <c r="CZ38" i="15"/>
  <c r="V37" i="15"/>
  <c r="W37" i="15"/>
  <c r="CV36" i="15"/>
  <c r="CW36" i="15"/>
  <c r="DW38" i="15"/>
  <c r="DX38" i="15"/>
  <c r="BF37" i="15"/>
  <c r="BG37" i="15"/>
  <c r="J36" i="15"/>
  <c r="K36" i="15"/>
  <c r="P37" i="15"/>
  <c r="Q37" i="15"/>
  <c r="DZ38" i="15"/>
  <c r="EA38" i="15"/>
  <c r="BC38" i="15"/>
  <c r="BD38" i="15"/>
  <c r="BR37" i="15"/>
  <c r="BS37" i="15"/>
  <c r="G38" i="15"/>
  <c r="H38" i="15"/>
  <c r="BX37" i="15"/>
  <c r="BY37" i="15"/>
  <c r="J38" i="14"/>
  <c r="K38" i="14"/>
  <c r="AN36" i="14"/>
  <c r="AO36" i="14"/>
  <c r="Q38" i="14"/>
  <c r="P38" i="14"/>
  <c r="AQ36" i="14"/>
  <c r="AR36" i="14"/>
  <c r="AH36" i="14"/>
  <c r="AI36" i="14"/>
  <c r="M38" i="14"/>
  <c r="N38" i="14"/>
  <c r="S36" i="14"/>
  <c r="T36" i="14"/>
  <c r="AE38" i="14"/>
  <c r="AF38" i="14"/>
  <c r="V36" i="14"/>
  <c r="W36" i="14"/>
  <c r="AW37" i="14"/>
  <c r="AX37" i="14"/>
  <c r="AB38" i="14"/>
  <c r="AC38" i="14"/>
  <c r="AK38" i="14"/>
  <c r="AL38" i="14"/>
  <c r="AT36" i="14"/>
  <c r="AU36" i="14"/>
  <c r="G36" i="14"/>
  <c r="H36" i="14"/>
  <c r="Y37" i="14"/>
  <c r="Z37" i="14"/>
  <c r="AZ37" i="14"/>
  <c r="BA37" i="14"/>
  <c r="H7" i="9"/>
  <c r="C14" i="9" s="1"/>
  <c r="H5" i="9"/>
  <c r="C24" i="9" s="1"/>
  <c r="H3" i="9"/>
  <c r="C23" i="9" s="1"/>
  <c r="AB2" i="8"/>
  <c r="R11" i="9"/>
  <c r="AB3" i="8"/>
  <c r="J1" i="7"/>
  <c r="D25" i="9"/>
  <c r="D24" i="9"/>
  <c r="D23" i="9"/>
  <c r="R12" i="9"/>
  <c r="BP39" i="15" l="1"/>
  <c r="BO39" i="15"/>
  <c r="S37" i="15"/>
  <c r="T37" i="15"/>
  <c r="C11" i="8"/>
  <c r="C16" i="8"/>
  <c r="C8" i="8"/>
  <c r="G37" i="16"/>
  <c r="H37" i="16"/>
  <c r="CY37" i="16"/>
  <c r="CZ37" i="16"/>
  <c r="AN39" i="16"/>
  <c r="AO39" i="16"/>
  <c r="BO37" i="16"/>
  <c r="BP37" i="16"/>
  <c r="BC37" i="16"/>
  <c r="BD37" i="16"/>
  <c r="P39" i="16"/>
  <c r="Q39" i="16"/>
  <c r="AE37" i="16"/>
  <c r="AF37" i="16"/>
  <c r="DW37" i="16"/>
  <c r="DX37" i="16"/>
  <c r="AH37" i="16"/>
  <c r="AI37" i="16"/>
  <c r="CS37" i="16"/>
  <c r="CT37" i="16"/>
  <c r="AK37" i="16"/>
  <c r="AL37" i="16"/>
  <c r="DB37" i="16"/>
  <c r="DC37" i="16"/>
  <c r="AT37" i="16"/>
  <c r="AU37" i="16"/>
  <c r="DE37" i="16"/>
  <c r="DF37" i="16"/>
  <c r="DK37" i="16"/>
  <c r="DL37" i="16"/>
  <c r="DT39" i="16"/>
  <c r="DU39" i="16"/>
  <c r="AW37" i="16"/>
  <c r="AX37" i="16"/>
  <c r="DN37" i="16"/>
  <c r="DO37" i="16"/>
  <c r="BF37" i="16"/>
  <c r="BG37" i="16"/>
  <c r="DQ37" i="16"/>
  <c r="DR37" i="16"/>
  <c r="BI37" i="16"/>
  <c r="BJ37" i="16"/>
  <c r="AB39" i="16"/>
  <c r="AC39" i="16"/>
  <c r="BL39" i="16"/>
  <c r="BM39" i="16"/>
  <c r="AZ39" i="16"/>
  <c r="BA39" i="16"/>
  <c r="CA37" i="16"/>
  <c r="CB37" i="16"/>
  <c r="BX39" i="16"/>
  <c r="BY39" i="16"/>
  <c r="S37" i="16"/>
  <c r="T37" i="16"/>
  <c r="CM37" i="16"/>
  <c r="CN37" i="16"/>
  <c r="DH39" i="16"/>
  <c r="DI39" i="16"/>
  <c r="CV39" i="16"/>
  <c r="CW39" i="16"/>
  <c r="DZ37" i="16"/>
  <c r="EA37" i="16"/>
  <c r="BR37" i="16"/>
  <c r="BS37" i="16"/>
  <c r="J37" i="16"/>
  <c r="K37" i="16"/>
  <c r="BU37" i="16"/>
  <c r="BV37" i="16"/>
  <c r="M37" i="16"/>
  <c r="N37" i="16"/>
  <c r="AQ37" i="16"/>
  <c r="AR37" i="16"/>
  <c r="CJ39" i="16"/>
  <c r="CK39" i="16"/>
  <c r="CD37" i="16"/>
  <c r="CE37" i="16"/>
  <c r="V37" i="16"/>
  <c r="W37" i="16"/>
  <c r="CG37" i="16"/>
  <c r="CH37" i="16"/>
  <c r="Y37" i="16"/>
  <c r="Z37" i="16"/>
  <c r="CP37" i="16"/>
  <c r="CQ37" i="16"/>
  <c r="DZ39" i="15"/>
  <c r="EA39" i="15"/>
  <c r="DW39" i="15"/>
  <c r="DX39" i="15"/>
  <c r="Y37" i="15"/>
  <c r="Z37" i="15"/>
  <c r="AQ39" i="15"/>
  <c r="AR39" i="15"/>
  <c r="CM39" i="15"/>
  <c r="CN39" i="15"/>
  <c r="CS38" i="15"/>
  <c r="CT38" i="15"/>
  <c r="M37" i="15"/>
  <c r="N37" i="15"/>
  <c r="DH39" i="15"/>
  <c r="DI39" i="15"/>
  <c r="AK37" i="15"/>
  <c r="AL37" i="15"/>
  <c r="CD39" i="15"/>
  <c r="CE39" i="15"/>
  <c r="AZ37" i="15"/>
  <c r="BA37" i="15"/>
  <c r="BI39" i="15"/>
  <c r="BJ39" i="15"/>
  <c r="AE39" i="15"/>
  <c r="AF39" i="15"/>
  <c r="G39" i="15"/>
  <c r="H39" i="15"/>
  <c r="J37" i="15"/>
  <c r="K37" i="15"/>
  <c r="V38" i="15"/>
  <c r="W38" i="15"/>
  <c r="AT38" i="15"/>
  <c r="AU38" i="15"/>
  <c r="DT38" i="15"/>
  <c r="DU38" i="15"/>
  <c r="AB37" i="15"/>
  <c r="AC37" i="15"/>
  <c r="AN37" i="15"/>
  <c r="AO37" i="15"/>
  <c r="BX38" i="15"/>
  <c r="BY38" i="15"/>
  <c r="BR38" i="15"/>
  <c r="BS38" i="15"/>
  <c r="BC39" i="15"/>
  <c r="BD39" i="15"/>
  <c r="P38" i="15"/>
  <c r="Q38" i="15"/>
  <c r="BF38" i="15"/>
  <c r="BG38" i="15"/>
  <c r="CV37" i="15"/>
  <c r="CW37" i="15"/>
  <c r="CY39" i="15"/>
  <c r="CZ39" i="15"/>
  <c r="CJ38" i="15"/>
  <c r="CK38" i="15"/>
  <c r="AH38" i="15"/>
  <c r="AI38" i="15"/>
  <c r="CG39" i="15"/>
  <c r="CH39" i="15"/>
  <c r="DR39" i="15"/>
  <c r="DQ39" i="15"/>
  <c r="DN39" i="15"/>
  <c r="DO39" i="15"/>
  <c r="DE40" i="15"/>
  <c r="DF40" i="15"/>
  <c r="DB39" i="15"/>
  <c r="DC39" i="15"/>
  <c r="CP38" i="15"/>
  <c r="CQ38" i="15"/>
  <c r="AW38" i="15"/>
  <c r="AX38" i="15"/>
  <c r="BU39" i="15"/>
  <c r="BV39" i="15"/>
  <c r="CA39" i="15"/>
  <c r="CB39" i="15"/>
  <c r="BL37" i="15"/>
  <c r="BM37" i="15"/>
  <c r="DK39" i="15"/>
  <c r="DL39" i="15"/>
  <c r="J39" i="14"/>
  <c r="K39" i="14"/>
  <c r="AN37" i="14"/>
  <c r="AO37" i="14"/>
  <c r="P39" i="14"/>
  <c r="Q39" i="14"/>
  <c r="AT37" i="14"/>
  <c r="AU37" i="14"/>
  <c r="AB39" i="14"/>
  <c r="AC39" i="14"/>
  <c r="V37" i="14"/>
  <c r="W37" i="14"/>
  <c r="S37" i="14"/>
  <c r="T37" i="14"/>
  <c r="AH37" i="14"/>
  <c r="AI37" i="14"/>
  <c r="Y38" i="14"/>
  <c r="Z38" i="14"/>
  <c r="AZ38" i="14"/>
  <c r="BA38" i="14"/>
  <c r="G37" i="14"/>
  <c r="H37" i="14"/>
  <c r="AK39" i="14"/>
  <c r="AL39" i="14"/>
  <c r="AW38" i="14"/>
  <c r="AX38" i="14"/>
  <c r="AE39" i="14"/>
  <c r="AF39" i="14"/>
  <c r="M39" i="14"/>
  <c r="N39" i="14"/>
  <c r="AQ37" i="14"/>
  <c r="AR37" i="14"/>
  <c r="C13" i="9"/>
  <c r="C7" i="9"/>
  <c r="N12" i="9" s="1"/>
  <c r="C20" i="9"/>
  <c r="C8" i="9"/>
  <c r="F14" i="9" s="1"/>
  <c r="C18" i="9"/>
  <c r="C25" i="9"/>
  <c r="C19" i="9"/>
  <c r="C12" i="9"/>
  <c r="C6" i="9"/>
  <c r="F12" i="9" s="1"/>
  <c r="S38" i="15" l="1"/>
  <c r="T38" i="15"/>
  <c r="BP40" i="15"/>
  <c r="BO40" i="15"/>
  <c r="J13" i="8"/>
  <c r="CP38" i="16"/>
  <c r="CQ38" i="16"/>
  <c r="CD38" i="16"/>
  <c r="CE38" i="16"/>
  <c r="AQ38" i="16"/>
  <c r="AR38" i="16"/>
  <c r="BU38" i="16"/>
  <c r="BV38" i="16"/>
  <c r="BR38" i="16"/>
  <c r="BS38" i="16"/>
  <c r="CV40" i="16"/>
  <c r="CW40" i="16"/>
  <c r="CM38" i="16"/>
  <c r="CN38" i="16"/>
  <c r="BX40" i="16"/>
  <c r="BY40" i="16"/>
  <c r="AZ40" i="16"/>
  <c r="BA40" i="16"/>
  <c r="AB40" i="16"/>
  <c r="AC40" i="16"/>
  <c r="DQ38" i="16"/>
  <c r="DR38" i="16"/>
  <c r="DN38" i="16"/>
  <c r="DO38" i="16"/>
  <c r="DT40" i="16"/>
  <c r="DU40" i="16"/>
  <c r="DE38" i="16"/>
  <c r="DF38" i="16"/>
  <c r="DB38" i="16"/>
  <c r="DC38" i="16"/>
  <c r="CS38" i="16"/>
  <c r="CT38" i="16"/>
  <c r="DW38" i="16"/>
  <c r="DX38" i="16"/>
  <c r="P40" i="16"/>
  <c r="Q40" i="16"/>
  <c r="BO38" i="16"/>
  <c r="BP38" i="16"/>
  <c r="CG38" i="16"/>
  <c r="CH38" i="16"/>
  <c r="G38" i="16"/>
  <c r="H38" i="16"/>
  <c r="Y38" i="16"/>
  <c r="Z38" i="16"/>
  <c r="CJ40" i="16"/>
  <c r="CK40" i="16"/>
  <c r="M38" i="16"/>
  <c r="N38" i="16"/>
  <c r="DZ38" i="16"/>
  <c r="EA38" i="16"/>
  <c r="DH40" i="16"/>
  <c r="DI40" i="16"/>
  <c r="S38" i="16"/>
  <c r="T38" i="16"/>
  <c r="CA38" i="16"/>
  <c r="CB38" i="16"/>
  <c r="BL40" i="16"/>
  <c r="BM40" i="16"/>
  <c r="BI38" i="16"/>
  <c r="BJ38" i="16"/>
  <c r="BF38" i="16"/>
  <c r="BG38" i="16"/>
  <c r="AW38" i="16"/>
  <c r="AX38" i="16"/>
  <c r="DK38" i="16"/>
  <c r="DL38" i="16"/>
  <c r="AT38" i="16"/>
  <c r="AU38" i="16"/>
  <c r="AK38" i="16"/>
  <c r="AL38" i="16"/>
  <c r="AH38" i="16"/>
  <c r="AI38" i="16"/>
  <c r="AE38" i="16"/>
  <c r="AF38" i="16"/>
  <c r="BC38" i="16"/>
  <c r="BD38" i="16"/>
  <c r="AN40" i="16"/>
  <c r="AO40" i="16"/>
  <c r="V38" i="16"/>
  <c r="W38" i="16"/>
  <c r="J38" i="16"/>
  <c r="K38" i="16"/>
  <c r="CY38" i="16"/>
  <c r="CZ38" i="16"/>
  <c r="CA40" i="15"/>
  <c r="CB40" i="15"/>
  <c r="BF39" i="15"/>
  <c r="BG39" i="15"/>
  <c r="BC40" i="15"/>
  <c r="BD40" i="15"/>
  <c r="AB38" i="15"/>
  <c r="AC38" i="15"/>
  <c r="J38" i="15"/>
  <c r="K38" i="15"/>
  <c r="AE40" i="15"/>
  <c r="AF40" i="15"/>
  <c r="AZ38" i="15"/>
  <c r="BA38" i="15"/>
  <c r="AK38" i="15"/>
  <c r="AL38" i="15"/>
  <c r="M38" i="15"/>
  <c r="N38" i="15"/>
  <c r="CM40" i="15"/>
  <c r="CN40" i="15"/>
  <c r="Y38" i="15"/>
  <c r="Z38" i="15"/>
  <c r="DZ40" i="15"/>
  <c r="EA40" i="15"/>
  <c r="DK40" i="15"/>
  <c r="DL40" i="15"/>
  <c r="AW39" i="15"/>
  <c r="AX39" i="15"/>
  <c r="AH39" i="15"/>
  <c r="AI39" i="15"/>
  <c r="BX39" i="15"/>
  <c r="BY39" i="15"/>
  <c r="BL38" i="15"/>
  <c r="BM38" i="15"/>
  <c r="CP39" i="15"/>
  <c r="CQ39" i="15"/>
  <c r="DE41" i="15"/>
  <c r="DF41" i="15"/>
  <c r="DN40" i="15"/>
  <c r="DO40" i="15"/>
  <c r="CG40" i="15"/>
  <c r="CH40" i="15"/>
  <c r="CJ39" i="15"/>
  <c r="CK39" i="15"/>
  <c r="CV38" i="15"/>
  <c r="CW38" i="15"/>
  <c r="P39" i="15"/>
  <c r="Q39" i="15"/>
  <c r="BR39" i="15"/>
  <c r="BS39" i="15"/>
  <c r="AN38" i="15"/>
  <c r="AO38" i="15"/>
  <c r="DT39" i="15"/>
  <c r="DU39" i="15"/>
  <c r="V39" i="15"/>
  <c r="W39" i="15"/>
  <c r="DB40" i="15"/>
  <c r="DC40" i="15"/>
  <c r="CY40" i="15"/>
  <c r="CZ40" i="15"/>
  <c r="AT39" i="15"/>
  <c r="AU39" i="15"/>
  <c r="BU40" i="15"/>
  <c r="BV40" i="15"/>
  <c r="DQ40" i="15"/>
  <c r="DR40" i="15"/>
  <c r="G40" i="15"/>
  <c r="H40" i="15"/>
  <c r="BI40" i="15"/>
  <c r="BJ40" i="15"/>
  <c r="CD40" i="15"/>
  <c r="CE40" i="15"/>
  <c r="DH40" i="15"/>
  <c r="DI40" i="15"/>
  <c r="CS39" i="15"/>
  <c r="CT39" i="15"/>
  <c r="AQ40" i="15"/>
  <c r="AR40" i="15"/>
  <c r="DW40" i="15"/>
  <c r="DX40" i="15"/>
  <c r="K40" i="14"/>
  <c r="J40" i="14"/>
  <c r="AN38" i="14"/>
  <c r="AO38" i="14"/>
  <c r="AQ38" i="14"/>
  <c r="AR38" i="14"/>
  <c r="AE40" i="14"/>
  <c r="AF40" i="14"/>
  <c r="AK40" i="14"/>
  <c r="AL40" i="14"/>
  <c r="G38" i="14"/>
  <c r="H38" i="14"/>
  <c r="AZ39" i="14"/>
  <c r="BA39" i="14"/>
  <c r="AH38" i="14"/>
  <c r="AI38" i="14"/>
  <c r="V38" i="14"/>
  <c r="W38" i="14"/>
  <c r="AT38" i="14"/>
  <c r="AU38" i="14"/>
  <c r="M40" i="14"/>
  <c r="N40" i="14"/>
  <c r="AW39" i="14"/>
  <c r="AX39" i="14"/>
  <c r="Y39" i="14"/>
  <c r="Z39" i="14"/>
  <c r="S38" i="14"/>
  <c r="T38" i="14"/>
  <c r="AB40" i="14"/>
  <c r="AC40" i="14"/>
  <c r="P40" i="14"/>
  <c r="Q40" i="14"/>
  <c r="N13" i="9"/>
  <c r="F13" i="9"/>
  <c r="N11" i="9"/>
  <c r="BO41" i="15" l="1"/>
  <c r="BP41" i="15"/>
  <c r="T39" i="15"/>
  <c r="S39" i="15"/>
  <c r="CY39" i="16"/>
  <c r="CZ39" i="16"/>
  <c r="AH39" i="16"/>
  <c r="AI39" i="16"/>
  <c r="BI39" i="16"/>
  <c r="BJ39" i="16"/>
  <c r="DH41" i="16"/>
  <c r="DI41" i="16"/>
  <c r="Y39" i="16"/>
  <c r="Z39" i="16"/>
  <c r="P41" i="16"/>
  <c r="Q41" i="16"/>
  <c r="CS39" i="16"/>
  <c r="CT39" i="16"/>
  <c r="DN39" i="16"/>
  <c r="DO39" i="16"/>
  <c r="AB41" i="16"/>
  <c r="AC41" i="16"/>
  <c r="BX41" i="16"/>
  <c r="BY41" i="16"/>
  <c r="CV41" i="16"/>
  <c r="CW41" i="16"/>
  <c r="BU39" i="16"/>
  <c r="BV39" i="16"/>
  <c r="CD39" i="16"/>
  <c r="CE39" i="16"/>
  <c r="BC39" i="16"/>
  <c r="BD39" i="16"/>
  <c r="AW39" i="16"/>
  <c r="AX39" i="16"/>
  <c r="CA39" i="16"/>
  <c r="CB39" i="16"/>
  <c r="M39" i="16"/>
  <c r="N39" i="16"/>
  <c r="CG39" i="16"/>
  <c r="CH39" i="16"/>
  <c r="DE39" i="16"/>
  <c r="DF39" i="16"/>
  <c r="AN41" i="16"/>
  <c r="AO41" i="16"/>
  <c r="AK39" i="16"/>
  <c r="AL39" i="16"/>
  <c r="BF39" i="16"/>
  <c r="BG39" i="16"/>
  <c r="BL41" i="16"/>
  <c r="BM41" i="16"/>
  <c r="DZ39" i="16"/>
  <c r="EA39" i="16"/>
  <c r="CJ41" i="16"/>
  <c r="CK41" i="16"/>
  <c r="G39" i="16"/>
  <c r="H39" i="16"/>
  <c r="BO39" i="16"/>
  <c r="BP39" i="16"/>
  <c r="DW39" i="16"/>
  <c r="DX39" i="16"/>
  <c r="DB39" i="16"/>
  <c r="DC39" i="16"/>
  <c r="DT41" i="16"/>
  <c r="DU41" i="16"/>
  <c r="DQ39" i="16"/>
  <c r="DR39" i="16"/>
  <c r="AZ41" i="16"/>
  <c r="BA41" i="16"/>
  <c r="CM39" i="16"/>
  <c r="CN39" i="16"/>
  <c r="BR39" i="16"/>
  <c r="BS39" i="16"/>
  <c r="AQ39" i="16"/>
  <c r="AR39" i="16"/>
  <c r="CP39" i="16"/>
  <c r="CQ39" i="16"/>
  <c r="V39" i="16"/>
  <c r="W39" i="16"/>
  <c r="AT39" i="16"/>
  <c r="AU39" i="16"/>
  <c r="J39" i="16"/>
  <c r="K39" i="16"/>
  <c r="AE39" i="16"/>
  <c r="AF39" i="16"/>
  <c r="DK39" i="16"/>
  <c r="DL39" i="16"/>
  <c r="S39" i="16"/>
  <c r="T39" i="16"/>
  <c r="DH41" i="15"/>
  <c r="DI41" i="15"/>
  <c r="DQ41" i="15"/>
  <c r="DR41" i="15"/>
  <c r="V40" i="15"/>
  <c r="W40" i="15"/>
  <c r="CJ40" i="15"/>
  <c r="CK40" i="15"/>
  <c r="CP40" i="15"/>
  <c r="CQ40" i="15"/>
  <c r="AW40" i="15"/>
  <c r="AX40" i="15"/>
  <c r="DZ41" i="15"/>
  <c r="EA41" i="15"/>
  <c r="AK39" i="15"/>
  <c r="AL39" i="15"/>
  <c r="AE41" i="15"/>
  <c r="AF41" i="15"/>
  <c r="AB39" i="15"/>
  <c r="AC39" i="15"/>
  <c r="BF40" i="15"/>
  <c r="BG40" i="15"/>
  <c r="CA41" i="15"/>
  <c r="CB41" i="15"/>
  <c r="AQ41" i="15"/>
  <c r="AR41" i="15"/>
  <c r="BI41" i="15"/>
  <c r="BJ41" i="15"/>
  <c r="AT40" i="15"/>
  <c r="AU40" i="15"/>
  <c r="DB41" i="15"/>
  <c r="DC41" i="15"/>
  <c r="AN39" i="15"/>
  <c r="AO39" i="15"/>
  <c r="P40" i="15"/>
  <c r="Q40" i="15"/>
  <c r="DN41" i="15"/>
  <c r="DO41" i="15"/>
  <c r="BX40" i="15"/>
  <c r="BY40" i="15"/>
  <c r="CM41" i="15"/>
  <c r="CN41" i="15"/>
  <c r="DW41" i="15"/>
  <c r="DX41" i="15"/>
  <c r="CS40" i="15"/>
  <c r="CT40" i="15"/>
  <c r="CD41" i="15"/>
  <c r="CE41" i="15"/>
  <c r="G41" i="15"/>
  <c r="H41" i="15"/>
  <c r="BU41" i="15"/>
  <c r="BV41" i="15"/>
  <c r="CY41" i="15"/>
  <c r="CZ41" i="15"/>
  <c r="DT40" i="15"/>
  <c r="DU40" i="15"/>
  <c r="BR40" i="15"/>
  <c r="BS40" i="15"/>
  <c r="CV39" i="15"/>
  <c r="CW39" i="15"/>
  <c r="CG41" i="15"/>
  <c r="CH41" i="15"/>
  <c r="DE42" i="15"/>
  <c r="DF42" i="15"/>
  <c r="BL39" i="15"/>
  <c r="BM39" i="15"/>
  <c r="AH40" i="15"/>
  <c r="AI40" i="15"/>
  <c r="DK41" i="15"/>
  <c r="DL41" i="15"/>
  <c r="Y39" i="15"/>
  <c r="Z39" i="15"/>
  <c r="M39" i="15"/>
  <c r="N39" i="15"/>
  <c r="AZ39" i="15"/>
  <c r="BA39" i="15"/>
  <c r="J39" i="15"/>
  <c r="K39" i="15"/>
  <c r="BC41" i="15"/>
  <c r="BD41" i="15"/>
  <c r="K41" i="14"/>
  <c r="J41" i="14"/>
  <c r="AN39" i="14"/>
  <c r="AO39" i="14"/>
  <c r="P41" i="14"/>
  <c r="Q41" i="14"/>
  <c r="S39" i="14"/>
  <c r="T39" i="14"/>
  <c r="AW40" i="14"/>
  <c r="AX40" i="14"/>
  <c r="V39" i="14"/>
  <c r="W39" i="14"/>
  <c r="AZ40" i="14"/>
  <c r="BA40" i="14"/>
  <c r="AK41" i="14"/>
  <c r="AL41" i="14"/>
  <c r="AQ39" i="14"/>
  <c r="AR39" i="14"/>
  <c r="AB41" i="14"/>
  <c r="AC41" i="14"/>
  <c r="Y40" i="14"/>
  <c r="Z40" i="14"/>
  <c r="M41" i="14"/>
  <c r="N41" i="14"/>
  <c r="AT39" i="14"/>
  <c r="AU39" i="14"/>
  <c r="AH39" i="14"/>
  <c r="AI39" i="14"/>
  <c r="G39" i="14"/>
  <c r="H39" i="14"/>
  <c r="AE41" i="14"/>
  <c r="AF41" i="14"/>
  <c r="T40" i="15" l="1"/>
  <c r="S40" i="15"/>
  <c r="BP42" i="15"/>
  <c r="BO42" i="15"/>
  <c r="AE40" i="16"/>
  <c r="AF40" i="16"/>
  <c r="J40" i="16"/>
  <c r="K40" i="16"/>
  <c r="CM40" i="16"/>
  <c r="CN40" i="16"/>
  <c r="DB40" i="16"/>
  <c r="DC40" i="16"/>
  <c r="CJ42" i="16"/>
  <c r="CK42" i="16"/>
  <c r="AK40" i="16"/>
  <c r="AL40" i="16"/>
  <c r="DE40" i="16"/>
  <c r="DF40" i="16"/>
  <c r="AW40" i="16"/>
  <c r="AX40" i="16"/>
  <c r="CD40" i="16"/>
  <c r="CE40" i="16"/>
  <c r="CV42" i="16"/>
  <c r="CW42" i="16"/>
  <c r="AB42" i="16"/>
  <c r="AC42" i="16"/>
  <c r="CS40" i="16"/>
  <c r="CT40" i="16"/>
  <c r="Y40" i="16"/>
  <c r="Z40" i="16"/>
  <c r="BI40" i="16"/>
  <c r="BJ40" i="16"/>
  <c r="CY40" i="16"/>
  <c r="CZ40" i="16"/>
  <c r="DK40" i="16"/>
  <c r="DL40" i="16"/>
  <c r="V40" i="16"/>
  <c r="W40" i="16"/>
  <c r="AQ40" i="16"/>
  <c r="AR40" i="16"/>
  <c r="DQ40" i="16"/>
  <c r="DR40" i="16"/>
  <c r="BO40" i="16"/>
  <c r="BP40" i="16"/>
  <c r="BL42" i="16"/>
  <c r="BM42" i="16"/>
  <c r="M40" i="16"/>
  <c r="N40" i="16"/>
  <c r="S40" i="16"/>
  <c r="T40" i="16"/>
  <c r="AT40" i="16"/>
  <c r="AU40" i="16"/>
  <c r="CP40" i="16"/>
  <c r="CQ40" i="16"/>
  <c r="BR40" i="16"/>
  <c r="BS40" i="16"/>
  <c r="AZ42" i="16"/>
  <c r="BA42" i="16"/>
  <c r="DT42" i="16"/>
  <c r="DU42" i="16"/>
  <c r="DW40" i="16"/>
  <c r="DX40" i="16"/>
  <c r="G40" i="16"/>
  <c r="H40" i="16"/>
  <c r="DZ40" i="16"/>
  <c r="EA40" i="16"/>
  <c r="BF40" i="16"/>
  <c r="BG40" i="16"/>
  <c r="AN42" i="16"/>
  <c r="AO42" i="16"/>
  <c r="CG40" i="16"/>
  <c r="CH40" i="16"/>
  <c r="CA40" i="16"/>
  <c r="CB40" i="16"/>
  <c r="BC40" i="16"/>
  <c r="BD40" i="16"/>
  <c r="BU40" i="16"/>
  <c r="BV40" i="16"/>
  <c r="BX42" i="16"/>
  <c r="BY42" i="16"/>
  <c r="DN40" i="16"/>
  <c r="DO40" i="16"/>
  <c r="P42" i="16"/>
  <c r="Q42" i="16"/>
  <c r="DH42" i="16"/>
  <c r="DI42" i="16"/>
  <c r="AH40" i="16"/>
  <c r="AI40" i="16"/>
  <c r="M40" i="15"/>
  <c r="N40" i="15"/>
  <c r="BL40" i="15"/>
  <c r="BM40" i="15"/>
  <c r="BR41" i="15"/>
  <c r="BS41" i="15"/>
  <c r="BU42" i="15"/>
  <c r="BV42" i="15"/>
  <c r="G42" i="15"/>
  <c r="H42" i="15"/>
  <c r="CS41" i="15"/>
  <c r="CT41" i="15"/>
  <c r="CM42" i="15"/>
  <c r="CN42" i="15"/>
  <c r="DN42" i="15"/>
  <c r="DO42" i="15"/>
  <c r="AN40" i="15"/>
  <c r="AO40" i="15"/>
  <c r="AT41" i="15"/>
  <c r="AU41" i="15"/>
  <c r="AQ42" i="15"/>
  <c r="AR42" i="15"/>
  <c r="BF41" i="15"/>
  <c r="BG41" i="15"/>
  <c r="AE42" i="15"/>
  <c r="AF42" i="15"/>
  <c r="DZ42" i="15"/>
  <c r="EA42" i="15"/>
  <c r="CP41" i="15"/>
  <c r="CQ41" i="15"/>
  <c r="V41" i="15"/>
  <c r="W41" i="15"/>
  <c r="DH42" i="15"/>
  <c r="DI42" i="15"/>
  <c r="J40" i="15"/>
  <c r="K40" i="15"/>
  <c r="DK42" i="15"/>
  <c r="DL42" i="15"/>
  <c r="CG42" i="15"/>
  <c r="CH42" i="15"/>
  <c r="BC42" i="15"/>
  <c r="BD42" i="15"/>
  <c r="AZ40" i="15"/>
  <c r="BA40" i="15"/>
  <c r="Y40" i="15"/>
  <c r="Z40" i="15"/>
  <c r="AH41" i="15"/>
  <c r="AI41" i="15"/>
  <c r="DE43" i="15"/>
  <c r="DF43" i="15"/>
  <c r="CV40" i="15"/>
  <c r="CW40" i="15"/>
  <c r="DT41" i="15"/>
  <c r="DU41" i="15"/>
  <c r="CY42" i="15"/>
  <c r="CZ42" i="15"/>
  <c r="CD42" i="15"/>
  <c r="CE42" i="15"/>
  <c r="DW42" i="15"/>
  <c r="DX42" i="15"/>
  <c r="BX41" i="15"/>
  <c r="BY41" i="15"/>
  <c r="P41" i="15"/>
  <c r="Q41" i="15"/>
  <c r="DB42" i="15"/>
  <c r="DC42" i="15"/>
  <c r="BI42" i="15"/>
  <c r="BJ42" i="15"/>
  <c r="CA42" i="15"/>
  <c r="CB42" i="15"/>
  <c r="AB40" i="15"/>
  <c r="AC40" i="15"/>
  <c r="AK40" i="15"/>
  <c r="AL40" i="15"/>
  <c r="AW41" i="15"/>
  <c r="AX41" i="15"/>
  <c r="CJ41" i="15"/>
  <c r="CK41" i="15"/>
  <c r="DQ42" i="15"/>
  <c r="DR42" i="15"/>
  <c r="K42" i="14"/>
  <c r="J42" i="14"/>
  <c r="AN40" i="14"/>
  <c r="AO40" i="14"/>
  <c r="G40" i="14"/>
  <c r="H40" i="14"/>
  <c r="Y41" i="14"/>
  <c r="Z41" i="14"/>
  <c r="AZ41" i="14"/>
  <c r="BA41" i="14"/>
  <c r="P42" i="14"/>
  <c r="Q42" i="14"/>
  <c r="AT40" i="14"/>
  <c r="AU40" i="14"/>
  <c r="AR40" i="14"/>
  <c r="AQ40" i="14"/>
  <c r="AE42" i="14"/>
  <c r="AF42" i="14"/>
  <c r="AH40" i="14"/>
  <c r="AI40" i="14"/>
  <c r="M42" i="14"/>
  <c r="N42" i="14"/>
  <c r="AB42" i="14"/>
  <c r="AC42" i="14"/>
  <c r="AK42" i="14"/>
  <c r="AL42" i="14"/>
  <c r="V40" i="14"/>
  <c r="W40" i="14"/>
  <c r="AW41" i="14"/>
  <c r="AX41" i="14"/>
  <c r="T40" i="14"/>
  <c r="S40" i="14"/>
  <c r="BP43" i="15" l="1"/>
  <c r="BO43" i="15"/>
  <c r="T41" i="15"/>
  <c r="S41" i="15"/>
  <c r="DH43" i="16"/>
  <c r="DI43" i="16"/>
  <c r="AH41" i="16"/>
  <c r="AI41" i="16"/>
  <c r="BX43" i="16"/>
  <c r="BY43" i="16"/>
  <c r="BC41" i="16"/>
  <c r="BD41" i="16"/>
  <c r="BF41" i="16"/>
  <c r="BG41" i="16"/>
  <c r="AT41" i="16"/>
  <c r="AU41" i="16"/>
  <c r="DN41" i="16"/>
  <c r="DO41" i="16"/>
  <c r="CA41" i="16"/>
  <c r="CB41" i="16"/>
  <c r="DZ41" i="16"/>
  <c r="EA41" i="16"/>
  <c r="AZ43" i="16"/>
  <c r="BA43" i="16"/>
  <c r="CP41" i="16"/>
  <c r="CQ41" i="16"/>
  <c r="BL43" i="16"/>
  <c r="BM43" i="16"/>
  <c r="DQ41" i="16"/>
  <c r="DR41" i="16"/>
  <c r="V41" i="16"/>
  <c r="W41" i="16"/>
  <c r="CY41" i="16"/>
  <c r="CZ41" i="16"/>
  <c r="Y41" i="16"/>
  <c r="Z41" i="16"/>
  <c r="AB43" i="16"/>
  <c r="AC43" i="16"/>
  <c r="CD41" i="16"/>
  <c r="CE41" i="16"/>
  <c r="DE41" i="16"/>
  <c r="DF41" i="16"/>
  <c r="CJ43" i="16"/>
  <c r="CK43" i="16"/>
  <c r="CM41" i="16"/>
  <c r="CN41" i="16"/>
  <c r="AE41" i="16"/>
  <c r="AF41" i="16"/>
  <c r="BU41" i="16"/>
  <c r="BV41" i="16"/>
  <c r="AN43" i="16"/>
  <c r="AO43" i="16"/>
  <c r="DW41" i="16"/>
  <c r="DX41" i="16"/>
  <c r="S41" i="16"/>
  <c r="T41" i="16"/>
  <c r="P43" i="16"/>
  <c r="Q43" i="16"/>
  <c r="CG41" i="16"/>
  <c r="CH41" i="16"/>
  <c r="G41" i="16"/>
  <c r="H41" i="16"/>
  <c r="DT43" i="16"/>
  <c r="DU43" i="16"/>
  <c r="BR41" i="16"/>
  <c r="BS41" i="16"/>
  <c r="M41" i="16"/>
  <c r="N41" i="16"/>
  <c r="BO41" i="16"/>
  <c r="BP41" i="16"/>
  <c r="AQ41" i="16"/>
  <c r="AR41" i="16"/>
  <c r="DK41" i="16"/>
  <c r="DL41" i="16"/>
  <c r="BI41" i="16"/>
  <c r="BJ41" i="16"/>
  <c r="CS41" i="16"/>
  <c r="CT41" i="16"/>
  <c r="CV43" i="16"/>
  <c r="CW43" i="16"/>
  <c r="AW41" i="16"/>
  <c r="AX41" i="16"/>
  <c r="AK41" i="16"/>
  <c r="AL41" i="16"/>
  <c r="DB41" i="16"/>
  <c r="DC41" i="16"/>
  <c r="J41" i="16"/>
  <c r="K41" i="16"/>
  <c r="CJ42" i="15"/>
  <c r="CK42" i="15"/>
  <c r="CA43" i="15"/>
  <c r="CB43" i="15"/>
  <c r="BX42" i="15"/>
  <c r="BY42" i="15"/>
  <c r="DT42" i="15"/>
  <c r="DU42" i="15"/>
  <c r="Y41" i="15"/>
  <c r="Z41" i="15"/>
  <c r="BC43" i="15"/>
  <c r="BD43" i="15"/>
  <c r="DK43" i="15"/>
  <c r="DL43" i="15"/>
  <c r="CP42" i="15"/>
  <c r="CQ42" i="15"/>
  <c r="AE43" i="15"/>
  <c r="AF43" i="15"/>
  <c r="AQ43" i="15"/>
  <c r="AR43" i="15"/>
  <c r="AN41" i="15"/>
  <c r="AO41" i="15"/>
  <c r="CM43" i="15"/>
  <c r="CN43" i="15"/>
  <c r="G43" i="15"/>
  <c r="H43" i="15"/>
  <c r="BL41" i="15"/>
  <c r="BM41" i="15"/>
  <c r="AK41" i="15"/>
  <c r="AL41" i="15"/>
  <c r="DB43" i="15"/>
  <c r="DC43" i="15"/>
  <c r="CD43" i="15"/>
  <c r="CE43" i="15"/>
  <c r="DE44" i="15"/>
  <c r="DF44" i="15"/>
  <c r="DH43" i="15"/>
  <c r="DI43" i="15"/>
  <c r="DQ43" i="15"/>
  <c r="DR43" i="15"/>
  <c r="AW42" i="15"/>
  <c r="AX42" i="15"/>
  <c r="AB41" i="15"/>
  <c r="AC41" i="15"/>
  <c r="BI43" i="15"/>
  <c r="BJ43" i="15"/>
  <c r="P42" i="15"/>
  <c r="Q42" i="15"/>
  <c r="DW43" i="15"/>
  <c r="DX43" i="15"/>
  <c r="CY43" i="15"/>
  <c r="CZ43" i="15"/>
  <c r="CV41" i="15"/>
  <c r="CW41" i="15"/>
  <c r="AH42" i="15"/>
  <c r="AI42" i="15"/>
  <c r="AZ41" i="15"/>
  <c r="BA41" i="15"/>
  <c r="CG43" i="15"/>
  <c r="CH43" i="15"/>
  <c r="J41" i="15"/>
  <c r="K41" i="15"/>
  <c r="V42" i="15"/>
  <c r="W42" i="15"/>
  <c r="DZ43" i="15"/>
  <c r="EA43" i="15"/>
  <c r="BF42" i="15"/>
  <c r="BG42" i="15"/>
  <c r="AT42" i="15"/>
  <c r="AU42" i="15"/>
  <c r="DN43" i="15"/>
  <c r="DO43" i="15"/>
  <c r="CS42" i="15"/>
  <c r="CT42" i="15"/>
  <c r="BU43" i="15"/>
  <c r="BV43" i="15"/>
  <c r="BR42" i="15"/>
  <c r="BS42" i="15"/>
  <c r="M41" i="15"/>
  <c r="N41" i="15"/>
  <c r="K43" i="14"/>
  <c r="J43" i="14"/>
  <c r="AO41" i="14"/>
  <c r="AN41" i="14"/>
  <c r="AW42" i="14"/>
  <c r="AX42" i="14"/>
  <c r="V41" i="14"/>
  <c r="W41" i="14"/>
  <c r="AH41" i="14"/>
  <c r="AI41" i="14"/>
  <c r="AT41" i="14"/>
  <c r="AU41" i="14"/>
  <c r="Y42" i="14"/>
  <c r="Z42" i="14"/>
  <c r="AK43" i="14"/>
  <c r="AL43" i="14"/>
  <c r="AB43" i="14"/>
  <c r="AC43" i="14"/>
  <c r="AR41" i="14"/>
  <c r="AQ41" i="14"/>
  <c r="G41" i="14"/>
  <c r="H41" i="14"/>
  <c r="M43" i="14"/>
  <c r="N43" i="14"/>
  <c r="AE43" i="14"/>
  <c r="AF43" i="14"/>
  <c r="P43" i="14"/>
  <c r="Q43" i="14"/>
  <c r="AZ42" i="14"/>
  <c r="BA42" i="14"/>
  <c r="T41" i="14"/>
  <c r="S41" i="14"/>
  <c r="S42" i="15" l="1"/>
  <c r="T42" i="15"/>
  <c r="BO44" i="15"/>
  <c r="BP44" i="15"/>
  <c r="AK42" i="16"/>
  <c r="AL42" i="16"/>
  <c r="BI42" i="16"/>
  <c r="BJ42" i="16"/>
  <c r="DT44" i="16"/>
  <c r="DU44" i="16"/>
  <c r="DB42" i="16"/>
  <c r="DC42" i="16"/>
  <c r="DK42" i="16"/>
  <c r="DL42" i="16"/>
  <c r="BR42" i="16"/>
  <c r="BS42" i="16"/>
  <c r="P44" i="16"/>
  <c r="Q44" i="16"/>
  <c r="DW42" i="16"/>
  <c r="DX42" i="16"/>
  <c r="BU42" i="16"/>
  <c r="BV42" i="16"/>
  <c r="DE42" i="16"/>
  <c r="DF42" i="16"/>
  <c r="AB44" i="16"/>
  <c r="AC44" i="16"/>
  <c r="CY42" i="16"/>
  <c r="CZ42" i="16"/>
  <c r="DQ42" i="16"/>
  <c r="DR42" i="16"/>
  <c r="CP42" i="16"/>
  <c r="CQ42" i="16"/>
  <c r="DZ42" i="16"/>
  <c r="EA42" i="16"/>
  <c r="DN42" i="16"/>
  <c r="DO42" i="16"/>
  <c r="BF42" i="16"/>
  <c r="BG42" i="16"/>
  <c r="BX44" i="16"/>
  <c r="BY44" i="16"/>
  <c r="DH44" i="16"/>
  <c r="DI44" i="16"/>
  <c r="AW42" i="16"/>
  <c r="AX42" i="16"/>
  <c r="CS42" i="16"/>
  <c r="CT42" i="16"/>
  <c r="BO42" i="16"/>
  <c r="BP42" i="16"/>
  <c r="G42" i="16"/>
  <c r="H42" i="16"/>
  <c r="CM42" i="16"/>
  <c r="CN42" i="16"/>
  <c r="J42" i="16"/>
  <c r="K42" i="16"/>
  <c r="CV44" i="16"/>
  <c r="CW44" i="16"/>
  <c r="AQ42" i="16"/>
  <c r="AR42" i="16"/>
  <c r="M42" i="16"/>
  <c r="N42" i="16"/>
  <c r="CG42" i="16"/>
  <c r="CH42" i="16"/>
  <c r="S42" i="16"/>
  <c r="T42" i="16"/>
  <c r="AN44" i="16"/>
  <c r="AO44" i="16"/>
  <c r="AE42" i="16"/>
  <c r="AF42" i="16"/>
  <c r="CJ44" i="16"/>
  <c r="CK44" i="16"/>
  <c r="CD42" i="16"/>
  <c r="CE42" i="16"/>
  <c r="Y42" i="16"/>
  <c r="Z42" i="16"/>
  <c r="V42" i="16"/>
  <c r="W42" i="16"/>
  <c r="BL44" i="16"/>
  <c r="BM44" i="16"/>
  <c r="AZ44" i="16"/>
  <c r="BA44" i="16"/>
  <c r="CA42" i="16"/>
  <c r="CB42" i="16"/>
  <c r="AT42" i="16"/>
  <c r="AU42" i="16"/>
  <c r="BC42" i="16"/>
  <c r="BD42" i="16"/>
  <c r="AH42" i="16"/>
  <c r="AI42" i="16"/>
  <c r="CS43" i="15"/>
  <c r="CT43" i="15"/>
  <c r="DZ44" i="15"/>
  <c r="EA44" i="15"/>
  <c r="AZ42" i="15"/>
  <c r="BA42" i="15"/>
  <c r="DW44" i="15"/>
  <c r="DX44" i="15"/>
  <c r="BI44" i="15"/>
  <c r="BJ44" i="15"/>
  <c r="AW43" i="15"/>
  <c r="AX43" i="15"/>
  <c r="CD44" i="15"/>
  <c r="CE44" i="15"/>
  <c r="AK42" i="15"/>
  <c r="AL42" i="15"/>
  <c r="BL42" i="15"/>
  <c r="BM42" i="15"/>
  <c r="G44" i="15"/>
  <c r="H44" i="15"/>
  <c r="AN42" i="15"/>
  <c r="AO42" i="15"/>
  <c r="AE44" i="15"/>
  <c r="AF44" i="15"/>
  <c r="DK44" i="15"/>
  <c r="DL44" i="15"/>
  <c r="Y42" i="15"/>
  <c r="Z42" i="15"/>
  <c r="BX43" i="15"/>
  <c r="BY43" i="15"/>
  <c r="CJ43" i="15"/>
  <c r="CK43" i="15"/>
  <c r="BR43" i="15"/>
  <c r="BS43" i="15"/>
  <c r="AT43" i="15"/>
  <c r="AU43" i="15"/>
  <c r="J42" i="15"/>
  <c r="K42" i="15"/>
  <c r="CV42" i="15"/>
  <c r="CW42" i="15"/>
  <c r="DH44" i="15"/>
  <c r="DI44" i="15"/>
  <c r="M42" i="15"/>
  <c r="N42" i="15"/>
  <c r="BU44" i="15"/>
  <c r="BV44" i="15"/>
  <c r="DN44" i="15"/>
  <c r="DO44" i="15"/>
  <c r="BF43" i="15"/>
  <c r="BG43" i="15"/>
  <c r="V43" i="15"/>
  <c r="W43" i="15"/>
  <c r="CG44" i="15"/>
  <c r="CH44" i="15"/>
  <c r="AH43" i="15"/>
  <c r="AI43" i="15"/>
  <c r="CY44" i="15"/>
  <c r="CZ44" i="15"/>
  <c r="P43" i="15"/>
  <c r="Q43" i="15"/>
  <c r="AB42" i="15"/>
  <c r="AC42" i="15"/>
  <c r="DQ44" i="15"/>
  <c r="DR44" i="15"/>
  <c r="DE45" i="15"/>
  <c r="DF45" i="15"/>
  <c r="DB44" i="15"/>
  <c r="DC44" i="15"/>
  <c r="CM44" i="15"/>
  <c r="CN44" i="15"/>
  <c r="AQ44" i="15"/>
  <c r="AR44" i="15"/>
  <c r="CP43" i="15"/>
  <c r="CQ43" i="15"/>
  <c r="BC44" i="15"/>
  <c r="BD44" i="15"/>
  <c r="DT43" i="15"/>
  <c r="DU43" i="15"/>
  <c r="CA44" i="15"/>
  <c r="CB44" i="15"/>
  <c r="AO42" i="14"/>
  <c r="AN42" i="14"/>
  <c r="K44" i="14"/>
  <c r="J44" i="14"/>
  <c r="AE44" i="14"/>
  <c r="AF44" i="14"/>
  <c r="AZ43" i="14"/>
  <c r="BA43" i="14"/>
  <c r="Y43" i="14"/>
  <c r="Z43" i="14"/>
  <c r="AT42" i="14"/>
  <c r="AU42" i="14"/>
  <c r="AH42" i="14"/>
  <c r="AI42" i="14"/>
  <c r="AW43" i="14"/>
  <c r="AX43" i="14"/>
  <c r="G42" i="14"/>
  <c r="H42" i="14"/>
  <c r="AR42" i="14"/>
  <c r="AQ42" i="14"/>
  <c r="AB44" i="14"/>
  <c r="AC44" i="14"/>
  <c r="T42" i="14"/>
  <c r="S42" i="14"/>
  <c r="P44" i="14"/>
  <c r="Q44" i="14"/>
  <c r="M44" i="14"/>
  <c r="N44" i="14"/>
  <c r="AK44" i="14"/>
  <c r="AL44" i="14"/>
  <c r="V42" i="14"/>
  <c r="W42" i="14"/>
  <c r="BP45" i="15" l="1"/>
  <c r="BO45" i="15"/>
  <c r="S43" i="15"/>
  <c r="T43" i="15"/>
  <c r="BL45" i="16"/>
  <c r="BM45" i="16"/>
  <c r="AT43" i="16"/>
  <c r="AU43" i="16"/>
  <c r="V43" i="16"/>
  <c r="W43" i="16"/>
  <c r="CD43" i="16"/>
  <c r="CE43" i="16"/>
  <c r="S43" i="16"/>
  <c r="T43" i="16"/>
  <c r="BO43" i="16"/>
  <c r="BP43" i="16"/>
  <c r="BC43" i="16"/>
  <c r="BD43" i="16"/>
  <c r="CJ45" i="16"/>
  <c r="CK45" i="16"/>
  <c r="CG43" i="16"/>
  <c r="CH43" i="16"/>
  <c r="AQ43" i="16"/>
  <c r="AR43" i="16"/>
  <c r="G43" i="16"/>
  <c r="H43" i="16"/>
  <c r="CS43" i="16"/>
  <c r="CT43" i="16"/>
  <c r="DH45" i="16"/>
  <c r="DI45" i="16"/>
  <c r="BF43" i="16"/>
  <c r="BG43" i="16"/>
  <c r="DZ43" i="16"/>
  <c r="EA43" i="16"/>
  <c r="DQ43" i="16"/>
  <c r="DR43" i="16"/>
  <c r="AB45" i="16"/>
  <c r="AC45" i="16"/>
  <c r="BU43" i="16"/>
  <c r="BV43" i="16"/>
  <c r="P45" i="16"/>
  <c r="Q45" i="16"/>
  <c r="DK43" i="16"/>
  <c r="DL43" i="16"/>
  <c r="DT45" i="16"/>
  <c r="DU45" i="16"/>
  <c r="AK43" i="16"/>
  <c r="AL43" i="16"/>
  <c r="CA43" i="16"/>
  <c r="CB43" i="16"/>
  <c r="Y43" i="16"/>
  <c r="Z43" i="16"/>
  <c r="AN45" i="16"/>
  <c r="AO45" i="16"/>
  <c r="J43" i="16"/>
  <c r="K43" i="16"/>
  <c r="AH43" i="16"/>
  <c r="AI43" i="16"/>
  <c r="AZ45" i="16"/>
  <c r="BA45" i="16"/>
  <c r="AE43" i="16"/>
  <c r="AF43" i="16"/>
  <c r="M43" i="16"/>
  <c r="N43" i="16"/>
  <c r="CV45" i="16"/>
  <c r="CW45" i="16"/>
  <c r="CM43" i="16"/>
  <c r="CN43" i="16"/>
  <c r="AW43" i="16"/>
  <c r="AX43" i="16"/>
  <c r="BX45" i="16"/>
  <c r="BY45" i="16"/>
  <c r="DN43" i="16"/>
  <c r="DO43" i="16"/>
  <c r="CP43" i="16"/>
  <c r="CQ43" i="16"/>
  <c r="CY43" i="16"/>
  <c r="CZ43" i="16"/>
  <c r="DE43" i="16"/>
  <c r="DF43" i="16"/>
  <c r="DW43" i="16"/>
  <c r="DX43" i="16"/>
  <c r="BR43" i="16"/>
  <c r="BS43" i="16"/>
  <c r="DB43" i="16"/>
  <c r="DC43" i="16"/>
  <c r="BI43" i="16"/>
  <c r="BJ43" i="16"/>
  <c r="CP44" i="15"/>
  <c r="CQ44" i="15"/>
  <c r="DE46" i="15"/>
  <c r="DF46" i="15"/>
  <c r="CY45" i="15"/>
  <c r="CZ45" i="15"/>
  <c r="CG45" i="15"/>
  <c r="CH45" i="15"/>
  <c r="BU45" i="15"/>
  <c r="BV45" i="15"/>
  <c r="DH45" i="15"/>
  <c r="DI45" i="15"/>
  <c r="J43" i="15"/>
  <c r="K43" i="15"/>
  <c r="BR44" i="15"/>
  <c r="BS44" i="15"/>
  <c r="BX44" i="15"/>
  <c r="BY44" i="15"/>
  <c r="DK45" i="15"/>
  <c r="DL45" i="15"/>
  <c r="AN43" i="15"/>
  <c r="AO43" i="15"/>
  <c r="BL43" i="15"/>
  <c r="BM43" i="15"/>
  <c r="CD45" i="15"/>
  <c r="CE45" i="15"/>
  <c r="BI45" i="15"/>
  <c r="BJ45" i="15"/>
  <c r="AZ43" i="15"/>
  <c r="BA43" i="15"/>
  <c r="CS44" i="15"/>
  <c r="CT44" i="15"/>
  <c r="DT44" i="15"/>
  <c r="DU44" i="15"/>
  <c r="CM45" i="15"/>
  <c r="CN45" i="15"/>
  <c r="AB43" i="15"/>
  <c r="AC43" i="15"/>
  <c r="BF44" i="15"/>
  <c r="BG44" i="15"/>
  <c r="CA45" i="15"/>
  <c r="CB45" i="15"/>
  <c r="BC45" i="15"/>
  <c r="BD45" i="15"/>
  <c r="AQ45" i="15"/>
  <c r="AR45" i="15"/>
  <c r="DB45" i="15"/>
  <c r="DC45" i="15"/>
  <c r="DQ45" i="15"/>
  <c r="DR45" i="15"/>
  <c r="P44" i="15"/>
  <c r="Q44" i="15"/>
  <c r="AH44" i="15"/>
  <c r="AI44" i="15"/>
  <c r="V44" i="15"/>
  <c r="W44" i="15"/>
  <c r="DN45" i="15"/>
  <c r="DO45" i="15"/>
  <c r="M43" i="15"/>
  <c r="N43" i="15"/>
  <c r="CV43" i="15"/>
  <c r="CW43" i="15"/>
  <c r="AT44" i="15"/>
  <c r="AU44" i="15"/>
  <c r="CJ44" i="15"/>
  <c r="CK44" i="15"/>
  <c r="Y43" i="15"/>
  <c r="Z43" i="15"/>
  <c r="AE45" i="15"/>
  <c r="AF45" i="15"/>
  <c r="G45" i="15"/>
  <c r="H45" i="15"/>
  <c r="AK43" i="15"/>
  <c r="AL43" i="15"/>
  <c r="AW44" i="15"/>
  <c r="AX44" i="15"/>
  <c r="DW45" i="15"/>
  <c r="DX45" i="15"/>
  <c r="DZ45" i="15"/>
  <c r="EA45" i="15"/>
  <c r="AO43" i="14"/>
  <c r="AN43" i="14"/>
  <c r="K45" i="14"/>
  <c r="J45" i="14"/>
  <c r="V43" i="14"/>
  <c r="W43" i="14"/>
  <c r="M45" i="14"/>
  <c r="N45" i="14"/>
  <c r="G43" i="14"/>
  <c r="H43" i="14"/>
  <c r="AH43" i="14"/>
  <c r="AI43" i="14"/>
  <c r="Y44" i="14"/>
  <c r="Z44" i="14"/>
  <c r="AE45" i="14"/>
  <c r="AF45" i="14"/>
  <c r="AK45" i="14"/>
  <c r="AL45" i="14"/>
  <c r="P45" i="14"/>
  <c r="Q45" i="14"/>
  <c r="AB45" i="14"/>
  <c r="AC45" i="14"/>
  <c r="T43" i="14"/>
  <c r="S43" i="14"/>
  <c r="AR43" i="14"/>
  <c r="AQ43" i="14"/>
  <c r="AW44" i="14"/>
  <c r="AX44" i="14"/>
  <c r="AT43" i="14"/>
  <c r="AU43" i="14"/>
  <c r="AZ44" i="14"/>
  <c r="BA44" i="14"/>
  <c r="S44" i="15" l="1"/>
  <c r="T44" i="15"/>
  <c r="BO46" i="15"/>
  <c r="BP46" i="15"/>
  <c r="CY44" i="16"/>
  <c r="CZ44" i="16"/>
  <c r="BI44" i="16"/>
  <c r="BJ44" i="16"/>
  <c r="DE44" i="16"/>
  <c r="DF44" i="16"/>
  <c r="BX46" i="16"/>
  <c r="BY46" i="16"/>
  <c r="M44" i="16"/>
  <c r="N44" i="16"/>
  <c r="Y44" i="16"/>
  <c r="Z44" i="16"/>
  <c r="DW44" i="16"/>
  <c r="DX44" i="16"/>
  <c r="AW44" i="16"/>
  <c r="AX44" i="16"/>
  <c r="AE44" i="16"/>
  <c r="AF44" i="16"/>
  <c r="AH44" i="16"/>
  <c r="AI44" i="16"/>
  <c r="AN46" i="16"/>
  <c r="AO46" i="16"/>
  <c r="DT46" i="16"/>
  <c r="DU46" i="16"/>
  <c r="P46" i="16"/>
  <c r="Q46" i="16"/>
  <c r="AB46" i="16"/>
  <c r="AC46" i="16"/>
  <c r="DZ44" i="16"/>
  <c r="EA44" i="16"/>
  <c r="DH46" i="16"/>
  <c r="DI46" i="16"/>
  <c r="G44" i="16"/>
  <c r="H44" i="16"/>
  <c r="CG44" i="16"/>
  <c r="CH44" i="16"/>
  <c r="BC44" i="16"/>
  <c r="BD44" i="16"/>
  <c r="S44" i="16"/>
  <c r="T44" i="16"/>
  <c r="V44" i="16"/>
  <c r="W44" i="16"/>
  <c r="BL46" i="16"/>
  <c r="BM46" i="16"/>
  <c r="DB44" i="16"/>
  <c r="DC44" i="16"/>
  <c r="DN44" i="16"/>
  <c r="DO44" i="16"/>
  <c r="CV46" i="16"/>
  <c r="CW46" i="16"/>
  <c r="CA44" i="16"/>
  <c r="CB44" i="16"/>
  <c r="BR44" i="16"/>
  <c r="BS44" i="16"/>
  <c r="CP44" i="16"/>
  <c r="CQ44" i="16"/>
  <c r="CM44" i="16"/>
  <c r="CN44" i="16"/>
  <c r="AZ46" i="16"/>
  <c r="BA46" i="16"/>
  <c r="J44" i="16"/>
  <c r="K44" i="16"/>
  <c r="AK44" i="16"/>
  <c r="AL44" i="16"/>
  <c r="DK44" i="16"/>
  <c r="DL44" i="16"/>
  <c r="BU44" i="16"/>
  <c r="BV44" i="16"/>
  <c r="DQ44" i="16"/>
  <c r="DR44" i="16"/>
  <c r="BF44" i="16"/>
  <c r="BG44" i="16"/>
  <c r="CS44" i="16"/>
  <c r="CT44" i="16"/>
  <c r="AQ44" i="16"/>
  <c r="AR44" i="16"/>
  <c r="CJ46" i="16"/>
  <c r="CK46" i="16"/>
  <c r="BO44" i="16"/>
  <c r="BP44" i="16"/>
  <c r="CD44" i="16"/>
  <c r="CE44" i="16"/>
  <c r="AT44" i="16"/>
  <c r="AU44" i="16"/>
  <c r="AK44" i="15"/>
  <c r="AL44" i="15"/>
  <c r="CJ45" i="15"/>
  <c r="CK45" i="15"/>
  <c r="DN46" i="15"/>
  <c r="DO46" i="15"/>
  <c r="DQ46" i="15"/>
  <c r="DR46" i="15"/>
  <c r="BC46" i="15"/>
  <c r="BD46" i="15"/>
  <c r="BF45" i="15"/>
  <c r="BG45" i="15"/>
  <c r="CM46" i="15"/>
  <c r="CN46" i="15"/>
  <c r="BI46" i="15"/>
  <c r="BJ46" i="15"/>
  <c r="BL44" i="15"/>
  <c r="BM44" i="15"/>
  <c r="DK46" i="15"/>
  <c r="DL46" i="15"/>
  <c r="BR45" i="15"/>
  <c r="BS45" i="15"/>
  <c r="DH46" i="15"/>
  <c r="DI46" i="15"/>
  <c r="CG46" i="15"/>
  <c r="CH46" i="15"/>
  <c r="DE47" i="15"/>
  <c r="DF47" i="15"/>
  <c r="CP45" i="15"/>
  <c r="CQ45" i="15"/>
  <c r="DW46" i="15"/>
  <c r="DX46" i="15"/>
  <c r="AE46" i="15"/>
  <c r="AF46" i="15"/>
  <c r="CV44" i="15"/>
  <c r="CW44" i="15"/>
  <c r="AH45" i="15"/>
  <c r="AI45" i="15"/>
  <c r="CS45" i="15"/>
  <c r="CT45" i="15"/>
  <c r="DZ46" i="15"/>
  <c r="EA46" i="15"/>
  <c r="AW45" i="15"/>
  <c r="AX45" i="15"/>
  <c r="G46" i="15"/>
  <c r="H46" i="15"/>
  <c r="Y44" i="15"/>
  <c r="Z44" i="15"/>
  <c r="AT45" i="15"/>
  <c r="AU45" i="15"/>
  <c r="M44" i="15"/>
  <c r="N44" i="15"/>
  <c r="V45" i="15"/>
  <c r="W45" i="15"/>
  <c r="P45" i="15"/>
  <c r="Q45" i="15"/>
  <c r="DB46" i="15"/>
  <c r="DC46" i="15"/>
  <c r="AQ46" i="15"/>
  <c r="AR46" i="15"/>
  <c r="CA46" i="15"/>
  <c r="CB46" i="15"/>
  <c r="AB44" i="15"/>
  <c r="AC44" i="15"/>
  <c r="DT45" i="15"/>
  <c r="DU45" i="15"/>
  <c r="AZ44" i="15"/>
  <c r="BA44" i="15"/>
  <c r="CD46" i="15"/>
  <c r="CE46" i="15"/>
  <c r="AN44" i="15"/>
  <c r="AO44" i="15"/>
  <c r="BX45" i="15"/>
  <c r="BY45" i="15"/>
  <c r="J44" i="15"/>
  <c r="K44" i="15"/>
  <c r="BU46" i="15"/>
  <c r="BV46" i="15"/>
  <c r="CY46" i="15"/>
  <c r="CZ46" i="15"/>
  <c r="K46" i="14"/>
  <c r="J46" i="14"/>
  <c r="AO44" i="14"/>
  <c r="AN44" i="14"/>
  <c r="AR44" i="14"/>
  <c r="AQ44" i="14"/>
  <c r="AK46" i="14"/>
  <c r="AL46" i="14"/>
  <c r="Y45" i="14"/>
  <c r="Z45" i="14"/>
  <c r="G44" i="14"/>
  <c r="H44" i="14"/>
  <c r="AT44" i="14"/>
  <c r="AU44" i="14"/>
  <c r="AB46" i="14"/>
  <c r="AC46" i="14"/>
  <c r="T44" i="14"/>
  <c r="S44" i="14"/>
  <c r="AZ45" i="14"/>
  <c r="BA45" i="14"/>
  <c r="AW45" i="14"/>
  <c r="AX45" i="14"/>
  <c r="P46" i="14"/>
  <c r="Q46" i="14"/>
  <c r="AE46" i="14"/>
  <c r="AF46" i="14"/>
  <c r="AH44" i="14"/>
  <c r="AI44" i="14"/>
  <c r="M46" i="14"/>
  <c r="N46" i="14"/>
  <c r="V44" i="14"/>
  <c r="W44" i="14"/>
  <c r="BP47" i="15" l="1"/>
  <c r="BO47" i="15"/>
  <c r="S45" i="15"/>
  <c r="T45" i="15"/>
  <c r="CD45" i="16"/>
  <c r="CE45" i="16"/>
  <c r="BO45" i="16"/>
  <c r="BP45" i="16"/>
  <c r="BF45" i="16"/>
  <c r="BG45" i="16"/>
  <c r="AK45" i="16"/>
  <c r="AL45" i="16"/>
  <c r="AZ47" i="16"/>
  <c r="BA47" i="16"/>
  <c r="BL47" i="16"/>
  <c r="BM47" i="16"/>
  <c r="CS45" i="16"/>
  <c r="CT45" i="16"/>
  <c r="DK45" i="16"/>
  <c r="DL45" i="16"/>
  <c r="CM45" i="16"/>
  <c r="CN45" i="16"/>
  <c r="BR45" i="16"/>
  <c r="BS45" i="16"/>
  <c r="DB45" i="16"/>
  <c r="DC45" i="16"/>
  <c r="V45" i="16"/>
  <c r="W45" i="16"/>
  <c r="BC45" i="16"/>
  <c r="BD45" i="16"/>
  <c r="G45" i="16"/>
  <c r="H45" i="16"/>
  <c r="DZ45" i="16"/>
  <c r="EA45" i="16"/>
  <c r="P47" i="16"/>
  <c r="Q47" i="16"/>
  <c r="AN47" i="16"/>
  <c r="AO47" i="16"/>
  <c r="AE45" i="16"/>
  <c r="AF45" i="16"/>
  <c r="DW45" i="16"/>
  <c r="DX45" i="16"/>
  <c r="M45" i="16"/>
  <c r="N45" i="16"/>
  <c r="DE45" i="16"/>
  <c r="DF45" i="16"/>
  <c r="CY45" i="16"/>
  <c r="CZ45" i="16"/>
  <c r="CJ47" i="16"/>
  <c r="CK47" i="16"/>
  <c r="DQ45" i="16"/>
  <c r="DR45" i="16"/>
  <c r="J45" i="16"/>
  <c r="K45" i="16"/>
  <c r="CV47" i="16"/>
  <c r="CW47" i="16"/>
  <c r="AT45" i="16"/>
  <c r="AU45" i="16"/>
  <c r="AQ45" i="16"/>
  <c r="AR45" i="16"/>
  <c r="BU45" i="16"/>
  <c r="BV45" i="16"/>
  <c r="CP45" i="16"/>
  <c r="CQ45" i="16"/>
  <c r="CA45" i="16"/>
  <c r="CB45" i="16"/>
  <c r="DN45" i="16"/>
  <c r="DO45" i="16"/>
  <c r="S45" i="16"/>
  <c r="T45" i="16"/>
  <c r="CG45" i="16"/>
  <c r="CH45" i="16"/>
  <c r="DH47" i="16"/>
  <c r="DI47" i="16"/>
  <c r="AB47" i="16"/>
  <c r="AC47" i="16"/>
  <c r="DT47" i="16"/>
  <c r="DU47" i="16"/>
  <c r="AH45" i="16"/>
  <c r="AI45" i="16"/>
  <c r="AW45" i="16"/>
  <c r="AX45" i="16"/>
  <c r="Y45" i="16"/>
  <c r="Z45" i="16"/>
  <c r="BX47" i="16"/>
  <c r="BY47" i="16"/>
  <c r="BI45" i="16"/>
  <c r="BJ45" i="16"/>
  <c r="CY47" i="15"/>
  <c r="CZ47" i="15"/>
  <c r="AN45" i="15"/>
  <c r="AO45" i="15"/>
  <c r="AB45" i="15"/>
  <c r="AC45" i="15"/>
  <c r="P46" i="15"/>
  <c r="Q46" i="15"/>
  <c r="Y45" i="15"/>
  <c r="Z45" i="15"/>
  <c r="AW46" i="15"/>
  <c r="AX46" i="15"/>
  <c r="AH46" i="15"/>
  <c r="AI46" i="15"/>
  <c r="AE47" i="15"/>
  <c r="AF47" i="15"/>
  <c r="CP46" i="15"/>
  <c r="CQ46" i="15"/>
  <c r="CG47" i="15"/>
  <c r="CH47" i="15"/>
  <c r="BR46" i="15"/>
  <c r="BS46" i="15"/>
  <c r="BL45" i="15"/>
  <c r="BM45" i="15"/>
  <c r="CM47" i="15"/>
  <c r="CN47" i="15"/>
  <c r="BC47" i="15"/>
  <c r="BD47" i="15"/>
  <c r="DN47" i="15"/>
  <c r="DO47" i="15"/>
  <c r="AK45" i="15"/>
  <c r="AL45" i="15"/>
  <c r="J45" i="15"/>
  <c r="K45" i="15"/>
  <c r="AZ45" i="15"/>
  <c r="BA45" i="15"/>
  <c r="AQ47" i="15"/>
  <c r="AR47" i="15"/>
  <c r="M45" i="15"/>
  <c r="N45" i="15"/>
  <c r="CS46" i="15"/>
  <c r="CT46" i="15"/>
  <c r="BU47" i="15"/>
  <c r="BV47" i="15"/>
  <c r="BX46" i="15"/>
  <c r="BY46" i="15"/>
  <c r="CD47" i="15"/>
  <c r="CE47" i="15"/>
  <c r="DT46" i="15"/>
  <c r="DU46" i="15"/>
  <c r="CA47" i="15"/>
  <c r="CB47" i="15"/>
  <c r="DB47" i="15"/>
  <c r="DC47" i="15"/>
  <c r="V46" i="15"/>
  <c r="W46" i="15"/>
  <c r="AT46" i="15"/>
  <c r="AU46" i="15"/>
  <c r="G47" i="15"/>
  <c r="H47" i="15"/>
  <c r="DZ47" i="15"/>
  <c r="EA47" i="15"/>
  <c r="CV45" i="15"/>
  <c r="CW45" i="15"/>
  <c r="DW47" i="15"/>
  <c r="DX47" i="15"/>
  <c r="DE48" i="15"/>
  <c r="DF48" i="15"/>
  <c r="DH47" i="15"/>
  <c r="DI47" i="15"/>
  <c r="DK47" i="15"/>
  <c r="DL47" i="15"/>
  <c r="BI47" i="15"/>
  <c r="BJ47" i="15"/>
  <c r="BF46" i="15"/>
  <c r="BG46" i="15"/>
  <c r="DQ47" i="15"/>
  <c r="DR47" i="15"/>
  <c r="CJ46" i="15"/>
  <c r="CK46" i="15"/>
  <c r="K47" i="14"/>
  <c r="J47" i="14"/>
  <c r="AO45" i="14"/>
  <c r="AN45" i="14"/>
  <c r="T45" i="14"/>
  <c r="S45" i="14"/>
  <c r="AR45" i="14"/>
  <c r="AQ45" i="14"/>
  <c r="AE47" i="14"/>
  <c r="AF47" i="14"/>
  <c r="AT45" i="14"/>
  <c r="AU45" i="14"/>
  <c r="Y46" i="14"/>
  <c r="Z46" i="14"/>
  <c r="AW46" i="14"/>
  <c r="AX46" i="14"/>
  <c r="M47" i="14"/>
  <c r="N47" i="14"/>
  <c r="V45" i="14"/>
  <c r="W45" i="14"/>
  <c r="AH45" i="14"/>
  <c r="AI45" i="14"/>
  <c r="P47" i="14"/>
  <c r="Q47" i="14"/>
  <c r="AZ46" i="14"/>
  <c r="BA46" i="14"/>
  <c r="AB47" i="14"/>
  <c r="AC47" i="14"/>
  <c r="G45" i="14"/>
  <c r="H45" i="14"/>
  <c r="AK47" i="14"/>
  <c r="AL47" i="14"/>
  <c r="T46" i="15" l="1"/>
  <c r="S46" i="15"/>
  <c r="BP48" i="15"/>
  <c r="BO48" i="15"/>
  <c r="AW46" i="16"/>
  <c r="AX46" i="16"/>
  <c r="BI46" i="16"/>
  <c r="BJ46" i="16"/>
  <c r="Y46" i="16"/>
  <c r="Z46" i="16"/>
  <c r="AB48" i="16"/>
  <c r="AC48" i="16"/>
  <c r="DN46" i="16"/>
  <c r="DO46" i="16"/>
  <c r="AQ46" i="16"/>
  <c r="AR46" i="16"/>
  <c r="CY46" i="16"/>
  <c r="CZ46" i="16"/>
  <c r="DH48" i="16"/>
  <c r="DI48" i="16"/>
  <c r="CA46" i="16"/>
  <c r="CB46" i="16"/>
  <c r="AT46" i="16"/>
  <c r="AU46" i="16"/>
  <c r="J46" i="16"/>
  <c r="K46" i="16"/>
  <c r="CJ48" i="16"/>
  <c r="CK48" i="16"/>
  <c r="DW46" i="16"/>
  <c r="DX46" i="16"/>
  <c r="AN48" i="16"/>
  <c r="AO48" i="16"/>
  <c r="DZ46" i="16"/>
  <c r="EA46" i="16"/>
  <c r="BC46" i="16"/>
  <c r="BD46" i="16"/>
  <c r="DB46" i="16"/>
  <c r="DC46" i="16"/>
  <c r="CM46" i="16"/>
  <c r="CN46" i="16"/>
  <c r="CS46" i="16"/>
  <c r="CT46" i="16"/>
  <c r="AZ48" i="16"/>
  <c r="BA48" i="16"/>
  <c r="BF46" i="16"/>
  <c r="BG46" i="16"/>
  <c r="CD46" i="16"/>
  <c r="CE46" i="16"/>
  <c r="BX48" i="16"/>
  <c r="BY48" i="16"/>
  <c r="DT48" i="16"/>
  <c r="DU48" i="16"/>
  <c r="S46" i="16"/>
  <c r="T46" i="16"/>
  <c r="BU46" i="16"/>
  <c r="BV46" i="16"/>
  <c r="DE46" i="16"/>
  <c r="DF46" i="16"/>
  <c r="AH46" i="16"/>
  <c r="AI46" i="16"/>
  <c r="CG46" i="16"/>
  <c r="CH46" i="16"/>
  <c r="CP46" i="16"/>
  <c r="CQ46" i="16"/>
  <c r="CV48" i="16"/>
  <c r="CW48" i="16"/>
  <c r="DQ46" i="16"/>
  <c r="DR46" i="16"/>
  <c r="M46" i="16"/>
  <c r="N46" i="16"/>
  <c r="AE46" i="16"/>
  <c r="AF46" i="16"/>
  <c r="P48" i="16"/>
  <c r="Q48" i="16"/>
  <c r="G46" i="16"/>
  <c r="H46" i="16"/>
  <c r="V46" i="16"/>
  <c r="W46" i="16"/>
  <c r="BR46" i="16"/>
  <c r="BS46" i="16"/>
  <c r="DK46" i="16"/>
  <c r="DL46" i="16"/>
  <c r="BL48" i="16"/>
  <c r="BM48" i="16"/>
  <c r="AK46" i="16"/>
  <c r="AL46" i="16"/>
  <c r="BO46" i="16"/>
  <c r="BP46" i="16"/>
  <c r="BI48" i="15"/>
  <c r="BJ48" i="15"/>
  <c r="DW48" i="15"/>
  <c r="DX48" i="15"/>
  <c r="G48" i="15"/>
  <c r="H48" i="15"/>
  <c r="CA48" i="15"/>
  <c r="CB48" i="15"/>
  <c r="CD48" i="15"/>
  <c r="CE48" i="15"/>
  <c r="CS47" i="15"/>
  <c r="CT47" i="15"/>
  <c r="AQ48" i="15"/>
  <c r="AR48" i="15"/>
  <c r="J46" i="15"/>
  <c r="K46" i="15"/>
  <c r="DN48" i="15"/>
  <c r="DO48" i="15"/>
  <c r="CM48" i="15"/>
  <c r="CN48" i="15"/>
  <c r="BR47" i="15"/>
  <c r="BS47" i="15"/>
  <c r="CP47" i="15"/>
  <c r="CQ47" i="15"/>
  <c r="AH47" i="15"/>
  <c r="AI47" i="15"/>
  <c r="Y46" i="15"/>
  <c r="Z46" i="15"/>
  <c r="AB46" i="15"/>
  <c r="AC46" i="15"/>
  <c r="CY48" i="15"/>
  <c r="CZ48" i="15"/>
  <c r="DQ48" i="15"/>
  <c r="DR48" i="15"/>
  <c r="DH48" i="15"/>
  <c r="DI48" i="15"/>
  <c r="V47" i="15"/>
  <c r="W47" i="15"/>
  <c r="BU48" i="15"/>
  <c r="BV48" i="15"/>
  <c r="CJ47" i="15"/>
  <c r="CK47" i="15"/>
  <c r="BF47" i="15"/>
  <c r="BG47" i="15"/>
  <c r="DK48" i="15"/>
  <c r="DL48" i="15"/>
  <c r="DE49" i="15"/>
  <c r="DF49" i="15"/>
  <c r="CV46" i="15"/>
  <c r="CW46" i="15"/>
  <c r="DZ48" i="15"/>
  <c r="EA48" i="15"/>
  <c r="AT47" i="15"/>
  <c r="AU47" i="15"/>
  <c r="DB48" i="15"/>
  <c r="DC48" i="15"/>
  <c r="DT47" i="15"/>
  <c r="DU47" i="15"/>
  <c r="BX47" i="15"/>
  <c r="BY47" i="15"/>
  <c r="M46" i="15"/>
  <c r="N46" i="15"/>
  <c r="AZ46" i="15"/>
  <c r="BA46" i="15"/>
  <c r="AK46" i="15"/>
  <c r="AL46" i="15"/>
  <c r="BC48" i="15"/>
  <c r="BD48" i="15"/>
  <c r="BL46" i="15"/>
  <c r="BM46" i="15"/>
  <c r="CG48" i="15"/>
  <c r="CH48" i="15"/>
  <c r="AE48" i="15"/>
  <c r="AF48" i="15"/>
  <c r="AW47" i="15"/>
  <c r="AX47" i="15"/>
  <c r="P47" i="15"/>
  <c r="Q47" i="15"/>
  <c r="AN46" i="15"/>
  <c r="AO46" i="15"/>
  <c r="K48" i="14"/>
  <c r="J48" i="14"/>
  <c r="AO46" i="14"/>
  <c r="AN46" i="14"/>
  <c r="AB48" i="14"/>
  <c r="AC48" i="14"/>
  <c r="T46" i="14"/>
  <c r="S46" i="14"/>
  <c r="P48" i="14"/>
  <c r="Q48" i="14"/>
  <c r="Y47" i="14"/>
  <c r="Z47" i="14"/>
  <c r="AE48" i="14"/>
  <c r="AF48" i="14"/>
  <c r="G46" i="14"/>
  <c r="H46" i="14"/>
  <c r="V46" i="14"/>
  <c r="W46" i="14"/>
  <c r="AR46" i="14"/>
  <c r="AQ46" i="14"/>
  <c r="AK48" i="14"/>
  <c r="AL48" i="14"/>
  <c r="AZ47" i="14"/>
  <c r="BA47" i="14"/>
  <c r="AH46" i="14"/>
  <c r="AI46" i="14"/>
  <c r="M48" i="14"/>
  <c r="N48" i="14"/>
  <c r="AW47" i="14"/>
  <c r="AX47" i="14"/>
  <c r="AT46" i="14"/>
  <c r="AU46" i="14"/>
  <c r="BO49" i="15" l="1"/>
  <c r="BP49" i="15"/>
  <c r="S47" i="15"/>
  <c r="T47" i="15"/>
  <c r="AK47" i="16"/>
  <c r="AL47" i="16"/>
  <c r="BO47" i="16"/>
  <c r="BP47" i="16"/>
  <c r="BR47" i="16"/>
  <c r="BS47" i="16"/>
  <c r="AE47" i="16"/>
  <c r="AF47" i="16"/>
  <c r="AH47" i="16"/>
  <c r="AI47" i="16"/>
  <c r="DK47" i="16"/>
  <c r="DL47" i="16"/>
  <c r="M47" i="16"/>
  <c r="N47" i="16"/>
  <c r="CG47" i="16"/>
  <c r="CH47" i="16"/>
  <c r="DE47" i="16"/>
  <c r="DF47" i="16"/>
  <c r="S47" i="16"/>
  <c r="T47" i="16"/>
  <c r="BF47" i="16"/>
  <c r="BG47" i="16"/>
  <c r="CS47" i="16"/>
  <c r="CT47" i="16"/>
  <c r="DB47" i="16"/>
  <c r="DC47" i="16"/>
  <c r="DZ47" i="16"/>
  <c r="EA47" i="16"/>
  <c r="DW47" i="16"/>
  <c r="DX47" i="16"/>
  <c r="J47" i="16"/>
  <c r="K47" i="16"/>
  <c r="CA47" i="16"/>
  <c r="CB47" i="16"/>
  <c r="CY47" i="16"/>
  <c r="CZ47" i="16"/>
  <c r="DN47" i="16"/>
  <c r="DO47" i="16"/>
  <c r="Y47" i="16"/>
  <c r="Z47" i="16"/>
  <c r="AW47" i="16"/>
  <c r="AX47" i="16"/>
  <c r="V47" i="16"/>
  <c r="W47" i="16"/>
  <c r="P49" i="16"/>
  <c r="Q49" i="16"/>
  <c r="CV49" i="16"/>
  <c r="CW49" i="16"/>
  <c r="BX49" i="16"/>
  <c r="BY49" i="16"/>
  <c r="BL49" i="16"/>
  <c r="BM49" i="16"/>
  <c r="G47" i="16"/>
  <c r="H47" i="16"/>
  <c r="DQ47" i="16"/>
  <c r="DR47" i="16"/>
  <c r="CP47" i="16"/>
  <c r="CQ47" i="16"/>
  <c r="BU47" i="16"/>
  <c r="BV47" i="16"/>
  <c r="DT49" i="16"/>
  <c r="DU49" i="16"/>
  <c r="CD47" i="16"/>
  <c r="CE47" i="16"/>
  <c r="AZ49" i="16"/>
  <c r="BA49" i="16"/>
  <c r="CM47" i="16"/>
  <c r="CN47" i="16"/>
  <c r="BC47" i="16"/>
  <c r="BD47" i="16"/>
  <c r="AN49" i="16"/>
  <c r="AO49" i="16"/>
  <c r="CJ49" i="16"/>
  <c r="CK49" i="16"/>
  <c r="AT47" i="16"/>
  <c r="AU47" i="16"/>
  <c r="DH49" i="16"/>
  <c r="DI49" i="16"/>
  <c r="AQ47" i="16"/>
  <c r="AR47" i="16"/>
  <c r="AB49" i="16"/>
  <c r="AC49" i="16"/>
  <c r="BI47" i="16"/>
  <c r="BJ47" i="16"/>
  <c r="AE49" i="15"/>
  <c r="AF49" i="15"/>
  <c r="AK47" i="15"/>
  <c r="AL47" i="15"/>
  <c r="BX48" i="15"/>
  <c r="BY48" i="15"/>
  <c r="DZ49" i="15"/>
  <c r="EA49" i="15"/>
  <c r="DE50" i="15"/>
  <c r="DF50" i="15"/>
  <c r="BU49" i="15"/>
  <c r="BV49" i="15"/>
  <c r="DQ49" i="15"/>
  <c r="DR49" i="15"/>
  <c r="AB47" i="15"/>
  <c r="AC47" i="15"/>
  <c r="AH48" i="15"/>
  <c r="AI48" i="15"/>
  <c r="BR48" i="15"/>
  <c r="BS48" i="15"/>
  <c r="DN49" i="15"/>
  <c r="DO49" i="15"/>
  <c r="AQ49" i="15"/>
  <c r="AR49" i="15"/>
  <c r="CD49" i="15"/>
  <c r="CE49" i="15"/>
  <c r="G49" i="15"/>
  <c r="H49" i="15"/>
  <c r="BI49" i="15"/>
  <c r="BJ49" i="15"/>
  <c r="P48" i="15"/>
  <c r="Q48" i="15"/>
  <c r="BL47" i="15"/>
  <c r="BM47" i="15"/>
  <c r="M47" i="15"/>
  <c r="N47" i="15"/>
  <c r="DB49" i="15"/>
  <c r="DC49" i="15"/>
  <c r="BF48" i="15"/>
  <c r="BG48" i="15"/>
  <c r="AN47" i="15"/>
  <c r="AO47" i="15"/>
  <c r="AW48" i="15"/>
  <c r="AX48" i="15"/>
  <c r="CG49" i="15"/>
  <c r="CH49" i="15"/>
  <c r="BC49" i="15"/>
  <c r="BD49" i="15"/>
  <c r="AZ47" i="15"/>
  <c r="BA47" i="15"/>
  <c r="DT48" i="15"/>
  <c r="DU48" i="15"/>
  <c r="AT48" i="15"/>
  <c r="AU48" i="15"/>
  <c r="CV47" i="15"/>
  <c r="CW47" i="15"/>
  <c r="DK49" i="15"/>
  <c r="DL49" i="15"/>
  <c r="CJ48" i="15"/>
  <c r="CK48" i="15"/>
  <c r="V48" i="15"/>
  <c r="W48" i="15"/>
  <c r="DH49" i="15"/>
  <c r="DI49" i="15"/>
  <c r="CY49" i="15"/>
  <c r="CZ49" i="15"/>
  <c r="Y47" i="15"/>
  <c r="Z47" i="15"/>
  <c r="CP48" i="15"/>
  <c r="CQ48" i="15"/>
  <c r="CM49" i="15"/>
  <c r="CN49" i="15"/>
  <c r="J47" i="15"/>
  <c r="K47" i="15"/>
  <c r="CS48" i="15"/>
  <c r="CT48" i="15"/>
  <c r="CA49" i="15"/>
  <c r="CB49" i="15"/>
  <c r="DW49" i="15"/>
  <c r="DX49" i="15"/>
  <c r="AO47" i="14"/>
  <c r="AN47" i="14"/>
  <c r="K49" i="14"/>
  <c r="J49" i="14"/>
  <c r="AR47" i="14"/>
  <c r="AQ47" i="14"/>
  <c r="AW48" i="14"/>
  <c r="AX48" i="14"/>
  <c r="Y48" i="14"/>
  <c r="Z48" i="14"/>
  <c r="P49" i="14"/>
  <c r="Q49" i="14"/>
  <c r="AB49" i="14"/>
  <c r="AC49" i="14"/>
  <c r="AH47" i="14"/>
  <c r="AI47" i="14"/>
  <c r="G47" i="14"/>
  <c r="H47" i="14"/>
  <c r="T47" i="14"/>
  <c r="S47" i="14"/>
  <c r="AT47" i="14"/>
  <c r="AU47" i="14"/>
  <c r="M49" i="14"/>
  <c r="N49" i="14"/>
  <c r="AZ48" i="14"/>
  <c r="BA48" i="14"/>
  <c r="AK49" i="14"/>
  <c r="AL49" i="14"/>
  <c r="V47" i="14"/>
  <c r="W47" i="14"/>
  <c r="AE49" i="14"/>
  <c r="AF49" i="14"/>
  <c r="S48" i="15" l="1"/>
  <c r="T48" i="15"/>
  <c r="BP50" i="15"/>
  <c r="BO50" i="15"/>
  <c r="BI48" i="16"/>
  <c r="BJ48" i="16"/>
  <c r="AQ48" i="16"/>
  <c r="AR48" i="16"/>
  <c r="AN50" i="16"/>
  <c r="AO50" i="16"/>
  <c r="CD48" i="16"/>
  <c r="CE48" i="16"/>
  <c r="BL50" i="16"/>
  <c r="BM50" i="16"/>
  <c r="DH50" i="16"/>
  <c r="DI50" i="16"/>
  <c r="BC48" i="16"/>
  <c r="BD48" i="16"/>
  <c r="DT50" i="16"/>
  <c r="DU50" i="16"/>
  <c r="G48" i="16"/>
  <c r="H48" i="16"/>
  <c r="BX50" i="16"/>
  <c r="BY50" i="16"/>
  <c r="AW48" i="16"/>
  <c r="AX48" i="16"/>
  <c r="DN48" i="16"/>
  <c r="DO48" i="16"/>
  <c r="CA48" i="16"/>
  <c r="CB48" i="16"/>
  <c r="DW48" i="16"/>
  <c r="DX48" i="16"/>
  <c r="DB48" i="16"/>
  <c r="DC48" i="16"/>
  <c r="BF48" i="16"/>
  <c r="BG48" i="16"/>
  <c r="DE48" i="16"/>
  <c r="DF48" i="16"/>
  <c r="M48" i="16"/>
  <c r="N48" i="16"/>
  <c r="AH48" i="16"/>
  <c r="AI48" i="16"/>
  <c r="BR48" i="16"/>
  <c r="BS48" i="16"/>
  <c r="AK48" i="16"/>
  <c r="AL48" i="16"/>
  <c r="AB50" i="16"/>
  <c r="AC50" i="16"/>
  <c r="CJ50" i="16"/>
  <c r="CK50" i="16"/>
  <c r="AZ50" i="16"/>
  <c r="BA50" i="16"/>
  <c r="CP48" i="16"/>
  <c r="CQ48" i="16"/>
  <c r="P50" i="16"/>
  <c r="Q50" i="16"/>
  <c r="AT48" i="16"/>
  <c r="AU48" i="16"/>
  <c r="CM48" i="16"/>
  <c r="CN48" i="16"/>
  <c r="BU48" i="16"/>
  <c r="BV48" i="16"/>
  <c r="DQ48" i="16"/>
  <c r="DR48" i="16"/>
  <c r="CV50" i="16"/>
  <c r="CW50" i="16"/>
  <c r="V48" i="16"/>
  <c r="W48" i="16"/>
  <c r="Y48" i="16"/>
  <c r="Z48" i="16"/>
  <c r="CY48" i="16"/>
  <c r="CZ48" i="16"/>
  <c r="J48" i="16"/>
  <c r="K48" i="16"/>
  <c r="DZ48" i="16"/>
  <c r="EA48" i="16"/>
  <c r="CS48" i="16"/>
  <c r="CT48" i="16"/>
  <c r="S48" i="16"/>
  <c r="T48" i="16"/>
  <c r="CG48" i="16"/>
  <c r="CH48" i="16"/>
  <c r="DK48" i="16"/>
  <c r="DL48" i="16"/>
  <c r="AE48" i="16"/>
  <c r="AF48" i="16"/>
  <c r="BO48" i="16"/>
  <c r="BP48" i="16"/>
  <c r="CA50" i="15"/>
  <c r="CB50" i="15"/>
  <c r="CP49" i="15"/>
  <c r="CQ49" i="15"/>
  <c r="V49" i="15"/>
  <c r="W49" i="15"/>
  <c r="AT49" i="15"/>
  <c r="AU49" i="15"/>
  <c r="BC50" i="15"/>
  <c r="BD50" i="15"/>
  <c r="AW49" i="15"/>
  <c r="AX49" i="15"/>
  <c r="M48" i="15"/>
  <c r="N48" i="15"/>
  <c r="P49" i="15"/>
  <c r="Q49" i="15"/>
  <c r="G50" i="15"/>
  <c r="H50" i="15"/>
  <c r="AQ50" i="15"/>
  <c r="AR50" i="15"/>
  <c r="BR49" i="15"/>
  <c r="BS49" i="15"/>
  <c r="AB48" i="15"/>
  <c r="AC48" i="15"/>
  <c r="DE51" i="15"/>
  <c r="DF51" i="15"/>
  <c r="BX49" i="15"/>
  <c r="BY49" i="15"/>
  <c r="AE50" i="15"/>
  <c r="AF50" i="15"/>
  <c r="J48" i="15"/>
  <c r="K48" i="15"/>
  <c r="CY50" i="15"/>
  <c r="CZ50" i="15"/>
  <c r="DK50" i="15"/>
  <c r="DL50" i="15"/>
  <c r="BF49" i="15"/>
  <c r="BG49" i="15"/>
  <c r="DW50" i="15"/>
  <c r="DX50" i="15"/>
  <c r="CS49" i="15"/>
  <c r="CT49" i="15"/>
  <c r="CM50" i="15"/>
  <c r="CN50" i="15"/>
  <c r="Y48" i="15"/>
  <c r="Z48" i="15"/>
  <c r="DH50" i="15"/>
  <c r="DI50" i="15"/>
  <c r="CJ49" i="15"/>
  <c r="CK49" i="15"/>
  <c r="CV48" i="15"/>
  <c r="CW48" i="15"/>
  <c r="DT49" i="15"/>
  <c r="DU49" i="15"/>
  <c r="AZ48" i="15"/>
  <c r="BA48" i="15"/>
  <c r="CG50" i="15"/>
  <c r="CH50" i="15"/>
  <c r="AN48" i="15"/>
  <c r="AO48" i="15"/>
  <c r="DB50" i="15"/>
  <c r="DC50" i="15"/>
  <c r="BL48" i="15"/>
  <c r="BM48" i="15"/>
  <c r="BI50" i="15"/>
  <c r="BJ50" i="15"/>
  <c r="CD50" i="15"/>
  <c r="CE50" i="15"/>
  <c r="DN50" i="15"/>
  <c r="DO50" i="15"/>
  <c r="AH49" i="15"/>
  <c r="AI49" i="15"/>
  <c r="DQ50" i="15"/>
  <c r="DR50" i="15"/>
  <c r="BU50" i="15"/>
  <c r="BV50" i="15"/>
  <c r="DZ50" i="15"/>
  <c r="EA50" i="15"/>
  <c r="AK48" i="15"/>
  <c r="AL48" i="15"/>
  <c r="AO48" i="14"/>
  <c r="AN48" i="14"/>
  <c r="K50" i="14"/>
  <c r="J50" i="14"/>
  <c r="T48" i="14"/>
  <c r="S48" i="14"/>
  <c r="AR48" i="14"/>
  <c r="AQ48" i="14"/>
  <c r="AE50" i="14"/>
  <c r="AF50" i="14"/>
  <c r="M50" i="14"/>
  <c r="N50" i="14"/>
  <c r="P50" i="14"/>
  <c r="Q50" i="14"/>
  <c r="AK50" i="14"/>
  <c r="AL50" i="14"/>
  <c r="AH48" i="14"/>
  <c r="AI48" i="14"/>
  <c r="V48" i="14"/>
  <c r="W48" i="14"/>
  <c r="AZ49" i="14"/>
  <c r="BA49" i="14"/>
  <c r="AT48" i="14"/>
  <c r="AU48" i="14"/>
  <c r="G48" i="14"/>
  <c r="H48" i="14"/>
  <c r="AB50" i="14"/>
  <c r="AC50" i="14"/>
  <c r="Y49" i="14"/>
  <c r="Z49" i="14"/>
  <c r="AW49" i="14"/>
  <c r="AX49" i="14"/>
  <c r="BO51" i="15" l="1"/>
  <c r="BP51" i="15"/>
  <c r="S49" i="15"/>
  <c r="T49" i="15"/>
  <c r="BO49" i="16"/>
  <c r="BP49" i="16"/>
  <c r="S49" i="16"/>
  <c r="T49" i="16"/>
  <c r="CY49" i="16"/>
  <c r="CZ49" i="16"/>
  <c r="CM49" i="16"/>
  <c r="CN49" i="16"/>
  <c r="CG49" i="16"/>
  <c r="CH49" i="16"/>
  <c r="J49" i="16"/>
  <c r="K49" i="16"/>
  <c r="CV51" i="16"/>
  <c r="CW51" i="16"/>
  <c r="AT49" i="16"/>
  <c r="AU49" i="16"/>
  <c r="CP49" i="16"/>
  <c r="CQ49" i="16"/>
  <c r="AK49" i="16"/>
  <c r="AL49" i="16"/>
  <c r="AH49" i="16"/>
  <c r="AI49" i="16"/>
  <c r="DE49" i="16"/>
  <c r="DF49" i="16"/>
  <c r="DB49" i="16"/>
  <c r="DC49" i="16"/>
  <c r="CA49" i="16"/>
  <c r="CB49" i="16"/>
  <c r="AW49" i="16"/>
  <c r="AX49" i="16"/>
  <c r="G49" i="16"/>
  <c r="H49" i="16"/>
  <c r="BC49" i="16"/>
  <c r="BD49" i="16"/>
  <c r="BL51" i="16"/>
  <c r="BM51" i="16"/>
  <c r="AN51" i="16"/>
  <c r="AO51" i="16"/>
  <c r="BI49" i="16"/>
  <c r="BJ49" i="16"/>
  <c r="AE49" i="16"/>
  <c r="AF49" i="16"/>
  <c r="CS49" i="16"/>
  <c r="CT49" i="16"/>
  <c r="Y49" i="16"/>
  <c r="Z49" i="16"/>
  <c r="BU49" i="16"/>
  <c r="BV49" i="16"/>
  <c r="CJ51" i="16"/>
  <c r="CK51" i="16"/>
  <c r="DK49" i="16"/>
  <c r="DL49" i="16"/>
  <c r="DZ49" i="16"/>
  <c r="EA49" i="16"/>
  <c r="V49" i="16"/>
  <c r="W49" i="16"/>
  <c r="DQ49" i="16"/>
  <c r="DR49" i="16"/>
  <c r="P51" i="16"/>
  <c r="Q51" i="16"/>
  <c r="AZ51" i="16"/>
  <c r="BA51" i="16"/>
  <c r="AB51" i="16"/>
  <c r="AC51" i="16"/>
  <c r="BR49" i="16"/>
  <c r="BS49" i="16"/>
  <c r="M49" i="16"/>
  <c r="N49" i="16"/>
  <c r="BF49" i="16"/>
  <c r="BG49" i="16"/>
  <c r="DW49" i="16"/>
  <c r="DX49" i="16"/>
  <c r="DN49" i="16"/>
  <c r="DO49" i="16"/>
  <c r="BX51" i="16"/>
  <c r="BY51" i="16"/>
  <c r="DT51" i="16"/>
  <c r="DU51" i="16"/>
  <c r="DH51" i="16"/>
  <c r="DI51" i="16"/>
  <c r="CD49" i="16"/>
  <c r="CE49" i="16"/>
  <c r="AQ49" i="16"/>
  <c r="AR49" i="16"/>
  <c r="DZ51" i="15"/>
  <c r="EA51" i="15"/>
  <c r="DN51" i="15"/>
  <c r="DO51" i="15"/>
  <c r="DB51" i="15"/>
  <c r="DC51" i="15"/>
  <c r="DT50" i="15"/>
  <c r="DU50" i="15"/>
  <c r="Y49" i="15"/>
  <c r="Z49" i="15"/>
  <c r="CS50" i="15"/>
  <c r="CT50" i="15"/>
  <c r="DK51" i="15"/>
  <c r="DL51" i="15"/>
  <c r="J49" i="15"/>
  <c r="K49" i="15"/>
  <c r="BX50" i="15"/>
  <c r="BY50" i="15"/>
  <c r="BR50" i="15"/>
  <c r="BS50" i="15"/>
  <c r="G51" i="15"/>
  <c r="H51" i="15"/>
  <c r="M49" i="15"/>
  <c r="N49" i="15"/>
  <c r="BC51" i="15"/>
  <c r="BD51" i="15"/>
  <c r="V50" i="15"/>
  <c r="W50" i="15"/>
  <c r="CA51" i="15"/>
  <c r="CB51" i="15"/>
  <c r="DQ51" i="15"/>
  <c r="DR51" i="15"/>
  <c r="BI51" i="15"/>
  <c r="BJ51" i="15"/>
  <c r="CG51" i="15"/>
  <c r="CH51" i="15"/>
  <c r="CJ50" i="15"/>
  <c r="CK50" i="15"/>
  <c r="BF50" i="15"/>
  <c r="BG50" i="15"/>
  <c r="AK49" i="15"/>
  <c r="AL49" i="15"/>
  <c r="BU51" i="15"/>
  <c r="BV51" i="15"/>
  <c r="AH50" i="15"/>
  <c r="AI50" i="15"/>
  <c r="CD51" i="15"/>
  <c r="CE51" i="15"/>
  <c r="BL49" i="15"/>
  <c r="BM49" i="15"/>
  <c r="AN49" i="15"/>
  <c r="AO49" i="15"/>
  <c r="AZ49" i="15"/>
  <c r="BA49" i="15"/>
  <c r="CV49" i="15"/>
  <c r="CW49" i="15"/>
  <c r="DH51" i="15"/>
  <c r="DI51" i="15"/>
  <c r="CM51" i="15"/>
  <c r="CN51" i="15"/>
  <c r="DW51" i="15"/>
  <c r="DX51" i="15"/>
  <c r="CY51" i="15"/>
  <c r="CZ51" i="15"/>
  <c r="AE51" i="15"/>
  <c r="AF51" i="15"/>
  <c r="DE52" i="15"/>
  <c r="DF52" i="15"/>
  <c r="AB49" i="15"/>
  <c r="AC49" i="15"/>
  <c r="AQ51" i="15"/>
  <c r="AR51" i="15"/>
  <c r="P50" i="15"/>
  <c r="Q50" i="15"/>
  <c r="AW50" i="15"/>
  <c r="AX50" i="15"/>
  <c r="AT50" i="15"/>
  <c r="AU50" i="15"/>
  <c r="CP50" i="15"/>
  <c r="CQ50" i="15"/>
  <c r="K51" i="14"/>
  <c r="J51" i="14"/>
  <c r="AO49" i="14"/>
  <c r="AN49" i="14"/>
  <c r="G49" i="14"/>
  <c r="H49" i="14"/>
  <c r="AW50" i="14"/>
  <c r="AX50" i="14"/>
  <c r="T49" i="14"/>
  <c r="S49" i="14"/>
  <c r="AZ50" i="14"/>
  <c r="BA50" i="14"/>
  <c r="AK51" i="14"/>
  <c r="AL51" i="14"/>
  <c r="P51" i="14"/>
  <c r="Q51" i="14"/>
  <c r="AF51" i="14"/>
  <c r="AE51" i="14"/>
  <c r="AR49" i="14"/>
  <c r="AQ49" i="14"/>
  <c r="Y50" i="14"/>
  <c r="Z50" i="14"/>
  <c r="AB51" i="14"/>
  <c r="AC51" i="14"/>
  <c r="AT49" i="14"/>
  <c r="AU49" i="14"/>
  <c r="V49" i="14"/>
  <c r="W49" i="14"/>
  <c r="AH49" i="14"/>
  <c r="AI49" i="14"/>
  <c r="M51" i="14"/>
  <c r="N51" i="14"/>
  <c r="S50" i="15" l="1"/>
  <c r="T50" i="15"/>
  <c r="BP52" i="15"/>
  <c r="BO52" i="15"/>
  <c r="AQ50" i="16"/>
  <c r="AR50" i="16"/>
  <c r="BX52" i="16"/>
  <c r="BY52" i="16"/>
  <c r="M50" i="16"/>
  <c r="N50" i="16"/>
  <c r="DK50" i="16"/>
  <c r="DL50" i="16"/>
  <c r="CD50" i="16"/>
  <c r="CE50" i="16"/>
  <c r="BF50" i="16"/>
  <c r="BG50" i="16"/>
  <c r="AZ52" i="16"/>
  <c r="BA52" i="16"/>
  <c r="DZ50" i="16"/>
  <c r="EA50" i="16"/>
  <c r="CJ52" i="16"/>
  <c r="CK52" i="16"/>
  <c r="AE50" i="16"/>
  <c r="AF50" i="16"/>
  <c r="AN52" i="16"/>
  <c r="AO52" i="16"/>
  <c r="BC50" i="16"/>
  <c r="BD50" i="16"/>
  <c r="AW50" i="16"/>
  <c r="AX50" i="16"/>
  <c r="DB50" i="16"/>
  <c r="DC50" i="16"/>
  <c r="AH50" i="16"/>
  <c r="AI50" i="16"/>
  <c r="CP50" i="16"/>
  <c r="CQ50" i="16"/>
  <c r="CV52" i="16"/>
  <c r="CW52" i="16"/>
  <c r="CG50" i="16"/>
  <c r="CH50" i="16"/>
  <c r="CY50" i="16"/>
  <c r="CZ50" i="16"/>
  <c r="BO50" i="16"/>
  <c r="BP50" i="16"/>
  <c r="DT52" i="16"/>
  <c r="DU52" i="16"/>
  <c r="DN50" i="16"/>
  <c r="DO50" i="16"/>
  <c r="BR50" i="16"/>
  <c r="BS50" i="16"/>
  <c r="DQ50" i="16"/>
  <c r="DR50" i="16"/>
  <c r="Y50" i="16"/>
  <c r="Z50" i="16"/>
  <c r="DH52" i="16"/>
  <c r="DI52" i="16"/>
  <c r="DW50" i="16"/>
  <c r="DX50" i="16"/>
  <c r="AB52" i="16"/>
  <c r="AC52" i="16"/>
  <c r="P52" i="16"/>
  <c r="Q52" i="16"/>
  <c r="V50" i="16"/>
  <c r="W50" i="16"/>
  <c r="BU50" i="16"/>
  <c r="BV50" i="16"/>
  <c r="CS50" i="16"/>
  <c r="CT50" i="16"/>
  <c r="BI50" i="16"/>
  <c r="BJ50" i="16"/>
  <c r="BL52" i="16"/>
  <c r="BM52" i="16"/>
  <c r="G50" i="16"/>
  <c r="H50" i="16"/>
  <c r="CA50" i="16"/>
  <c r="CB50" i="16"/>
  <c r="DE50" i="16"/>
  <c r="DF50" i="16"/>
  <c r="AK50" i="16"/>
  <c r="AL50" i="16"/>
  <c r="AT50" i="16"/>
  <c r="AU50" i="16"/>
  <c r="J50" i="16"/>
  <c r="K50" i="16"/>
  <c r="CM50" i="16"/>
  <c r="CN50" i="16"/>
  <c r="S50" i="16"/>
  <c r="T50" i="16"/>
  <c r="AT51" i="15"/>
  <c r="AU51" i="15"/>
  <c r="AB50" i="15"/>
  <c r="AC50" i="15"/>
  <c r="CM52" i="15"/>
  <c r="CN52" i="15"/>
  <c r="AN50" i="15"/>
  <c r="AO50" i="15"/>
  <c r="CD52" i="15"/>
  <c r="CE52" i="15"/>
  <c r="BU52" i="15"/>
  <c r="BV52" i="15"/>
  <c r="CG52" i="15"/>
  <c r="CH52" i="15"/>
  <c r="DQ52" i="15"/>
  <c r="DR52" i="15"/>
  <c r="V51" i="15"/>
  <c r="W51" i="15"/>
  <c r="M50" i="15"/>
  <c r="N50" i="15"/>
  <c r="BR51" i="15"/>
  <c r="BS51" i="15"/>
  <c r="BX51" i="15"/>
  <c r="BY51" i="15"/>
  <c r="DK52" i="15"/>
  <c r="DL52" i="15"/>
  <c r="Y50" i="15"/>
  <c r="Z50" i="15"/>
  <c r="DB52" i="15"/>
  <c r="DC52" i="15"/>
  <c r="DZ52" i="15"/>
  <c r="EA52" i="15"/>
  <c r="P51" i="15"/>
  <c r="Q51" i="15"/>
  <c r="AE52" i="15"/>
  <c r="AF52" i="15"/>
  <c r="CV50" i="15"/>
  <c r="CW50" i="15"/>
  <c r="BF51" i="15"/>
  <c r="BG51" i="15"/>
  <c r="CP51" i="15"/>
  <c r="CQ51" i="15"/>
  <c r="AW51" i="15"/>
  <c r="AX51" i="15"/>
  <c r="AQ52" i="15"/>
  <c r="AR52" i="15"/>
  <c r="DD55" i="15"/>
  <c r="DD6" i="15" s="1"/>
  <c r="DF6" i="15"/>
  <c r="CY52" i="15"/>
  <c r="CZ52" i="15"/>
  <c r="DW52" i="15"/>
  <c r="DX52" i="15"/>
  <c r="DH52" i="15"/>
  <c r="DI52" i="15"/>
  <c r="AZ50" i="15"/>
  <c r="BA50" i="15"/>
  <c r="BL50" i="15"/>
  <c r="BM50" i="15"/>
  <c r="AH51" i="15"/>
  <c r="AI51" i="15"/>
  <c r="AK50" i="15"/>
  <c r="AL50" i="15"/>
  <c r="CJ51" i="15"/>
  <c r="CK51" i="15"/>
  <c r="BI52" i="15"/>
  <c r="BJ52" i="15"/>
  <c r="CA52" i="15"/>
  <c r="CB52" i="15"/>
  <c r="BC52" i="15"/>
  <c r="BD52" i="15"/>
  <c r="G52" i="15"/>
  <c r="H52" i="15"/>
  <c r="J50" i="15"/>
  <c r="K50" i="15"/>
  <c r="CS51" i="15"/>
  <c r="CT51" i="15"/>
  <c r="DT51" i="15"/>
  <c r="DU51" i="15"/>
  <c r="DN52" i="15"/>
  <c r="DO52" i="15"/>
  <c r="K52" i="14"/>
  <c r="J52" i="14"/>
  <c r="AO50" i="14"/>
  <c r="AN50" i="14"/>
  <c r="AR50" i="14"/>
  <c r="AQ50" i="14"/>
  <c r="T50" i="14"/>
  <c r="S50" i="14"/>
  <c r="V50" i="14"/>
  <c r="W50" i="14"/>
  <c r="AB52" i="14"/>
  <c r="AC52" i="14"/>
  <c r="P52" i="14"/>
  <c r="Q52" i="14"/>
  <c r="G50" i="14"/>
  <c r="H50" i="14"/>
  <c r="AF52" i="14"/>
  <c r="AE52" i="14"/>
  <c r="M52" i="14"/>
  <c r="N52" i="14"/>
  <c r="AH50" i="14"/>
  <c r="AI50" i="14"/>
  <c r="AT50" i="14"/>
  <c r="AU50" i="14"/>
  <c r="Y51" i="14"/>
  <c r="Z51" i="14"/>
  <c r="AK52" i="14"/>
  <c r="AL52" i="14"/>
  <c r="AZ51" i="14"/>
  <c r="BA51" i="14"/>
  <c r="AW51" i="14"/>
  <c r="AX51" i="14"/>
  <c r="U3" i="8"/>
  <c r="BN55" i="15" l="1"/>
  <c r="BN6" i="15" s="1"/>
  <c r="BP6" i="15"/>
  <c r="T51" i="15"/>
  <c r="S51" i="15"/>
  <c r="S51" i="16"/>
  <c r="T51" i="16"/>
  <c r="AK51" i="16"/>
  <c r="AL51" i="16"/>
  <c r="BK55" i="16"/>
  <c r="BK6" i="16" s="1"/>
  <c r="BM6" i="16"/>
  <c r="DG55" i="16"/>
  <c r="DG6" i="16" s="1"/>
  <c r="DI6" i="16"/>
  <c r="AT51" i="16"/>
  <c r="AU51" i="16"/>
  <c r="G51" i="16"/>
  <c r="H51" i="16"/>
  <c r="BU51" i="16"/>
  <c r="BV51" i="16"/>
  <c r="DW51" i="16"/>
  <c r="DX51" i="16"/>
  <c r="Y51" i="16"/>
  <c r="Z51" i="16"/>
  <c r="BR51" i="16"/>
  <c r="BS51" i="16"/>
  <c r="CY51" i="16"/>
  <c r="CZ51" i="16"/>
  <c r="CU55" i="16"/>
  <c r="CU6" i="16" s="1"/>
  <c r="CW6" i="16"/>
  <c r="AH51" i="16"/>
  <c r="AI51" i="16"/>
  <c r="AW51" i="16"/>
  <c r="AX51" i="16"/>
  <c r="AM55" i="16"/>
  <c r="AM6" i="16" s="1"/>
  <c r="AO6" i="16"/>
  <c r="CI55" i="16"/>
  <c r="CI6" i="16" s="1"/>
  <c r="CK6" i="16"/>
  <c r="AY55" i="16"/>
  <c r="AY6" i="16" s="1"/>
  <c r="BA6" i="16"/>
  <c r="CD51" i="16"/>
  <c r="CE51" i="16"/>
  <c r="M51" i="16"/>
  <c r="N51" i="16"/>
  <c r="AQ51" i="16"/>
  <c r="AR51" i="16"/>
  <c r="CM51" i="16"/>
  <c r="CN51" i="16"/>
  <c r="DE51" i="16"/>
  <c r="DF51" i="16"/>
  <c r="BI51" i="16"/>
  <c r="BJ51" i="16"/>
  <c r="O55" i="16"/>
  <c r="O6" i="16" s="1"/>
  <c r="Q6" i="16"/>
  <c r="DS55" i="16"/>
  <c r="DS6" i="16" s="1"/>
  <c r="DU6" i="16"/>
  <c r="J51" i="16"/>
  <c r="K51" i="16"/>
  <c r="CA51" i="16"/>
  <c r="CB51" i="16"/>
  <c r="CS51" i="16"/>
  <c r="CT51" i="16"/>
  <c r="V51" i="16"/>
  <c r="W51" i="16"/>
  <c r="AA55" i="16"/>
  <c r="AA6" i="16" s="1"/>
  <c r="AC6" i="16"/>
  <c r="DQ51" i="16"/>
  <c r="DR51" i="16"/>
  <c r="DN51" i="16"/>
  <c r="DO51" i="16"/>
  <c r="BO51" i="16"/>
  <c r="BP51" i="16"/>
  <c r="CG51" i="16"/>
  <c r="CH51" i="16"/>
  <c r="CP51" i="16"/>
  <c r="CQ51" i="16"/>
  <c r="DB51" i="16"/>
  <c r="DC51" i="16"/>
  <c r="BC51" i="16"/>
  <c r="BD51" i="16"/>
  <c r="AE51" i="16"/>
  <c r="AF51" i="16"/>
  <c r="DZ51" i="16"/>
  <c r="EA51" i="16"/>
  <c r="BF51" i="16"/>
  <c r="BG51" i="16"/>
  <c r="DK51" i="16"/>
  <c r="DL51" i="16"/>
  <c r="BW55" i="16"/>
  <c r="BW6" i="16" s="1"/>
  <c r="BY6" i="16"/>
  <c r="DM55" i="15"/>
  <c r="DM6" i="15" s="1"/>
  <c r="DO6" i="15"/>
  <c r="BH55" i="15"/>
  <c r="BH6" i="15" s="1"/>
  <c r="BJ6" i="15"/>
  <c r="AK51" i="15"/>
  <c r="AL51" i="15"/>
  <c r="BL51" i="15"/>
  <c r="BM51" i="15"/>
  <c r="DG55" i="15"/>
  <c r="DG6" i="15" s="1"/>
  <c r="DI6" i="15"/>
  <c r="CX55" i="15"/>
  <c r="CX6" i="15" s="1"/>
  <c r="CZ6" i="15"/>
  <c r="AP55" i="15"/>
  <c r="AP6" i="15" s="1"/>
  <c r="AR6" i="15"/>
  <c r="CP52" i="15"/>
  <c r="CQ52" i="15"/>
  <c r="CV51" i="15"/>
  <c r="CW51" i="15"/>
  <c r="P52" i="15"/>
  <c r="Q52" i="15"/>
  <c r="DA55" i="15"/>
  <c r="DA6" i="15" s="1"/>
  <c r="DC6" i="15"/>
  <c r="DJ55" i="15"/>
  <c r="DJ6" i="15" s="1"/>
  <c r="DL6" i="15"/>
  <c r="BR52" i="15"/>
  <c r="BS52" i="15"/>
  <c r="V52" i="15"/>
  <c r="W52" i="15"/>
  <c r="CF55" i="15"/>
  <c r="CF6" i="15" s="1"/>
  <c r="CH6" i="15"/>
  <c r="CC55" i="15"/>
  <c r="CC6" i="15" s="1"/>
  <c r="CE6" i="15"/>
  <c r="CL55" i="15"/>
  <c r="CL6" i="15" s="1"/>
  <c r="CN6" i="15"/>
  <c r="AT52" i="15"/>
  <c r="AU52" i="15"/>
  <c r="CS52" i="15"/>
  <c r="CT52" i="15"/>
  <c r="BB55" i="15"/>
  <c r="BB6" i="15" s="1"/>
  <c r="BD6" i="15"/>
  <c r="DT52" i="15"/>
  <c r="DU52" i="15"/>
  <c r="J51" i="15"/>
  <c r="K51" i="15"/>
  <c r="C55" i="15"/>
  <c r="F6" i="15" s="1"/>
  <c r="D33" i="15"/>
  <c r="E6" i="15" s="1"/>
  <c r="H6" i="15"/>
  <c r="D39" i="15"/>
  <c r="BZ55" i="15"/>
  <c r="BZ6" i="15" s="1"/>
  <c r="CB6" i="15"/>
  <c r="CJ52" i="15"/>
  <c r="CK52" i="15"/>
  <c r="AH52" i="15"/>
  <c r="AI52" i="15"/>
  <c r="AZ51" i="15"/>
  <c r="BA51" i="15"/>
  <c r="DV55" i="15"/>
  <c r="DV6" i="15" s="1"/>
  <c r="DX6" i="15"/>
  <c r="AW52" i="15"/>
  <c r="AX52" i="15"/>
  <c r="BF52" i="15"/>
  <c r="BG52" i="15"/>
  <c r="AD55" i="15"/>
  <c r="AD6" i="15" s="1"/>
  <c r="AF6" i="15"/>
  <c r="EA6" i="15"/>
  <c r="DY55" i="15"/>
  <c r="DY6" i="15" s="1"/>
  <c r="Y51" i="15"/>
  <c r="Z51" i="15"/>
  <c r="BX52" i="15"/>
  <c r="BY52" i="15"/>
  <c r="M51" i="15"/>
  <c r="N51" i="15"/>
  <c r="DP55" i="15"/>
  <c r="DP6" i="15" s="1"/>
  <c r="DR6" i="15"/>
  <c r="BT55" i="15"/>
  <c r="BT6" i="15" s="1"/>
  <c r="BV6" i="15"/>
  <c r="AN51" i="15"/>
  <c r="AO51" i="15"/>
  <c r="AB51" i="15"/>
  <c r="AC51" i="15"/>
  <c r="K6" i="14"/>
  <c r="I55" i="14"/>
  <c r="I6" i="14" s="1"/>
  <c r="AO51" i="14"/>
  <c r="AN51" i="14"/>
  <c r="AW52" i="14"/>
  <c r="AX52" i="14"/>
  <c r="AR51" i="14"/>
  <c r="AQ51" i="14"/>
  <c r="AJ55" i="14"/>
  <c r="AJ6" i="14" s="1"/>
  <c r="AL6" i="14"/>
  <c r="L55" i="14"/>
  <c r="L6" i="14" s="1"/>
  <c r="N6" i="14"/>
  <c r="H51" i="14"/>
  <c r="G51" i="14"/>
  <c r="AC6" i="14"/>
  <c r="AA55" i="14"/>
  <c r="AA6" i="14" s="1"/>
  <c r="AT51" i="14"/>
  <c r="AU51" i="14"/>
  <c r="AD55" i="14"/>
  <c r="AD6" i="14" s="1"/>
  <c r="AF6" i="14"/>
  <c r="S51" i="14"/>
  <c r="T51" i="14"/>
  <c r="AZ52" i="14"/>
  <c r="BA52" i="14"/>
  <c r="Y52" i="14"/>
  <c r="Z52" i="14"/>
  <c r="AH51" i="14"/>
  <c r="AI51" i="14"/>
  <c r="Q6" i="14"/>
  <c r="O55" i="14"/>
  <c r="O6" i="14" s="1"/>
  <c r="V51" i="14"/>
  <c r="W51" i="14"/>
  <c r="C1" i="7"/>
  <c r="E1" i="7"/>
  <c r="F1" i="7"/>
  <c r="G1" i="7"/>
  <c r="H1" i="7"/>
  <c r="I1" i="7"/>
  <c r="T52" i="15" l="1"/>
  <c r="S52" i="15"/>
  <c r="DK52" i="16"/>
  <c r="DL52" i="16"/>
  <c r="DZ52" i="16"/>
  <c r="EA52" i="16"/>
  <c r="BC52" i="16"/>
  <c r="BD52" i="16"/>
  <c r="CP52" i="16"/>
  <c r="CQ52" i="16"/>
  <c r="BO52" i="16"/>
  <c r="BP52" i="16"/>
  <c r="DQ52" i="16"/>
  <c r="DR52" i="16"/>
  <c r="V52" i="16"/>
  <c r="W52" i="16"/>
  <c r="CA52" i="16"/>
  <c r="CB52" i="16"/>
  <c r="BI52" i="16"/>
  <c r="BJ52" i="16"/>
  <c r="CM52" i="16"/>
  <c r="CN52" i="16"/>
  <c r="M52" i="16"/>
  <c r="N52" i="16"/>
  <c r="AH52" i="16"/>
  <c r="AI52" i="16"/>
  <c r="CY52" i="16"/>
  <c r="CZ52" i="16"/>
  <c r="Y52" i="16"/>
  <c r="Z52" i="16"/>
  <c r="BU52" i="16"/>
  <c r="BV52" i="16"/>
  <c r="AT52" i="16"/>
  <c r="AU52" i="16"/>
  <c r="S52" i="16"/>
  <c r="T52" i="16"/>
  <c r="BF52" i="16"/>
  <c r="BG52" i="16"/>
  <c r="AE52" i="16"/>
  <c r="AF52" i="16"/>
  <c r="DB52" i="16"/>
  <c r="DC52" i="16"/>
  <c r="CG52" i="16"/>
  <c r="CH52" i="16"/>
  <c r="DN52" i="16"/>
  <c r="DO52" i="16"/>
  <c r="CS52" i="16"/>
  <c r="CT52" i="16"/>
  <c r="J52" i="16"/>
  <c r="K52" i="16"/>
  <c r="DE52" i="16"/>
  <c r="DF52" i="16"/>
  <c r="AQ52" i="16"/>
  <c r="AR52" i="16"/>
  <c r="CD52" i="16"/>
  <c r="CE52" i="16"/>
  <c r="AW52" i="16"/>
  <c r="AX52" i="16"/>
  <c r="BR52" i="16"/>
  <c r="BS52" i="16"/>
  <c r="DW52" i="16"/>
  <c r="DX52" i="16"/>
  <c r="G52" i="16"/>
  <c r="H52" i="16"/>
  <c r="AK52" i="16"/>
  <c r="AL52" i="16"/>
  <c r="AB52" i="15"/>
  <c r="AC52" i="15"/>
  <c r="M52" i="15"/>
  <c r="N52" i="15"/>
  <c r="Y52" i="15"/>
  <c r="Z52" i="15"/>
  <c r="AV55" i="15"/>
  <c r="AV6" i="15" s="1"/>
  <c r="AX6" i="15"/>
  <c r="AZ52" i="15"/>
  <c r="BA52" i="15"/>
  <c r="CI55" i="15"/>
  <c r="CI6" i="15" s="1"/>
  <c r="CK6" i="15"/>
  <c r="J52" i="15"/>
  <c r="K52" i="15"/>
  <c r="AS55" i="15"/>
  <c r="AS6" i="15" s="1"/>
  <c r="AU6" i="15"/>
  <c r="U55" i="15"/>
  <c r="U6" i="15" s="1"/>
  <c r="W6" i="15"/>
  <c r="O55" i="15"/>
  <c r="O6" i="15" s="1"/>
  <c r="Q6" i="15"/>
  <c r="CO55" i="15"/>
  <c r="CO6" i="15" s="1"/>
  <c r="CQ6" i="15"/>
  <c r="BL52" i="15"/>
  <c r="BM52" i="15"/>
  <c r="AN52" i="15"/>
  <c r="AO52" i="15"/>
  <c r="BW55" i="15"/>
  <c r="BW6" i="15" s="1"/>
  <c r="BY6" i="15"/>
  <c r="BE55" i="15"/>
  <c r="BE6" i="15" s="1"/>
  <c r="BG6" i="15"/>
  <c r="AG55" i="15"/>
  <c r="AG6" i="15" s="1"/>
  <c r="AI6" i="15"/>
  <c r="DS55" i="15"/>
  <c r="DS6" i="15" s="1"/>
  <c r="DU6" i="15"/>
  <c r="CR55" i="15"/>
  <c r="CR6" i="15" s="1"/>
  <c r="CT6" i="15"/>
  <c r="BQ55" i="15"/>
  <c r="BQ6" i="15" s="1"/>
  <c r="BS6" i="15"/>
  <c r="CV52" i="15"/>
  <c r="CW52" i="15"/>
  <c r="AK52" i="15"/>
  <c r="AL52" i="15"/>
  <c r="AO52" i="14"/>
  <c r="AN52" i="14"/>
  <c r="G52" i="14"/>
  <c r="H52" i="14"/>
  <c r="V52" i="14"/>
  <c r="W52" i="14"/>
  <c r="BA6" i="14"/>
  <c r="AY55" i="14"/>
  <c r="AY6" i="14" s="1"/>
  <c r="AV55" i="14"/>
  <c r="AV6" i="14" s="1"/>
  <c r="AX6" i="14"/>
  <c r="AH52" i="14"/>
  <c r="AI52" i="14"/>
  <c r="AQ52" i="14"/>
  <c r="AR52" i="14"/>
  <c r="X55" i="14"/>
  <c r="X6" i="14" s="1"/>
  <c r="Z6" i="14"/>
  <c r="T52" i="14"/>
  <c r="S52" i="14"/>
  <c r="AT52" i="14"/>
  <c r="AU52" i="14"/>
  <c r="R55" i="15" l="1"/>
  <c r="R6" i="15" s="1"/>
  <c r="T6" i="15"/>
  <c r="C55" i="16"/>
  <c r="F6" i="16" s="1"/>
  <c r="D33" i="16"/>
  <c r="E6" i="16" s="1"/>
  <c r="H6" i="16"/>
  <c r="D39" i="16"/>
  <c r="BQ55" i="16"/>
  <c r="BQ6" i="16" s="1"/>
  <c r="BS6" i="16"/>
  <c r="CC55" i="16"/>
  <c r="CC6" i="16" s="1"/>
  <c r="CE6" i="16"/>
  <c r="DD55" i="16"/>
  <c r="DD6" i="16" s="1"/>
  <c r="DF6" i="16"/>
  <c r="CR55" i="16"/>
  <c r="CR6" i="16" s="1"/>
  <c r="CT6" i="16"/>
  <c r="CF55" i="16"/>
  <c r="CF6" i="16" s="1"/>
  <c r="CH6" i="16"/>
  <c r="AD55" i="16"/>
  <c r="AD6" i="16" s="1"/>
  <c r="AF6" i="16"/>
  <c r="R55" i="16"/>
  <c r="R6" i="16" s="1"/>
  <c r="T6" i="16"/>
  <c r="BT55" i="16"/>
  <c r="BT6" i="16" s="1"/>
  <c r="BV6" i="16"/>
  <c r="CX55" i="16"/>
  <c r="CX6" i="16" s="1"/>
  <c r="CZ6" i="16"/>
  <c r="L55" i="16"/>
  <c r="L6" i="16" s="1"/>
  <c r="N6" i="16"/>
  <c r="BH55" i="16"/>
  <c r="BH6" i="16" s="1"/>
  <c r="BJ6" i="16"/>
  <c r="U55" i="16"/>
  <c r="U6" i="16" s="1"/>
  <c r="W6" i="16"/>
  <c r="BN55" i="16"/>
  <c r="BN6" i="16" s="1"/>
  <c r="BP6" i="16"/>
  <c r="BB55" i="16"/>
  <c r="BB6" i="16" s="1"/>
  <c r="BD6" i="16"/>
  <c r="DJ55" i="16"/>
  <c r="DJ6" i="16" s="1"/>
  <c r="DL6" i="16"/>
  <c r="AJ55" i="16"/>
  <c r="AJ6" i="16" s="1"/>
  <c r="AL6" i="16"/>
  <c r="DV55" i="16"/>
  <c r="DV6" i="16" s="1"/>
  <c r="DX6" i="16"/>
  <c r="AV55" i="16"/>
  <c r="AV6" i="16" s="1"/>
  <c r="AX6" i="16"/>
  <c r="AP55" i="16"/>
  <c r="AP6" i="16" s="1"/>
  <c r="AR6" i="16"/>
  <c r="I55" i="16"/>
  <c r="I6" i="16" s="1"/>
  <c r="K6" i="16"/>
  <c r="DM55" i="16"/>
  <c r="DM6" i="16" s="1"/>
  <c r="DO6" i="16"/>
  <c r="DA55" i="16"/>
  <c r="DA6" i="16" s="1"/>
  <c r="DC6" i="16"/>
  <c r="BE55" i="16"/>
  <c r="BE6" i="16" s="1"/>
  <c r="BG6" i="16"/>
  <c r="AS55" i="16"/>
  <c r="AS6" i="16" s="1"/>
  <c r="AU6" i="16"/>
  <c r="X55" i="16"/>
  <c r="X6" i="16" s="1"/>
  <c r="Z6" i="16"/>
  <c r="AG55" i="16"/>
  <c r="AG6" i="16" s="1"/>
  <c r="AI6" i="16"/>
  <c r="CL55" i="16"/>
  <c r="CL6" i="16" s="1"/>
  <c r="CN6" i="16"/>
  <c r="BZ55" i="16"/>
  <c r="BZ6" i="16" s="1"/>
  <c r="CB6" i="16"/>
  <c r="DP55" i="16"/>
  <c r="DP6" i="16" s="1"/>
  <c r="DR6" i="16"/>
  <c r="CO55" i="16"/>
  <c r="CO6" i="16" s="1"/>
  <c r="CQ6" i="16"/>
  <c r="DY55" i="16"/>
  <c r="DY6" i="16" s="1"/>
  <c r="EA6" i="16"/>
  <c r="AJ55" i="15"/>
  <c r="AJ6" i="15" s="1"/>
  <c r="AL6" i="15"/>
  <c r="AM55" i="15"/>
  <c r="AM6" i="15" s="1"/>
  <c r="AO6" i="15"/>
  <c r="I55" i="15"/>
  <c r="I6" i="15" s="1"/>
  <c r="K6" i="15"/>
  <c r="AY55" i="15"/>
  <c r="AY6" i="15" s="1"/>
  <c r="BA6" i="15"/>
  <c r="X55" i="15"/>
  <c r="X6" i="15" s="1"/>
  <c r="Z6" i="15"/>
  <c r="AA55" i="15"/>
  <c r="AA6" i="15" s="1"/>
  <c r="AC6" i="15"/>
  <c r="CU55" i="15"/>
  <c r="CU6" i="15" s="1"/>
  <c r="CW6" i="15"/>
  <c r="BK55" i="15"/>
  <c r="BK6" i="15" s="1"/>
  <c r="BM6" i="15"/>
  <c r="L55" i="15"/>
  <c r="L6" i="15" s="1"/>
  <c r="N6" i="15"/>
  <c r="AM55" i="14"/>
  <c r="AM6" i="14" s="1"/>
  <c r="AO6" i="14"/>
  <c r="AU6" i="14"/>
  <c r="AS55" i="14"/>
  <c r="AS6" i="14" s="1"/>
  <c r="AI6" i="14"/>
  <c r="AG55" i="14"/>
  <c r="AG6" i="14" s="1"/>
  <c r="C55" i="14"/>
  <c r="F6" i="14" s="1"/>
  <c r="H6" i="14"/>
  <c r="D33" i="14"/>
  <c r="E6" i="14" s="1"/>
  <c r="D39" i="14"/>
  <c r="R55" i="14"/>
  <c r="R6" i="14" s="1"/>
  <c r="T6" i="14"/>
  <c r="AP55" i="14"/>
  <c r="AP6" i="14" s="1"/>
  <c r="AR6" i="14"/>
  <c r="W6" i="14"/>
  <c r="U55" i="14"/>
  <c r="U6" i="14" s="1"/>
  <c r="D12" i="9" l="1"/>
  <c r="D16" i="8" l="1"/>
  <c r="D13" i="9"/>
  <c r="D14" i="9"/>
  <c r="H3" i="1" l="1"/>
  <c r="G3" i="1"/>
  <c r="F3" i="1"/>
  <c r="B23" i="1"/>
  <c r="B22" i="1"/>
  <c r="B21" i="1"/>
  <c r="B20" i="1"/>
  <c r="B19" i="1"/>
  <c r="B18" i="1"/>
  <c r="B17" i="1"/>
  <c r="B16" i="1"/>
  <c r="B15" i="1"/>
  <c r="B14" i="1"/>
  <c r="B13" i="1"/>
  <c r="B12" i="1"/>
  <c r="B11" i="1"/>
  <c r="B10" i="1"/>
  <c r="B9" i="1"/>
  <c r="B8" i="1"/>
  <c r="B7" i="1"/>
  <c r="B6" i="1"/>
  <c r="B5" i="1"/>
  <c r="B4" i="1"/>
  <c r="B3" i="1"/>
  <c r="C22" i="1"/>
  <c r="C21" i="1"/>
  <c r="C20" i="1"/>
  <c r="C19" i="1"/>
  <c r="C18" i="1"/>
  <c r="C17" i="1"/>
  <c r="C16" i="1"/>
  <c r="C15" i="1"/>
  <c r="C14" i="1"/>
  <c r="C13" i="1"/>
  <c r="C12" i="1"/>
  <c r="C11" i="1"/>
  <c r="C10" i="1"/>
  <c r="C9" i="1"/>
  <c r="C8" i="1"/>
  <c r="C7" i="1"/>
  <c r="C6" i="1"/>
  <c r="C5" i="1"/>
  <c r="C4" i="1"/>
  <c r="C3" i="1"/>
  <c r="D22" i="1"/>
  <c r="D21" i="1"/>
  <c r="D20" i="1"/>
  <c r="D19" i="1"/>
  <c r="D18" i="1"/>
  <c r="D17" i="1"/>
  <c r="D16" i="1"/>
  <c r="D15" i="1"/>
  <c r="D14" i="1"/>
  <c r="D13" i="1"/>
  <c r="D12" i="1"/>
  <c r="D11" i="1"/>
  <c r="D10" i="1"/>
  <c r="D9" i="1"/>
  <c r="D8" i="1"/>
  <c r="D7" i="1"/>
  <c r="D6" i="1"/>
  <c r="D5" i="1"/>
  <c r="D4" i="1"/>
  <c r="D3" i="1"/>
  <c r="I6" i="4" l="1"/>
  <c r="D8" i="9"/>
  <c r="D20" i="9"/>
  <c r="C9" i="13" l="1"/>
  <c r="D19" i="9"/>
  <c r="D7" i="9"/>
  <c r="G13" i="9" l="1"/>
  <c r="P12" i="9"/>
  <c r="Q12" i="9" s="1"/>
  <c r="D18" i="9" l="1"/>
  <c r="F6" i="4"/>
  <c r="D7" i="8" l="1"/>
  <c r="D11" i="8"/>
  <c r="D8" i="8"/>
  <c r="D12" i="8"/>
  <c r="D15" i="8"/>
  <c r="G14" i="9"/>
  <c r="P13" i="9"/>
  <c r="Q13" i="9" s="1"/>
  <c r="C8" i="13"/>
  <c r="D6" i="9"/>
  <c r="Z3" i="8" l="1"/>
  <c r="AA3" i="8" s="1"/>
  <c r="H8" i="8"/>
  <c r="Z2" i="8"/>
  <c r="AA2" i="8" s="1"/>
  <c r="H9" i="13"/>
  <c r="H8" i="13"/>
  <c r="H7" i="8"/>
  <c r="R13" i="9"/>
  <c r="G12" i="9"/>
  <c r="P11" i="9"/>
  <c r="Q11" i="9" s="1"/>
  <c r="K42" i="13" l="1"/>
  <c r="K12" i="13"/>
  <c r="O11" i="9"/>
  <c r="J11" i="9" s="1"/>
  <c r="O12" i="9"/>
  <c r="J13" i="9" s="1"/>
  <c r="O13" i="9"/>
  <c r="J15" i="9" s="1"/>
  <c r="B1" i="7"/>
  <c r="C12" i="8" l="1"/>
  <c r="C15" i="8"/>
  <c r="C7" i="8"/>
  <c r="J4" i="8" s="1"/>
  <c r="Z8" i="8" l="1"/>
  <c r="Z6" i="8"/>
  <c r="U2" i="8"/>
  <c r="V2" i="8" l="1"/>
  <c r="P6" i="8" s="1"/>
  <c r="N6" i="8" s="1"/>
  <c r="V3" i="8"/>
  <c r="R8" i="8" s="1"/>
</calcChain>
</file>

<file path=xl/sharedStrings.xml><?xml version="1.0" encoding="utf-8"?>
<sst xmlns="http://schemas.openxmlformats.org/spreadsheetml/2006/main" count="3910" uniqueCount="416">
  <si>
    <t>SINGLE</t>
  </si>
  <si>
    <t>DOPPEL</t>
  </si>
  <si>
    <t>TRIPPLE</t>
  </si>
  <si>
    <t>Dart 1</t>
  </si>
  <si>
    <t>Dart 2</t>
  </si>
  <si>
    <t>Dart 3</t>
  </si>
  <si>
    <t>1. Runde</t>
  </si>
  <si>
    <t>2. Runde</t>
  </si>
  <si>
    <t>3. Runde</t>
  </si>
  <si>
    <t>4. Runde</t>
  </si>
  <si>
    <t>5. Runde</t>
  </si>
  <si>
    <t>6. Runde</t>
  </si>
  <si>
    <t>7. Runde</t>
  </si>
  <si>
    <t>8. Runde</t>
  </si>
  <si>
    <t>9. Runde</t>
  </si>
  <si>
    <t>10. Runde</t>
  </si>
  <si>
    <t>11. Runde</t>
  </si>
  <si>
    <t>12. Runde</t>
  </si>
  <si>
    <t>13. Runde</t>
  </si>
  <si>
    <t>14. Runde</t>
  </si>
  <si>
    <t>15. Runde</t>
  </si>
  <si>
    <t>16. Runde</t>
  </si>
  <si>
    <t>17. Runde</t>
  </si>
  <si>
    <t>18. Runde</t>
  </si>
  <si>
    <t>19. Runde</t>
  </si>
  <si>
    <t>20. Runde</t>
  </si>
  <si>
    <t>21. Runde</t>
  </si>
  <si>
    <t>Spieler 1</t>
  </si>
  <si>
    <t>Ich werfe mit dem 2. Dart Doppel 3 nun soll in Zelle G3 auf Klick der Zelle C5 der Wert in Zelle G3 erscheinen</t>
  </si>
  <si>
    <t>Ich werfe mit dem 2. Dart Tripple 20 nun soll in Zelle G3 auf Klick der Zelle D22 der Wert in Zelle G3 erscheinen</t>
  </si>
  <si>
    <t>Ich werfe mit dem 3. Dart Doppel 3 nun soll in Zelle H3 auf Klick der Zelle C5 der Wert in Zelle H3 erscheinen</t>
  </si>
  <si>
    <t>Ich werfe mit dem 3. Dart Tripple 20 nun soll in Zelle H3 auf Klick der Zelle D22 der Wert in Zelle H3 erscheinen</t>
  </si>
  <si>
    <t>Runde 1</t>
  </si>
  <si>
    <t>Runde 2</t>
  </si>
  <si>
    <t>Das Gleiche und dies sollte bis Runde 21 geschehen, egal welche Zelle von B3 bis C23 angeklickt wird.</t>
  </si>
  <si>
    <t>Ich werfe mit dem 4. Dart Doppel 3 nun soll in Zelle F4 auf Klick der Zelle C5 der Wert in Zelle F4 erscheinen</t>
  </si>
  <si>
    <t>Ich werfe mit dem 4. Dart Tripple 20 nun soll in Zelle F4 auf Klick der Zelle D22 der Wert in Zelle F4erscheinen</t>
  </si>
  <si>
    <t>Dies ist nur eine Beispielliste.</t>
  </si>
  <si>
    <t>Ich werfe mit dem 1. Dart Single, Doppel oder Tripple 1. Nun soll in Zelle F3 auf Klick der Zelle B3, C3 oder D3 der Wert in Zelle F3 erscheinen</t>
  </si>
  <si>
    <t>damit ich für 2,3,4 oder mehr Spieler das erweitern kann.</t>
  </si>
  <si>
    <t xml:space="preserve">Da ich Darttabellen mit mehr Spielern habe sollte die Lösung nachgearbeitet werden können, </t>
  </si>
  <si>
    <r>
      <t xml:space="preserve">Ich werfe mit dem 1. Dart </t>
    </r>
    <r>
      <rPr>
        <b/>
        <sz val="11"/>
        <color indexed="8"/>
        <rFont val="Calibri"/>
        <family val="2"/>
      </rPr>
      <t xml:space="preserve">Tripple 20 </t>
    </r>
    <r>
      <rPr>
        <sz val="11"/>
        <color theme="1"/>
        <rFont val="Calibri"/>
        <family val="2"/>
        <scheme val="minor"/>
      </rPr>
      <t xml:space="preserve">nun soll in Zelle </t>
    </r>
    <r>
      <rPr>
        <b/>
        <sz val="11"/>
        <color indexed="8"/>
        <rFont val="Calibri"/>
        <family val="2"/>
      </rPr>
      <t>F3</t>
    </r>
    <r>
      <rPr>
        <sz val="11"/>
        <color theme="1"/>
        <rFont val="Calibri"/>
        <family val="2"/>
        <scheme val="minor"/>
      </rPr>
      <t xml:space="preserve"> auf Klick der Zelle </t>
    </r>
    <r>
      <rPr>
        <b/>
        <sz val="11"/>
        <color indexed="60"/>
        <rFont val="Calibri"/>
        <family val="2"/>
      </rPr>
      <t>D22</t>
    </r>
    <r>
      <rPr>
        <sz val="11"/>
        <color theme="1"/>
        <rFont val="Calibri"/>
        <family val="2"/>
        <scheme val="minor"/>
      </rPr>
      <t xml:space="preserve"> der Wert in Zelle F3 erscheinen</t>
    </r>
  </si>
  <si>
    <t>Beispiel Auf diese Zelle klicken</t>
  </si>
  <si>
    <t>Anzahl der Spieler:</t>
  </si>
  <si>
    <t>Pfeil 1</t>
  </si>
  <si>
    <t>Pfeil 2</t>
  </si>
  <si>
    <t>Pfeil 3</t>
  </si>
  <si>
    <t>Runde</t>
  </si>
  <si>
    <t>Rest</t>
  </si>
  <si>
    <t>6 er Dart</t>
  </si>
  <si>
    <t>Sieger</t>
  </si>
  <si>
    <t>Würfe zum checkout</t>
  </si>
  <si>
    <t xml:space="preserve">     Am Wurf ist Spieler:</t>
  </si>
  <si>
    <t>kein finish</t>
  </si>
  <si>
    <t>T20 T20 Bull</t>
  </si>
  <si>
    <t>T20 T19 Bull</t>
  </si>
  <si>
    <t>T20 T18 Bull</t>
  </si>
  <si>
    <t>T20 T17 Bull</t>
  </si>
  <si>
    <t>T20 T20 D20</t>
  </si>
  <si>
    <t>T20 T20 D19</t>
  </si>
  <si>
    <t>T20 T19 D20</t>
  </si>
  <si>
    <t>T20 T20 D18</t>
  </si>
  <si>
    <t>T20 T19 D19</t>
  </si>
  <si>
    <t>T20 T18 D20</t>
  </si>
  <si>
    <t>T20 T19 D18</t>
  </si>
  <si>
    <t>T20 T20 D16</t>
  </si>
  <si>
    <t>T20 T17 D20</t>
  </si>
  <si>
    <t>T20 T18 D18</t>
  </si>
  <si>
    <t>T20 T19 D16</t>
  </si>
  <si>
    <t>T20 T16 D20</t>
  </si>
  <si>
    <t>T19 T18 D18</t>
  </si>
  <si>
    <t>T20 T18 D16</t>
  </si>
  <si>
    <t>T20 T15 D20</t>
  </si>
  <si>
    <t>T18 T18 D18</t>
  </si>
  <si>
    <t>T20 T17 D16</t>
  </si>
  <si>
    <t>T20 T14 D20</t>
  </si>
  <si>
    <t>T17 T18 D18</t>
  </si>
  <si>
    <t>T20 T20 D10</t>
  </si>
  <si>
    <t>T19 T14 D20</t>
  </si>
  <si>
    <t>T20 T18 D12</t>
  </si>
  <si>
    <t>T19 T20 D10</t>
  </si>
  <si>
    <t>T20 T20 D8</t>
  </si>
  <si>
    <t>T17 T20 D12</t>
  </si>
  <si>
    <t>T20 T14 D16</t>
  </si>
  <si>
    <t>T20 T11 D20</t>
  </si>
  <si>
    <t>T20 T12 D18</t>
  </si>
  <si>
    <t>T20 T17 D10</t>
  </si>
  <si>
    <t>T20 S20 Bull</t>
  </si>
  <si>
    <t>T19 T12 D18</t>
  </si>
  <si>
    <t>T18 T14 D16</t>
  </si>
  <si>
    <t>T20 T17 D8</t>
  </si>
  <si>
    <t>T19 S19 Bull</t>
  </si>
  <si>
    <t>25 T20 D20</t>
  </si>
  <si>
    <t>T20 S14 Bull</t>
  </si>
  <si>
    <t>T19 T10 D18</t>
  </si>
  <si>
    <t>T18 T12 D16</t>
  </si>
  <si>
    <t>T20 T7 D20</t>
  </si>
  <si>
    <t>T20 S20 D20</t>
  </si>
  <si>
    <t>T20 S19 D20</t>
  </si>
  <si>
    <t>T20 S18 D20</t>
  </si>
  <si>
    <t>T20 S17 D20</t>
  </si>
  <si>
    <t>T20 S16 D20</t>
  </si>
  <si>
    <t>T20 S15 D20</t>
  </si>
  <si>
    <t>T20 S14 D20</t>
  </si>
  <si>
    <t>T20 S13 D20</t>
  </si>
  <si>
    <t>T20 S20 D16</t>
  </si>
  <si>
    <t>T20 S19 D16</t>
  </si>
  <si>
    <t>T20 S18 D16</t>
  </si>
  <si>
    <t>T20 S17 D16</t>
  </si>
  <si>
    <t>T20 S16 D16</t>
  </si>
  <si>
    <t>T19 Bull</t>
  </si>
  <si>
    <t>T20 S10 D18</t>
  </si>
  <si>
    <t>T20 S13 D16</t>
  </si>
  <si>
    <t>T18 Bull</t>
  </si>
  <si>
    <t>T20 S3 D20</t>
  </si>
  <si>
    <t>T20 S10 D16</t>
  </si>
  <si>
    <t>T17 Bull</t>
  </si>
  <si>
    <t>T20 D20</t>
  </si>
  <si>
    <t>T20 S7 D16</t>
  </si>
  <si>
    <t>T20 D19</t>
  </si>
  <si>
    <t>T19 D20</t>
  </si>
  <si>
    <t>T20 D18</t>
  </si>
  <si>
    <t>T19 D19</t>
  </si>
  <si>
    <t>T18 D20</t>
  </si>
  <si>
    <t>T19 D18</t>
  </si>
  <si>
    <t>T20 D16</t>
  </si>
  <si>
    <t>T17 D20</t>
  </si>
  <si>
    <t>T18 D18</t>
  </si>
  <si>
    <t>T19 D16</t>
  </si>
  <si>
    <t>T16 D20</t>
  </si>
  <si>
    <t>T17 D18</t>
  </si>
  <si>
    <t>T18 D16</t>
  </si>
  <si>
    <t>T15 D20</t>
  </si>
  <si>
    <t>T20 D12</t>
  </si>
  <si>
    <t>T17 D16</t>
  </si>
  <si>
    <t>T14 D20</t>
  </si>
  <si>
    <t>T15 D18</t>
  </si>
  <si>
    <t>T20 D10</t>
  </si>
  <si>
    <t>T13 D20</t>
  </si>
  <si>
    <t>T18 D12</t>
  </si>
  <si>
    <t>T19 D10</t>
  </si>
  <si>
    <t>T20 D8</t>
  </si>
  <si>
    <t>T17 D12</t>
  </si>
  <si>
    <t>T18 D10</t>
  </si>
  <si>
    <t>T19 D8</t>
  </si>
  <si>
    <t>T12 D18</t>
  </si>
  <si>
    <t>T17 D10</t>
  </si>
  <si>
    <t>T10 D20</t>
  </si>
  <si>
    <t>T13 D15</t>
  </si>
  <si>
    <t>T20 D4</t>
  </si>
  <si>
    <t>T17 D8</t>
  </si>
  <si>
    <t>T10 D18</t>
  </si>
  <si>
    <t>25 D20</t>
  </si>
  <si>
    <t>D12 D20</t>
  </si>
  <si>
    <t>T16 D8</t>
  </si>
  <si>
    <t>T13 D12</t>
  </si>
  <si>
    <t>D11 D20</t>
  </si>
  <si>
    <t>T10 D16</t>
  </si>
  <si>
    <t>S11 S10 D20</t>
  </si>
  <si>
    <t>S20 D20</t>
  </si>
  <si>
    <t>T13 D10</t>
  </si>
  <si>
    <t>18   D20</t>
  </si>
  <si>
    <t>19    D19</t>
  </si>
  <si>
    <t>16    D20</t>
  </si>
  <si>
    <t>15    D20</t>
  </si>
  <si>
    <t>14   D20</t>
  </si>
  <si>
    <t>13   D20</t>
  </si>
  <si>
    <t>12    D20</t>
  </si>
  <si>
    <t>11   D20</t>
  </si>
  <si>
    <t>10    D20 (Bull)</t>
  </si>
  <si>
    <t xml:space="preserve"> 9    D20</t>
  </si>
  <si>
    <t>9    D20</t>
  </si>
  <si>
    <t xml:space="preserve"> 8    D20</t>
  </si>
  <si>
    <t>8    D20</t>
  </si>
  <si>
    <t>7    D20</t>
  </si>
  <si>
    <t>6    D20</t>
  </si>
  <si>
    <t>5    D20</t>
  </si>
  <si>
    <t>4    D20</t>
  </si>
  <si>
    <t>3    D20</t>
  </si>
  <si>
    <t>2    D20</t>
  </si>
  <si>
    <t>1    D20</t>
  </si>
  <si>
    <t>D20</t>
  </si>
  <si>
    <t>7     D16</t>
  </si>
  <si>
    <t>D19</t>
  </si>
  <si>
    <t>5     D16</t>
  </si>
  <si>
    <t>D18</t>
  </si>
  <si>
    <t>3     D16</t>
  </si>
  <si>
    <t>D17</t>
  </si>
  <si>
    <t>1     D16</t>
  </si>
  <si>
    <t>D16</t>
  </si>
  <si>
    <t>1   D15</t>
  </si>
  <si>
    <t>D15</t>
  </si>
  <si>
    <t>1   D14</t>
  </si>
  <si>
    <t>D14</t>
  </si>
  <si>
    <t>1   D13</t>
  </si>
  <si>
    <t>D13</t>
  </si>
  <si>
    <t>1   D12</t>
  </si>
  <si>
    <t>D12</t>
  </si>
  <si>
    <t>1   D11</t>
  </si>
  <si>
    <t>D11</t>
  </si>
  <si>
    <t>1   D10</t>
  </si>
  <si>
    <t>D10</t>
  </si>
  <si>
    <t>1   D9</t>
  </si>
  <si>
    <t>D9</t>
  </si>
  <si>
    <t>1   D8</t>
  </si>
  <si>
    <t>D8</t>
  </si>
  <si>
    <t>1   D7</t>
  </si>
  <si>
    <t>D7</t>
  </si>
  <si>
    <t>1   D6</t>
  </si>
  <si>
    <t>D6</t>
  </si>
  <si>
    <t>1   D5</t>
  </si>
  <si>
    <t>D5</t>
  </si>
  <si>
    <t>1   D4</t>
  </si>
  <si>
    <t>D4</t>
  </si>
  <si>
    <t>1   D3</t>
  </si>
  <si>
    <t>D3</t>
  </si>
  <si>
    <t>1   D2</t>
  </si>
  <si>
    <t>D2</t>
  </si>
  <si>
    <t>1   D1</t>
  </si>
  <si>
    <t>D1</t>
  </si>
  <si>
    <t>Checkout</t>
  </si>
  <si>
    <t>6 Dart</t>
  </si>
  <si>
    <t>Punkte</t>
  </si>
  <si>
    <t>Spiel 1</t>
  </si>
  <si>
    <t>Teilnehmer 1:</t>
  </si>
  <si>
    <t>Teilnehmer 2:</t>
  </si>
  <si>
    <t>Spiel 2</t>
  </si>
  <si>
    <t>Spiel 3</t>
  </si>
  <si>
    <t>Sieger:</t>
  </si>
  <si>
    <t>Looser</t>
  </si>
  <si>
    <t xml:space="preserve"> Turnier  </t>
  </si>
  <si>
    <t>Teilnehmer 3:</t>
  </si>
  <si>
    <t>Siege</t>
  </si>
  <si>
    <t>2. Platz</t>
  </si>
  <si>
    <t>3. Platz</t>
  </si>
  <si>
    <t>2 Spieler 2 Gewinnlegs</t>
  </si>
  <si>
    <t>Z</t>
  </si>
  <si>
    <t xml:space="preserve">T20 T20 D20 </t>
  </si>
  <si>
    <t xml:space="preserve">T20 T20 D19 </t>
  </si>
  <si>
    <t>Trostrunde</t>
  </si>
  <si>
    <t>Hauptrunde</t>
  </si>
  <si>
    <t>Verliererseite</t>
  </si>
  <si>
    <t>Gewinnerseite</t>
  </si>
  <si>
    <t>2. Trostrunde</t>
  </si>
  <si>
    <t>1. Trostrunde</t>
  </si>
  <si>
    <t>Teilnehmer 4:</t>
  </si>
  <si>
    <t>Gewinner der 1. Trostrunde +
Verlierer der 2. Runde</t>
  </si>
  <si>
    <t>Verlierer der 1. Runde</t>
  </si>
  <si>
    <t>Teilnehmer 5:</t>
  </si>
  <si>
    <t>Gewinner</t>
  </si>
  <si>
    <t>Teilnehmer 6:</t>
  </si>
  <si>
    <t>Teilnehmer 7:</t>
  </si>
  <si>
    <t>Teilnehmer 8:</t>
  </si>
  <si>
    <t>3. / 4. Platz</t>
  </si>
  <si>
    <t>5. / 6. Platz</t>
  </si>
  <si>
    <t>7. / 8. Platz</t>
  </si>
  <si>
    <t>Verlierer</t>
  </si>
  <si>
    <t>Finale</t>
  </si>
  <si>
    <t>5. Platz</t>
  </si>
  <si>
    <t>7. Platz</t>
  </si>
  <si>
    <t>4. Platz</t>
  </si>
  <si>
    <t>6. Platz</t>
  </si>
  <si>
    <t>8. Platz</t>
  </si>
  <si>
    <t>Spieler 2</t>
  </si>
  <si>
    <t>Spieler 3</t>
  </si>
  <si>
    <t>Spieler 4</t>
  </si>
  <si>
    <t>Spieler 5</t>
  </si>
  <si>
    <t>Spieler 6</t>
  </si>
  <si>
    <t>Spieler 7</t>
  </si>
  <si>
    <t>Spieler 8</t>
  </si>
  <si>
    <t>Spieler 9</t>
  </si>
  <si>
    <t>Spieler 10</t>
  </si>
  <si>
    <t>Spieler 11</t>
  </si>
  <si>
    <t>Spieler 12</t>
  </si>
  <si>
    <t>Spieler 13</t>
  </si>
  <si>
    <t>Spieler 14</t>
  </si>
  <si>
    <t>Spieler 15</t>
  </si>
  <si>
    <t>Spieler 16</t>
  </si>
  <si>
    <t>Teilnehmer 9:</t>
  </si>
  <si>
    <t>Teilnehmer 10:</t>
  </si>
  <si>
    <t>Teilnehmer 11:</t>
  </si>
  <si>
    <t>Teilnehmer 12:</t>
  </si>
  <si>
    <t>Teilnehmer 13:</t>
  </si>
  <si>
    <t>Teilnehmer 14:</t>
  </si>
  <si>
    <t>Teilnehmer 15:</t>
  </si>
  <si>
    <t>Teilnehmer 16:</t>
  </si>
  <si>
    <t>15. Platz</t>
  </si>
  <si>
    <t>16. Platz</t>
  </si>
  <si>
    <t>9. Platz</t>
  </si>
  <si>
    <t>10. Platz</t>
  </si>
  <si>
    <t>11. Platz</t>
  </si>
  <si>
    <t>12. Platz</t>
  </si>
  <si>
    <t>13. Platz</t>
  </si>
  <si>
    <t>14. Platz</t>
  </si>
  <si>
    <t xml:space="preserve">Turnier  </t>
  </si>
  <si>
    <t>1.Satz</t>
  </si>
  <si>
    <t>2.Satz</t>
  </si>
  <si>
    <t>3.Satz</t>
  </si>
  <si>
    <t>4.Satz</t>
  </si>
  <si>
    <t>5.Satz</t>
  </si>
  <si>
    <t>Sätze</t>
  </si>
  <si>
    <t>Ver-
lierer</t>
  </si>
  <si>
    <t>Copyright by Th. Karker</t>
  </si>
  <si>
    <t>adde</t>
  </si>
  <si>
    <t>Rainer</t>
  </si>
  <si>
    <t>Adde</t>
  </si>
  <si>
    <t>T20 T20 T13</t>
  </si>
  <si>
    <t>Mittelwert    Ø</t>
  </si>
  <si>
    <t>T7 D20</t>
  </si>
  <si>
    <t>AverageǾ</t>
  </si>
  <si>
    <t>2 Gewinnspiele 1 Set 2 Legs</t>
  </si>
  <si>
    <t>Thomas</t>
  </si>
  <si>
    <t>X</t>
  </si>
  <si>
    <t>Dieter</t>
  </si>
  <si>
    <t>Manfred</t>
  </si>
  <si>
    <t>single</t>
  </si>
  <si>
    <t>doppel</t>
  </si>
  <si>
    <t>trippel</t>
  </si>
  <si>
    <t>Sp1</t>
  </si>
  <si>
    <t>Sp2</t>
  </si>
  <si>
    <t>Sp3</t>
  </si>
  <si>
    <t>Sp4</t>
  </si>
  <si>
    <t>Sp5</t>
  </si>
  <si>
    <t>Sp6</t>
  </si>
  <si>
    <t>Sp7</t>
  </si>
  <si>
    <t>Sp8</t>
  </si>
  <si>
    <t>Sp9</t>
  </si>
  <si>
    <t>Sp10</t>
  </si>
  <si>
    <t>Sp11</t>
  </si>
  <si>
    <t>Sp12</t>
  </si>
  <si>
    <t>Sp13</t>
  </si>
  <si>
    <t>Sp14</t>
  </si>
  <si>
    <t>P 1</t>
  </si>
  <si>
    <t>P2</t>
  </si>
  <si>
    <t>P 3</t>
  </si>
  <si>
    <t>P 4</t>
  </si>
  <si>
    <t>P 5</t>
  </si>
  <si>
    <t>P 6</t>
  </si>
  <si>
    <t>P 7</t>
  </si>
  <si>
    <t>P 8</t>
  </si>
  <si>
    <t>P 9</t>
  </si>
  <si>
    <t>P 10</t>
  </si>
  <si>
    <t>P 11</t>
  </si>
  <si>
    <t>P 12</t>
  </si>
  <si>
    <t>P 13</t>
  </si>
  <si>
    <t>P 14</t>
  </si>
  <si>
    <t>3 Würfe</t>
  </si>
  <si>
    <t>6 Würfe</t>
  </si>
  <si>
    <t>9 Würfe</t>
  </si>
  <si>
    <t>12 Würfe</t>
  </si>
  <si>
    <t>15 Würfe</t>
  </si>
  <si>
    <t>18 Würfe</t>
  </si>
  <si>
    <t>21 Würfe</t>
  </si>
  <si>
    <t>24 Würfe</t>
  </si>
  <si>
    <t>Runde 3</t>
  </si>
  <si>
    <t>Runde 4</t>
  </si>
  <si>
    <t>Runde 5</t>
  </si>
  <si>
    <t>Runde 6</t>
  </si>
  <si>
    <t>Runde 7</t>
  </si>
  <si>
    <t>Runde 8</t>
  </si>
  <si>
    <t xml:space="preserve">Rundeund </t>
  </si>
  <si>
    <t>Andy</t>
  </si>
  <si>
    <t>Steffen</t>
  </si>
  <si>
    <t>Lukas</t>
  </si>
  <si>
    <t>Stefan</t>
  </si>
  <si>
    <t>Charly</t>
  </si>
  <si>
    <t>Spohni</t>
  </si>
  <si>
    <t>Walter</t>
  </si>
  <si>
    <t>Volker</t>
  </si>
  <si>
    <t>Uwe</t>
  </si>
  <si>
    <t>Spieler 17</t>
  </si>
  <si>
    <t>Spieler 18</t>
  </si>
  <si>
    <t>Spieler 19</t>
  </si>
  <si>
    <t>Spieler 20</t>
  </si>
  <si>
    <t>Spieler 21</t>
  </si>
  <si>
    <t>Spieler 22</t>
  </si>
  <si>
    <t>Spieler 23</t>
  </si>
  <si>
    <t>Spieler 24</t>
  </si>
  <si>
    <t>Spieler 25</t>
  </si>
  <si>
    <t>Spieler 26</t>
  </si>
  <si>
    <t>Spieler 27</t>
  </si>
  <si>
    <t>Spieler 28</t>
  </si>
  <si>
    <t>Spieler 29</t>
  </si>
  <si>
    <t>Spieler 30</t>
  </si>
  <si>
    <t>Spieler 31</t>
  </si>
  <si>
    <t>Spieler 32</t>
  </si>
  <si>
    <t>Spieler 33</t>
  </si>
  <si>
    <t>Spieler 34</t>
  </si>
  <si>
    <t>Spieler 35</t>
  </si>
  <si>
    <t>Spieler 36</t>
  </si>
  <si>
    <t>Spieler 37</t>
  </si>
  <si>
    <t>Spieler 38</t>
  </si>
  <si>
    <t>Spieler 39</t>
  </si>
  <si>
    <t>Spieler 40</t>
  </si>
  <si>
    <t>Spieler 41</t>
  </si>
  <si>
    <t>Spieler 42</t>
  </si>
  <si>
    <t>Spieler 43</t>
  </si>
  <si>
    <t>Spieler 44</t>
  </si>
  <si>
    <t>Spieler 45</t>
  </si>
  <si>
    <t>Spieler 46</t>
  </si>
  <si>
    <t>Spieler 47</t>
  </si>
  <si>
    <t>Spieler 48</t>
  </si>
  <si>
    <t>Spieler 49</t>
  </si>
  <si>
    <t>Spieler 50</t>
  </si>
  <si>
    <t>Spieler 51</t>
  </si>
  <si>
    <t>Spieler 52</t>
  </si>
  <si>
    <t>Spieler 53</t>
  </si>
  <si>
    <t>Spieler 54</t>
  </si>
  <si>
    <t>Spieler 55</t>
  </si>
  <si>
    <t>Spieler 56</t>
  </si>
  <si>
    <t>Spieler 57</t>
  </si>
  <si>
    <t>in Zellen b11 sollen die ersten 3 Klicks übernommen werden</t>
  </si>
  <si>
    <r>
      <t>in der Zelle</t>
    </r>
    <r>
      <rPr>
        <b/>
        <sz val="11"/>
        <color theme="1"/>
        <rFont val="Calibri"/>
        <family val="2"/>
        <scheme val="minor"/>
      </rPr>
      <t xml:space="preserve"> </t>
    </r>
    <r>
      <rPr>
        <b/>
        <sz val="14"/>
        <color theme="1"/>
        <rFont val="Calibri"/>
        <family val="2"/>
        <scheme val="minor"/>
      </rPr>
      <t>c11</t>
    </r>
    <r>
      <rPr>
        <sz val="11"/>
        <color theme="1"/>
        <rFont val="Calibri"/>
        <family val="2"/>
        <scheme val="minor"/>
      </rPr>
      <t xml:space="preserve"> sollen di e</t>
    </r>
    <r>
      <rPr>
        <sz val="16"/>
        <color theme="1"/>
        <rFont val="Calibri"/>
        <family val="2"/>
        <scheme val="minor"/>
      </rPr>
      <t>2ten</t>
    </r>
    <r>
      <rPr>
        <b/>
        <sz val="18"/>
        <color theme="1"/>
        <rFont val="Calibri"/>
        <family val="2"/>
        <scheme val="minor"/>
      </rPr>
      <t xml:space="preserve"> 3</t>
    </r>
    <r>
      <rPr>
        <sz val="11"/>
        <color theme="1"/>
        <rFont val="Calibri"/>
        <family val="2"/>
        <scheme val="minor"/>
      </rPr>
      <t xml:space="preserve"> Klicks dazu addiert werden und dies soll bis Zelle</t>
    </r>
    <r>
      <rPr>
        <b/>
        <sz val="16"/>
        <color theme="1"/>
        <rFont val="Calibri"/>
        <family val="2"/>
        <scheme val="minor"/>
      </rPr>
      <t xml:space="preserve"> I11 </t>
    </r>
    <r>
      <rPr>
        <sz val="11"/>
        <color theme="1"/>
        <rFont val="Calibri"/>
        <family val="2"/>
        <scheme val="minor"/>
      </rPr>
      <t>erfolgen</t>
    </r>
  </si>
  <si>
    <r>
      <t>Dies</t>
    </r>
    <r>
      <rPr>
        <sz val="20"/>
        <color theme="1"/>
        <rFont val="Calibri"/>
        <family val="2"/>
        <scheme val="minor"/>
      </rPr>
      <t xml:space="preserve"> </t>
    </r>
    <r>
      <rPr>
        <b/>
        <sz val="20"/>
        <color theme="1"/>
        <rFont val="Calibri"/>
        <family val="2"/>
        <scheme val="minor"/>
      </rPr>
      <t>Anweisung</t>
    </r>
    <r>
      <rPr>
        <sz val="11"/>
        <color theme="1"/>
        <rFont val="Calibri"/>
        <family val="2"/>
        <scheme val="minor"/>
      </rPr>
      <t xml:space="preserve"> soll von </t>
    </r>
    <r>
      <rPr>
        <b/>
        <sz val="18"/>
        <color theme="1"/>
        <rFont val="Calibri"/>
        <family val="2"/>
        <scheme val="minor"/>
      </rPr>
      <t>B11</t>
    </r>
    <r>
      <rPr>
        <sz val="11"/>
        <color theme="1"/>
        <rFont val="Calibri"/>
        <family val="2"/>
        <scheme val="minor"/>
      </rPr>
      <t xml:space="preserve"> bis Zelle</t>
    </r>
    <r>
      <rPr>
        <sz val="20"/>
        <color theme="1"/>
        <rFont val="Calibri"/>
        <family val="2"/>
        <scheme val="minor"/>
      </rPr>
      <t xml:space="preserve"> </t>
    </r>
    <r>
      <rPr>
        <b/>
        <sz val="20"/>
        <color theme="1"/>
        <rFont val="Calibri"/>
        <family val="2"/>
        <scheme val="minor"/>
      </rPr>
      <t xml:space="preserve">I24 </t>
    </r>
    <r>
      <rPr>
        <sz val="11"/>
        <color theme="1"/>
        <rFont val="Calibri"/>
        <family val="2"/>
        <scheme val="minor"/>
      </rPr>
      <t>erfolgen</t>
    </r>
  </si>
  <si>
    <t>In diesen Feldern sollen die Klicks angewendet werden. Immer 3 mal danach kommt nächster Spieler. Wenn Spieler 1 wider daran ist sollen die 2ten 3 Klicks zu den ersten 3 Klicks Addiert werden undsoweiter</t>
  </si>
  <si>
    <t>In diesen Zellen sollen die werte der ersten 3 Klicks plus 2ten 3 Klicks usw. angewendet werden wenn Spieler daran 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</si>
</sst>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
    <numFmt numFmtId="165" formatCode="0;;;@"/>
  </numFmts>
  <fonts count="76">
    <font>
      <sz val="11"/>
      <color theme="1"/>
      <name val="Calibri"/>
      <family val="2"/>
      <scheme val="minor"/>
    </font>
    <font>
      <b/>
      <sz val="11"/>
      <color indexed="8"/>
      <name val="Calibri"/>
      <family val="2"/>
    </font>
    <font>
      <b/>
      <sz val="11"/>
      <color indexed="60"/>
      <name val="Calibri"/>
      <family val="2"/>
    </font>
    <font>
      <sz val="10"/>
      <name val="Arial"/>
      <family val="2"/>
    </font>
    <font>
      <b/>
      <sz val="12"/>
      <name val="Arial"/>
      <family val="2"/>
    </font>
    <font>
      <b/>
      <i/>
      <sz val="20"/>
      <name val="Arial"/>
      <family val="2"/>
    </font>
    <font>
      <b/>
      <sz val="14"/>
      <color rgb="FF00B0F0"/>
      <name val="Arial"/>
      <family val="2"/>
    </font>
    <font>
      <b/>
      <sz val="10"/>
      <color theme="0"/>
      <name val="Arial"/>
      <family val="2"/>
    </font>
    <font>
      <b/>
      <sz val="12"/>
      <color theme="0"/>
      <name val="Arial"/>
      <family val="2"/>
    </font>
    <font>
      <b/>
      <sz val="14"/>
      <name val="Arial"/>
      <family val="2"/>
    </font>
    <font>
      <b/>
      <sz val="14"/>
      <color indexed="10"/>
      <name val="Arial"/>
      <family val="2"/>
    </font>
    <font>
      <b/>
      <sz val="14"/>
      <color indexed="17"/>
      <name val="Arial"/>
      <family val="2"/>
    </font>
    <font>
      <b/>
      <sz val="12"/>
      <color rgb="FF002060"/>
      <name val="Arial"/>
      <family val="2"/>
    </font>
    <font>
      <b/>
      <sz val="12"/>
      <color rgb="FF00B0F0"/>
      <name val="Verdana"/>
      <family val="2"/>
    </font>
    <font>
      <b/>
      <sz val="10"/>
      <name val="Arial"/>
      <family val="2"/>
    </font>
    <font>
      <b/>
      <sz val="11"/>
      <color rgb="FF00B0F0"/>
      <name val="Arial"/>
      <family val="2"/>
    </font>
    <font>
      <sz val="14"/>
      <name val="Arial"/>
      <family val="2"/>
    </font>
    <font>
      <b/>
      <sz val="14"/>
      <color indexed="9"/>
      <name val="Arial"/>
      <family val="2"/>
    </font>
    <font>
      <sz val="16"/>
      <name val="Arial"/>
      <family val="2"/>
    </font>
    <font>
      <b/>
      <sz val="16"/>
      <color indexed="10"/>
      <name val="Arial"/>
      <family val="2"/>
    </font>
    <font>
      <b/>
      <sz val="16"/>
      <color indexed="9"/>
      <name val="Arial"/>
      <family val="2"/>
    </font>
    <font>
      <b/>
      <sz val="10"/>
      <color indexed="10"/>
      <name val="Verdana"/>
      <family val="2"/>
    </font>
    <font>
      <i/>
      <sz val="10"/>
      <color indexed="8"/>
      <name val="Verdana"/>
      <family val="2"/>
    </font>
    <font>
      <sz val="10"/>
      <color indexed="8"/>
      <name val="Verdana"/>
      <family val="2"/>
    </font>
    <font>
      <b/>
      <sz val="11"/>
      <color theme="1"/>
      <name val="Calibri"/>
      <family val="2"/>
      <scheme val="minor"/>
    </font>
    <font>
      <b/>
      <sz val="16"/>
      <color rgb="FF7030A0"/>
      <name val="Calibri"/>
      <family val="2"/>
      <scheme val="minor"/>
    </font>
    <font>
      <b/>
      <sz val="14"/>
      <color theme="1"/>
      <name val="Calibri"/>
      <family val="2"/>
      <scheme val="minor"/>
    </font>
    <font>
      <b/>
      <sz val="14"/>
      <color rgb="FF00B050"/>
      <name val="Calibri"/>
      <family val="2"/>
      <scheme val="minor"/>
    </font>
    <font>
      <b/>
      <sz val="12"/>
      <color indexed="10"/>
      <name val="Arial"/>
      <family val="2"/>
    </font>
    <font>
      <b/>
      <sz val="18"/>
      <color theme="1"/>
      <name val="Calibri"/>
      <family val="2"/>
      <scheme val="minor"/>
    </font>
    <font>
      <b/>
      <sz val="18"/>
      <color theme="1"/>
      <name val="Arial Black"/>
      <family val="2"/>
    </font>
    <font>
      <b/>
      <sz val="14"/>
      <color rgb="FFFF0000"/>
      <name val="Arial"/>
      <family val="2"/>
    </font>
    <font>
      <b/>
      <sz val="16"/>
      <color rgb="FFFF0000"/>
      <name val="Calibri"/>
      <family val="2"/>
      <scheme val="minor"/>
    </font>
    <font>
      <sz val="14"/>
      <color theme="1"/>
      <name val="Calibri"/>
      <family val="2"/>
      <scheme val="minor"/>
    </font>
    <font>
      <sz val="10"/>
      <color indexed="8"/>
      <name val="Arial"/>
      <family val="2"/>
    </font>
    <font>
      <b/>
      <sz val="26"/>
      <color indexed="8"/>
      <name val="Arial"/>
      <family val="2"/>
    </font>
    <font>
      <b/>
      <sz val="10"/>
      <color indexed="8"/>
      <name val="Arial"/>
      <family val="2"/>
    </font>
    <font>
      <b/>
      <sz val="12"/>
      <color indexed="8"/>
      <name val="Arial"/>
      <family val="2"/>
    </font>
    <font>
      <b/>
      <sz val="14"/>
      <color indexed="8"/>
      <name val="Arial"/>
      <family val="2"/>
    </font>
    <font>
      <b/>
      <sz val="20"/>
      <color indexed="8"/>
      <name val="Arial"/>
      <family val="2"/>
    </font>
    <font>
      <b/>
      <sz val="16"/>
      <color indexed="8"/>
      <name val="Arial"/>
      <family val="2"/>
    </font>
    <font>
      <b/>
      <sz val="18"/>
      <color indexed="8"/>
      <name val="Arial"/>
      <family val="2"/>
    </font>
    <font>
      <b/>
      <sz val="36"/>
      <color indexed="8"/>
      <name val="Arial"/>
      <family val="2"/>
    </font>
    <font>
      <b/>
      <sz val="10"/>
      <color theme="1"/>
      <name val="Arial Black"/>
      <family val="2"/>
    </font>
    <font>
      <b/>
      <sz val="22"/>
      <color theme="1"/>
      <name val="Calibri"/>
      <family val="2"/>
      <scheme val="minor"/>
    </font>
    <font>
      <sz val="11"/>
      <name val="Arial"/>
      <family val="2"/>
    </font>
    <font>
      <sz val="11"/>
      <color indexed="8"/>
      <name val="Arial"/>
      <family val="2"/>
    </font>
    <font>
      <b/>
      <sz val="12"/>
      <color theme="1"/>
      <name val="Calibri"/>
      <family val="2"/>
      <scheme val="minor"/>
    </font>
    <font>
      <b/>
      <sz val="16"/>
      <name val="Arial"/>
      <family val="2"/>
    </font>
    <font>
      <b/>
      <sz val="11"/>
      <name val="Arial"/>
      <family val="2"/>
    </font>
    <font>
      <b/>
      <sz val="20"/>
      <color theme="1"/>
      <name val="Calibri"/>
      <family val="2"/>
      <scheme val="minor"/>
    </font>
    <font>
      <sz val="11"/>
      <color rgb="FFFFFFFF"/>
      <name val="Calibri"/>
      <family val="2"/>
      <scheme val="minor"/>
    </font>
    <font>
      <b/>
      <sz val="8"/>
      <color theme="1"/>
      <name val="Arial Black"/>
      <family val="2"/>
    </font>
    <font>
      <b/>
      <sz val="20"/>
      <color indexed="9"/>
      <name val="Arial"/>
      <family val="2"/>
    </font>
    <font>
      <sz val="9"/>
      <color theme="1"/>
      <name val="Calibri"/>
      <family val="2"/>
      <scheme val="minor"/>
    </font>
    <font>
      <sz val="10"/>
      <color theme="8" tint="0.39997558519241921"/>
      <name val="Arial"/>
      <family val="2"/>
    </font>
    <font>
      <sz val="10"/>
      <color rgb="FF002060"/>
      <name val="Arial"/>
      <family val="2"/>
    </font>
    <font>
      <b/>
      <sz val="36"/>
      <color indexed="8"/>
      <name val="Almonte Snow"/>
    </font>
    <font>
      <b/>
      <sz val="9"/>
      <color theme="1"/>
      <name val="Calibri"/>
      <family val="2"/>
      <scheme val="minor"/>
    </font>
    <font>
      <sz val="10"/>
      <color theme="0"/>
      <name val="Arial"/>
      <family val="2"/>
    </font>
    <font>
      <sz val="10"/>
      <color theme="6" tint="0.59996337778862885"/>
      <name val="Arial"/>
      <family val="2"/>
    </font>
    <font>
      <b/>
      <sz val="14"/>
      <color theme="6" tint="0.59996337778862885"/>
      <name val="Calibri"/>
      <family val="2"/>
      <scheme val="minor"/>
    </font>
    <font>
      <sz val="14"/>
      <color theme="0"/>
      <name val="Arial"/>
      <family val="2"/>
    </font>
    <font>
      <b/>
      <sz val="18"/>
      <color indexed="8"/>
      <name val="Ariane Extra Bold DB"/>
    </font>
    <font>
      <b/>
      <sz val="12"/>
      <color indexed="8"/>
      <name val="Ariane Extra Bold DB"/>
    </font>
    <font>
      <sz val="10"/>
      <color indexed="8"/>
      <name val="Ariane Extra Bold DB"/>
    </font>
    <font>
      <sz val="11"/>
      <color theme="1"/>
      <name val="Ariane Extra Bold DB"/>
    </font>
    <font>
      <b/>
      <sz val="20"/>
      <color indexed="8"/>
      <name val="Ariane Extra Bold DB"/>
    </font>
    <font>
      <b/>
      <sz val="19"/>
      <color indexed="8"/>
      <name val="Ariane Extra Bold DB"/>
    </font>
    <font>
      <b/>
      <sz val="14"/>
      <color rgb="FFFF0000"/>
      <name val="Calibri"/>
      <family val="2"/>
      <scheme val="minor"/>
    </font>
    <font>
      <sz val="11"/>
      <color theme="1"/>
      <name val="Calibri"/>
      <family val="2"/>
      <scheme val="minor"/>
    </font>
    <font>
      <b/>
      <sz val="10"/>
      <color theme="1"/>
      <name val="Calibri"/>
      <family val="2"/>
      <scheme val="minor"/>
    </font>
    <font>
      <b/>
      <sz val="16"/>
      <color theme="1"/>
      <name val="Calibri"/>
      <family val="2"/>
      <scheme val="minor"/>
    </font>
    <font>
      <sz val="20"/>
      <color theme="1"/>
      <name val="Calibri"/>
      <family val="2"/>
      <scheme val="minor"/>
    </font>
    <font>
      <sz val="16"/>
      <color theme="1"/>
      <name val="Calibri"/>
      <family val="2"/>
      <scheme val="minor"/>
    </font>
    <font>
      <sz val="11"/>
      <color rgb="FF000000"/>
      <name val="Calibri"/>
      <family val="2"/>
    </font>
  </fonts>
  <fills count="5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C00000"/>
        <bgColor indexed="64"/>
      </patternFill>
    </fill>
    <fill>
      <patternFill patternType="solid">
        <fgColor theme="0" tint="-0.34998626667073579"/>
        <bgColor indexed="64"/>
      </patternFill>
    </fill>
    <fill>
      <patternFill patternType="solid">
        <fgColor indexed="44"/>
        <bgColor indexed="64"/>
      </patternFill>
    </fill>
    <fill>
      <patternFill patternType="solid">
        <fgColor indexed="43"/>
        <bgColor indexed="64"/>
      </patternFill>
    </fill>
    <fill>
      <patternFill patternType="solid">
        <fgColor indexed="57"/>
        <bgColor indexed="64"/>
      </patternFill>
    </fill>
    <fill>
      <patternFill patternType="solid">
        <fgColor rgb="FFFFC000"/>
        <bgColor indexed="64"/>
      </patternFill>
    </fill>
    <fill>
      <patternFill patternType="solid">
        <fgColor theme="9" tint="-0.249977111117893"/>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6"/>
        <bgColor indexed="64"/>
      </patternFill>
    </fill>
    <fill>
      <patternFill patternType="solid">
        <fgColor rgb="FFFFC000"/>
        <bgColor indexed="40"/>
      </patternFill>
    </fill>
    <fill>
      <patternFill patternType="solid">
        <fgColor theme="3" tint="0.79998168889431442"/>
        <bgColor indexed="16"/>
      </patternFill>
    </fill>
    <fill>
      <patternFill patternType="solid">
        <fgColor theme="0" tint="-0.249977111117893"/>
        <bgColor indexed="64"/>
      </patternFill>
    </fill>
    <fill>
      <patternFill patternType="solid">
        <fgColor theme="4" tint="0.59999389629810485"/>
        <bgColor indexed="64"/>
      </patternFill>
    </fill>
    <fill>
      <patternFill patternType="solid">
        <fgColor rgb="FF00FF00"/>
        <bgColor indexed="64"/>
      </patternFill>
    </fill>
    <fill>
      <patternFill patternType="solid">
        <fgColor rgb="FFFF00FF"/>
        <bgColor indexed="64"/>
      </patternFill>
    </fill>
    <fill>
      <patternFill patternType="solid">
        <fgColor theme="9" tint="-0.249977111117893"/>
        <bgColor indexed="23"/>
      </patternFill>
    </fill>
    <fill>
      <patternFill patternType="solid">
        <fgColor rgb="FF0070C0"/>
        <bgColor indexed="64"/>
      </patternFill>
    </fill>
    <fill>
      <patternFill patternType="solid">
        <fgColor rgb="FF0070C0"/>
        <bgColor indexed="23"/>
      </patternFill>
    </fill>
    <fill>
      <patternFill patternType="solid">
        <fgColor rgb="FF00FFFF"/>
        <bgColor indexed="23"/>
      </patternFill>
    </fill>
    <fill>
      <patternFill patternType="solid">
        <fgColor rgb="FF00FFFF"/>
        <bgColor indexed="64"/>
      </patternFill>
    </fill>
    <fill>
      <patternFill patternType="solid">
        <fgColor rgb="FF66FF33"/>
        <bgColor indexed="23"/>
      </patternFill>
    </fill>
    <fill>
      <patternFill patternType="solid">
        <fgColor rgb="FF66FF33"/>
        <bgColor indexed="64"/>
      </patternFill>
    </fill>
    <fill>
      <patternFill patternType="solid">
        <fgColor rgb="FFEFEFEF"/>
        <bgColor indexed="64"/>
      </patternFill>
    </fill>
    <fill>
      <patternFill patternType="solid">
        <fgColor indexed="48"/>
        <bgColor indexed="64"/>
      </patternFill>
    </fill>
    <fill>
      <patternFill patternType="solid">
        <fgColor indexed="41"/>
        <bgColor indexed="64"/>
      </patternFill>
    </fill>
    <fill>
      <patternFill patternType="solid">
        <fgColor indexed="14"/>
        <bgColor indexed="64"/>
      </patternFill>
    </fill>
    <fill>
      <patternFill patternType="solid">
        <fgColor indexed="11"/>
        <bgColor indexed="64"/>
      </patternFill>
    </fill>
    <fill>
      <patternFill patternType="solid">
        <fgColor indexed="10"/>
        <bgColor indexed="64"/>
      </patternFill>
    </fill>
    <fill>
      <patternFill patternType="solid">
        <fgColor rgb="FFFFC000"/>
        <bgColor indexed="23"/>
      </patternFill>
    </fill>
    <fill>
      <patternFill patternType="solid">
        <fgColor theme="4" tint="0.59999389629810485"/>
        <bgColor indexed="23"/>
      </patternFill>
    </fill>
    <fill>
      <patternFill patternType="solid">
        <fgColor rgb="FFFFFF00"/>
        <bgColor indexed="23"/>
      </patternFill>
    </fill>
    <fill>
      <patternFill patternType="solid">
        <fgColor rgb="FFFF00FF"/>
        <bgColor indexed="23"/>
      </patternFill>
    </fill>
    <fill>
      <patternFill patternType="solid">
        <fgColor indexed="49"/>
        <bgColor indexed="64"/>
      </patternFill>
    </fill>
    <fill>
      <patternFill patternType="solid">
        <fgColor indexed="47"/>
        <bgColor indexed="64"/>
      </patternFill>
    </fill>
    <fill>
      <patternFill patternType="solid">
        <fgColor indexed="15"/>
        <bgColor indexed="64"/>
      </patternFill>
    </fill>
    <fill>
      <patternFill patternType="solid">
        <fgColor theme="3" tint="0.79998168889431442"/>
        <bgColor indexed="64"/>
      </patternFill>
    </fill>
    <fill>
      <patternFill patternType="solid">
        <fgColor rgb="FFFFC000"/>
        <bgColor indexed="34"/>
      </patternFill>
    </fill>
    <fill>
      <patternFill patternType="solid">
        <fgColor rgb="FFFFC000"/>
        <bgColor indexed="33"/>
      </patternFill>
    </fill>
    <fill>
      <patternFill patternType="solid">
        <fgColor rgb="FFFFC000"/>
        <bgColor indexed="16"/>
      </patternFill>
    </fill>
    <fill>
      <patternFill patternType="solid">
        <fgColor theme="3" tint="0.79998168889431442"/>
        <bgColor indexed="23"/>
      </patternFill>
    </fill>
    <fill>
      <patternFill patternType="solid">
        <fgColor theme="3" tint="0.79998168889431442"/>
        <bgColor indexed="49"/>
      </patternFill>
    </fill>
    <fill>
      <patternFill patternType="solid">
        <fgColor indexed="53"/>
        <bgColor indexed="64"/>
      </patternFill>
    </fill>
    <fill>
      <gradientFill type="path" left="0.5" right="0.5" top="0.5" bottom="0.5">
        <stop position="0">
          <color theme="0"/>
        </stop>
        <stop position="1">
          <color theme="9" tint="0.40000610370189521"/>
        </stop>
      </gradientFill>
    </fill>
    <fill>
      <gradientFill type="path" left="0.5" right="0.5" top="0.5" bottom="0.5">
        <stop position="0">
          <color theme="0"/>
        </stop>
        <stop position="1">
          <color rgb="FF00B0F0"/>
        </stop>
      </gradientFill>
    </fill>
    <fill>
      <gradientFill type="path" left="0.5" right="0.5" top="0.5" bottom="0.5">
        <stop position="0">
          <color theme="0"/>
        </stop>
        <stop position="1">
          <color theme="4"/>
        </stop>
      </gradientFill>
    </fill>
    <fill>
      <gradientFill type="path" left="0.5" right="0.5" top="0.5" bottom="0.5">
        <stop position="0">
          <color theme="0"/>
        </stop>
        <stop position="1">
          <color rgb="FF00B050"/>
        </stop>
      </gradientFill>
    </fill>
    <fill>
      <gradientFill type="path" left="0.5" right="0.5" top="0.5" bottom="0.5">
        <stop position="0">
          <color theme="0"/>
        </stop>
        <stop position="1">
          <color theme="9" tint="-0.49803155613879818"/>
        </stop>
      </gradientFill>
    </fill>
    <fill>
      <gradientFill type="path" left="0.5" right="0.5" top="0.5" bottom="0.5">
        <stop position="0">
          <color theme="0"/>
        </stop>
        <stop position="1">
          <color rgb="FFE1CB2B"/>
        </stop>
      </gradientFill>
    </fill>
    <fill>
      <gradientFill type="path" left="1" right="1">
        <stop position="0">
          <color theme="0"/>
        </stop>
        <stop position="1">
          <color theme="1" tint="0.34900967436750391"/>
        </stop>
      </gradientFill>
    </fill>
    <fill>
      <gradientFill type="path" left="0.5" right="0.5" top="0.5" bottom="0.5">
        <stop position="0">
          <color theme="0"/>
        </stop>
        <stop position="1">
          <color theme="0" tint="-0.49803155613879818"/>
        </stop>
      </gradientFill>
    </fill>
    <fill>
      <gradientFill type="path" left="0.5" right="0.5" top="0.5" bottom="0.5">
        <stop position="0">
          <color theme="0"/>
        </stop>
        <stop position="1">
          <color theme="8" tint="-0.25098422193060094"/>
        </stop>
      </gradientFill>
    </fill>
    <fill>
      <gradientFill type="path" left="0.5" right="0.5" top="0.5" bottom="0.5">
        <stop position="0">
          <color theme="0"/>
        </stop>
        <stop position="1">
          <color rgb="FFC00000"/>
        </stop>
      </gradientFill>
    </fill>
    <fill>
      <patternFill patternType="solid">
        <fgColor theme="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ck">
        <color rgb="FF0070C0"/>
      </left>
      <right style="thick">
        <color rgb="FF0070C0"/>
      </right>
      <top style="thick">
        <color rgb="FF0070C0"/>
      </top>
      <bottom style="thick">
        <color rgb="FF0070C0"/>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ck">
        <color rgb="FF0070C0"/>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style="double">
        <color rgb="FF002060"/>
      </left>
      <right/>
      <top style="double">
        <color rgb="FF002060"/>
      </top>
      <bottom style="double">
        <color rgb="FF002060"/>
      </bottom>
      <diagonal/>
    </border>
    <border>
      <left/>
      <right/>
      <top style="double">
        <color rgb="FF002060"/>
      </top>
      <bottom style="double">
        <color rgb="FF002060"/>
      </bottom>
      <diagonal/>
    </border>
    <border>
      <left/>
      <right style="double">
        <color rgb="FF002060"/>
      </right>
      <top style="double">
        <color rgb="FF002060"/>
      </top>
      <bottom style="double">
        <color rgb="FF002060"/>
      </bottom>
      <diagonal/>
    </border>
    <border>
      <left style="double">
        <color rgb="FF002060"/>
      </left>
      <right style="double">
        <color rgb="FF002060"/>
      </right>
      <top style="double">
        <color rgb="FF002060"/>
      </top>
      <bottom/>
      <diagonal/>
    </border>
    <border>
      <left style="double">
        <color rgb="FF002060"/>
      </left>
      <right style="double">
        <color rgb="FF002060"/>
      </right>
      <top/>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rgb="FF002060"/>
      </top>
      <bottom/>
      <diagonal/>
    </border>
    <border>
      <left style="thin">
        <color indexed="64"/>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double">
        <color rgb="FFC00000"/>
      </left>
      <right style="double">
        <color rgb="FFC00000"/>
      </right>
      <top style="double">
        <color rgb="FFC00000"/>
      </top>
      <bottom style="double">
        <color rgb="FFC00000"/>
      </bottom>
      <diagonal/>
    </border>
    <border>
      <left/>
      <right style="thin">
        <color indexed="64"/>
      </right>
      <top/>
      <bottom style="thin">
        <color indexed="64"/>
      </bottom>
      <diagonal/>
    </border>
    <border>
      <left style="double">
        <color rgb="FFC00000"/>
      </left>
      <right style="thin">
        <color indexed="64"/>
      </right>
      <top style="double">
        <color rgb="FFC00000"/>
      </top>
      <bottom style="thin">
        <color indexed="64"/>
      </bottom>
      <diagonal/>
    </border>
    <border>
      <left style="thin">
        <color indexed="64"/>
      </left>
      <right style="thin">
        <color indexed="64"/>
      </right>
      <top style="double">
        <color rgb="FFC00000"/>
      </top>
      <bottom style="thin">
        <color indexed="64"/>
      </bottom>
      <diagonal/>
    </border>
    <border>
      <left style="thin">
        <color indexed="64"/>
      </left>
      <right style="double">
        <color rgb="FFC00000"/>
      </right>
      <top style="double">
        <color rgb="FFC00000"/>
      </top>
      <bottom style="thin">
        <color indexed="64"/>
      </bottom>
      <diagonal/>
    </border>
    <border>
      <left style="double">
        <color rgb="FFC00000"/>
      </left>
      <right style="thin">
        <color indexed="64"/>
      </right>
      <top style="thin">
        <color indexed="64"/>
      </top>
      <bottom style="thin">
        <color indexed="64"/>
      </bottom>
      <diagonal/>
    </border>
    <border>
      <left style="thin">
        <color indexed="64"/>
      </left>
      <right style="double">
        <color rgb="FFC00000"/>
      </right>
      <top style="thin">
        <color indexed="64"/>
      </top>
      <bottom style="thin">
        <color indexed="64"/>
      </bottom>
      <diagonal/>
    </border>
    <border>
      <left style="double">
        <color rgb="FFC00000"/>
      </left>
      <right style="thin">
        <color indexed="64"/>
      </right>
      <top style="thin">
        <color indexed="64"/>
      </top>
      <bottom style="double">
        <color rgb="FFC00000"/>
      </bottom>
      <diagonal/>
    </border>
    <border>
      <left style="thin">
        <color indexed="64"/>
      </left>
      <right style="thin">
        <color indexed="64"/>
      </right>
      <top style="thin">
        <color indexed="64"/>
      </top>
      <bottom style="double">
        <color rgb="FFC00000"/>
      </bottom>
      <diagonal/>
    </border>
    <border>
      <left style="thin">
        <color indexed="64"/>
      </left>
      <right style="double">
        <color rgb="FFC00000"/>
      </right>
      <top style="thin">
        <color indexed="64"/>
      </top>
      <bottom style="double">
        <color rgb="FFC00000"/>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right/>
      <top/>
      <bottom style="thin">
        <color indexed="64"/>
      </bottom>
      <diagonal/>
    </border>
    <border>
      <left/>
      <right style="mediumDashed">
        <color indexed="64"/>
      </right>
      <top/>
      <bottom/>
      <diagonal/>
    </border>
    <border>
      <left style="double">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style="double">
        <color indexed="64"/>
      </left>
      <right style="medium">
        <color indexed="64"/>
      </right>
      <top style="thin">
        <color indexed="64"/>
      </top>
      <bottom style="medium">
        <color indexed="64"/>
      </bottom>
      <diagonal/>
    </border>
    <border>
      <left style="thin">
        <color indexed="64"/>
      </left>
      <right style="double">
        <color rgb="FFC00000"/>
      </right>
      <top style="medium">
        <color indexed="64"/>
      </top>
      <bottom style="thin">
        <color indexed="64"/>
      </bottom>
      <diagonal/>
    </border>
    <border>
      <left style="thin">
        <color indexed="64"/>
      </left>
      <right style="double">
        <color rgb="FFC00000"/>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double">
        <color indexed="64"/>
      </left>
      <right style="double">
        <color indexed="64"/>
      </right>
      <top/>
      <bottom style="double">
        <color indexed="64"/>
      </bottom>
      <diagonal/>
    </border>
    <border>
      <left style="double">
        <color rgb="FF002060"/>
      </left>
      <right style="double">
        <color rgb="FF002060"/>
      </right>
      <top/>
      <bottom style="double">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xf numFmtId="0" fontId="3" fillId="0" borderId="0"/>
    <xf numFmtId="44" fontId="70" fillId="0" borderId="0" applyFont="0" applyFill="0" applyBorder="0" applyAlignment="0" applyProtection="0"/>
  </cellStyleXfs>
  <cellXfs count="578">
    <xf numFmtId="0" fontId="0" fillId="0" borderId="0" xfId="0"/>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2" borderId="0" xfId="0" applyFill="1" applyBorder="1" applyAlignment="1">
      <alignment horizontal="left"/>
    </xf>
    <xf numFmtId="0" fontId="0" fillId="3" borderId="0" xfId="0" applyFill="1" applyBorder="1" applyAlignment="1">
      <alignment horizontal="left"/>
    </xf>
    <xf numFmtId="0" fontId="0" fillId="4" borderId="0" xfId="0" applyFill="1" applyBorder="1" applyAlignment="1">
      <alignment horizontal="left"/>
    </xf>
    <xf numFmtId="0" fontId="0" fillId="0" borderId="0" xfId="0" applyBorder="1" applyAlignment="1">
      <alignment horizontal="center"/>
    </xf>
    <xf numFmtId="0" fontId="0" fillId="5" borderId="0" xfId="0" applyFill="1"/>
    <xf numFmtId="0" fontId="0" fillId="5" borderId="0" xfId="0" applyFill="1" applyBorder="1" applyAlignment="1">
      <alignment horizontal="left"/>
    </xf>
    <xf numFmtId="0" fontId="0" fillId="0" borderId="0" xfId="0" applyBorder="1" applyAlignment="1">
      <alignment horizontal="left"/>
    </xf>
    <xf numFmtId="0" fontId="0" fillId="0" borderId="0" xfId="0" applyFill="1" applyBorder="1" applyAlignment="1">
      <alignment horizontal="left" vertical="center"/>
    </xf>
    <xf numFmtId="0" fontId="0" fillId="0" borderId="1" xfId="0" applyBorder="1" applyAlignment="1">
      <alignment horizontal="left"/>
    </xf>
    <xf numFmtId="0" fontId="0" fillId="0" borderId="0" xfId="0" applyAlignment="1"/>
    <xf numFmtId="0" fontId="3" fillId="0" borderId="0" xfId="1"/>
    <xf numFmtId="0" fontId="4" fillId="0" borderId="10" xfId="1" applyFont="1" applyBorder="1" applyAlignment="1">
      <alignment vertical="center" textRotation="135"/>
    </xf>
    <xf numFmtId="0" fontId="4" fillId="0" borderId="12" xfId="1" applyFont="1" applyBorder="1" applyAlignment="1">
      <alignment vertical="center" textRotation="135"/>
    </xf>
    <xf numFmtId="0" fontId="7" fillId="0" borderId="0" xfId="1" applyFont="1" applyAlignment="1">
      <alignment horizontal="center" vertical="center"/>
    </xf>
    <xf numFmtId="0" fontId="8" fillId="0" borderId="0" xfId="1" applyFont="1" applyBorder="1" applyAlignment="1">
      <alignment vertical="center" textRotation="90"/>
    </xf>
    <xf numFmtId="0" fontId="4" fillId="0" borderId="0" xfId="1" applyFont="1" applyBorder="1" applyAlignment="1">
      <alignment vertical="center" textRotation="90"/>
    </xf>
    <xf numFmtId="0" fontId="9" fillId="6" borderId="2" xfId="1" applyFont="1" applyFill="1" applyBorder="1" applyAlignment="1" applyProtection="1">
      <alignment horizontal="center"/>
    </xf>
    <xf numFmtId="0" fontId="10" fillId="0" borderId="13" xfId="1" applyFont="1" applyBorder="1" applyAlignment="1" applyProtection="1">
      <alignment horizontal="center"/>
    </xf>
    <xf numFmtId="0" fontId="11" fillId="0" borderId="14" xfId="1" applyFont="1" applyBorder="1" applyAlignment="1" applyProtection="1">
      <alignment horizontal="center"/>
    </xf>
    <xf numFmtId="0" fontId="11" fillId="0" borderId="15" xfId="1" applyFont="1" applyBorder="1" applyAlignment="1" applyProtection="1">
      <alignment horizontal="center"/>
    </xf>
    <xf numFmtId="0" fontId="9" fillId="6" borderId="16" xfId="0" applyFont="1" applyFill="1" applyBorder="1" applyAlignment="1" applyProtection="1">
      <alignment horizontal="center"/>
    </xf>
    <xf numFmtId="0" fontId="10" fillId="0" borderId="17" xfId="0" applyFont="1" applyBorder="1" applyAlignment="1" applyProtection="1">
      <alignment horizontal="center"/>
    </xf>
    <xf numFmtId="0" fontId="13" fillId="0" borderId="18" xfId="0" applyFont="1" applyBorder="1" applyAlignment="1">
      <alignment horizontal="center"/>
    </xf>
    <xf numFmtId="0" fontId="14" fillId="0" borderId="0" xfId="1" applyFont="1"/>
    <xf numFmtId="0" fontId="9" fillId="6" borderId="20" xfId="1" applyFont="1" applyFill="1" applyBorder="1" applyAlignment="1" applyProtection="1">
      <alignment horizontal="center"/>
    </xf>
    <xf numFmtId="0" fontId="3" fillId="0" borderId="0" xfId="1" applyFont="1"/>
    <xf numFmtId="0" fontId="9" fillId="6" borderId="21" xfId="1" applyFont="1" applyFill="1" applyBorder="1" applyAlignment="1" applyProtection="1">
      <alignment horizontal="center"/>
    </xf>
    <xf numFmtId="0" fontId="3" fillId="0" borderId="22" xfId="1" applyBorder="1"/>
    <xf numFmtId="0" fontId="16" fillId="0" borderId="0" xfId="1" applyFont="1"/>
    <xf numFmtId="0" fontId="17" fillId="8" borderId="23" xfId="1" applyFont="1" applyFill="1" applyBorder="1" applyAlignment="1" applyProtection="1">
      <alignment horizontal="center" vertical="center"/>
    </xf>
    <xf numFmtId="0" fontId="18" fillId="0" borderId="0" xfId="1" applyFont="1"/>
    <xf numFmtId="0" fontId="20" fillId="8" borderId="5" xfId="1" applyFont="1" applyFill="1" applyBorder="1" applyAlignment="1">
      <alignment horizontal="center" vertical="center"/>
    </xf>
    <xf numFmtId="0" fontId="4" fillId="0" borderId="12" xfId="1" applyFont="1" applyBorder="1" applyAlignment="1">
      <alignment vertical="center" textRotation="255"/>
    </xf>
    <xf numFmtId="0" fontId="21" fillId="0" borderId="1" xfId="1" applyFont="1" applyBorder="1" applyAlignment="1">
      <alignment horizontal="left" wrapText="1"/>
    </xf>
    <xf numFmtId="0" fontId="22" fillId="2" borderId="1" xfId="1" applyFont="1" applyFill="1" applyBorder="1" applyAlignment="1">
      <alignment horizontal="left" wrapText="1"/>
    </xf>
    <xf numFmtId="0" fontId="22" fillId="0" borderId="1" xfId="1" applyFont="1" applyBorder="1" applyAlignment="1">
      <alignment horizontal="left" wrapText="1"/>
    </xf>
    <xf numFmtId="0" fontId="23" fillId="0" borderId="1" xfId="1" applyFont="1" applyBorder="1" applyAlignment="1">
      <alignment horizontal="left" wrapText="1"/>
    </xf>
    <xf numFmtId="0" fontId="23" fillId="0" borderId="1" xfId="1" applyFont="1" applyFill="1" applyBorder="1" applyAlignment="1">
      <alignment horizontal="left" wrapText="1"/>
    </xf>
    <xf numFmtId="0" fontId="3" fillId="0" borderId="1" xfId="1" applyBorder="1" applyAlignment="1">
      <alignment horizontal="left"/>
    </xf>
    <xf numFmtId="0" fontId="21" fillId="0" borderId="1" xfId="1" applyFont="1" applyFill="1" applyBorder="1" applyAlignment="1">
      <alignment horizontal="left" wrapText="1"/>
    </xf>
    <xf numFmtId="0" fontId="23" fillId="2" borderId="1" xfId="1" applyFont="1" applyFill="1" applyBorder="1" applyAlignment="1">
      <alignment horizontal="left" wrapText="1"/>
    </xf>
    <xf numFmtId="0" fontId="3" fillId="0" borderId="1" xfId="1" applyFont="1" applyBorder="1" applyAlignment="1">
      <alignment horizontal="left"/>
    </xf>
    <xf numFmtId="0" fontId="5" fillId="0" borderId="3" xfId="1" applyFont="1" applyBorder="1" applyAlignment="1" applyProtection="1">
      <alignment vertical="center"/>
    </xf>
    <xf numFmtId="0" fontId="0" fillId="10" borderId="11" xfId="0" applyFill="1" applyBorder="1" applyAlignment="1">
      <alignment horizontal="center"/>
    </xf>
    <xf numFmtId="0" fontId="0" fillId="10" borderId="1" xfId="0" applyFill="1" applyBorder="1" applyAlignment="1">
      <alignment horizontal="center"/>
    </xf>
    <xf numFmtId="0" fontId="0" fillId="9" borderId="11" xfId="0" applyFill="1" applyBorder="1" applyAlignment="1">
      <alignment horizontal="center"/>
    </xf>
    <xf numFmtId="0" fontId="0" fillId="9" borderId="1"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textRotation="135"/>
    </xf>
    <xf numFmtId="0" fontId="0" fillId="9" borderId="12" xfId="0" applyFill="1" applyBorder="1" applyAlignment="1">
      <alignment horizontal="center" textRotation="135"/>
    </xf>
    <xf numFmtId="0" fontId="0" fillId="10" borderId="12" xfId="0" applyFill="1" applyBorder="1" applyAlignment="1">
      <alignment horizontal="center" textRotation="135"/>
    </xf>
    <xf numFmtId="0" fontId="31" fillId="0" borderId="15" xfId="1" applyFont="1" applyBorder="1" applyAlignment="1" applyProtection="1">
      <alignment horizontal="center"/>
    </xf>
    <xf numFmtId="0" fontId="32" fillId="0" borderId="2" xfId="0" applyFont="1" applyBorder="1" applyAlignment="1">
      <alignment horizontal="center" vertical="center"/>
    </xf>
    <xf numFmtId="0" fontId="26" fillId="0" borderId="25" xfId="0" applyFont="1" applyBorder="1" applyAlignment="1">
      <alignment horizontal="center"/>
    </xf>
    <xf numFmtId="0" fontId="26" fillId="0" borderId="1" xfId="0" applyFont="1" applyBorder="1" applyAlignment="1">
      <alignment horizontal="center"/>
    </xf>
    <xf numFmtId="0" fontId="26" fillId="0" borderId="11" xfId="0" applyFont="1" applyBorder="1"/>
    <xf numFmtId="0" fontId="26" fillId="0" borderId="1" xfId="0" applyFont="1" applyBorder="1"/>
    <xf numFmtId="0" fontId="26" fillId="0" borderId="25" xfId="0" applyFont="1" applyBorder="1" applyAlignment="1">
      <alignment horizontal="left"/>
    </xf>
    <xf numFmtId="0" fontId="33" fillId="0" borderId="4" xfId="0" applyFont="1" applyBorder="1" applyAlignment="1">
      <alignment horizontal="center" textRotation="135"/>
    </xf>
    <xf numFmtId="0" fontId="33" fillId="0" borderId="0" xfId="0" applyFont="1"/>
    <xf numFmtId="0" fontId="27" fillId="0" borderId="2" xfId="0" applyFont="1" applyBorder="1" applyAlignment="1">
      <alignment horizontal="center" vertical="center"/>
    </xf>
    <xf numFmtId="0" fontId="34" fillId="6" borderId="8" xfId="1" applyFont="1" applyFill="1" applyBorder="1"/>
    <xf numFmtId="0" fontId="34" fillId="6" borderId="7" xfId="1" applyFont="1" applyFill="1" applyBorder="1"/>
    <xf numFmtId="0" fontId="3" fillId="6" borderId="0" xfId="1" applyFill="1" applyBorder="1"/>
    <xf numFmtId="0" fontId="3" fillId="6" borderId="0" xfId="1" applyFill="1" applyBorder="1" applyAlignment="1">
      <alignment horizontal="center" vertical="center"/>
    </xf>
    <xf numFmtId="0" fontId="3" fillId="6" borderId="0" xfId="1" applyFill="1" applyBorder="1" applyAlignment="1"/>
    <xf numFmtId="0" fontId="34" fillId="6" borderId="0" xfId="1" applyFont="1" applyFill="1" applyBorder="1"/>
    <xf numFmtId="0" fontId="3" fillId="6" borderId="23" xfId="1" applyFill="1" applyBorder="1" applyAlignment="1">
      <alignment horizontal="center" vertical="center"/>
    </xf>
    <xf numFmtId="0" fontId="34" fillId="6" borderId="0" xfId="1" applyFont="1" applyFill="1" applyBorder="1" applyAlignment="1">
      <alignment vertical="center"/>
    </xf>
    <xf numFmtId="0" fontId="34" fillId="6" borderId="23" xfId="1" applyFont="1" applyFill="1" applyBorder="1"/>
    <xf numFmtId="0" fontId="36" fillId="13" borderId="35" xfId="1" applyFont="1" applyFill="1" applyBorder="1" applyAlignment="1" applyProtection="1">
      <alignment horizontal="center" vertical="center"/>
      <protection locked="0"/>
    </xf>
    <xf numFmtId="0" fontId="34" fillId="6" borderId="0" xfId="1" applyFont="1" applyFill="1" applyBorder="1" applyAlignment="1">
      <alignment horizontal="right" vertical="center"/>
    </xf>
    <xf numFmtId="0" fontId="34" fillId="6" borderId="0" xfId="1" applyFont="1" applyFill="1" applyBorder="1" applyAlignment="1" applyProtection="1">
      <alignment horizontal="center" vertical="center"/>
      <protection locked="0"/>
    </xf>
    <xf numFmtId="0" fontId="3" fillId="6" borderId="0" xfId="1" applyFill="1" applyBorder="1" applyAlignment="1">
      <alignment horizontal="center" vertical="center" textRotation="90"/>
    </xf>
    <xf numFmtId="0" fontId="37" fillId="6" borderId="0" xfId="1" applyFont="1" applyFill="1" applyBorder="1" applyAlignment="1">
      <alignment horizontal="left"/>
    </xf>
    <xf numFmtId="0" fontId="34" fillId="6" borderId="0" xfId="1" applyFont="1" applyFill="1" applyBorder="1" applyAlignment="1">
      <alignment horizontal="left" vertical="center"/>
    </xf>
    <xf numFmtId="0" fontId="34" fillId="6" borderId="23" xfId="1" applyFont="1" applyFill="1" applyBorder="1" applyAlignment="1">
      <alignment vertical="center"/>
    </xf>
    <xf numFmtId="0" fontId="34" fillId="6" borderId="0" xfId="1" applyFont="1" applyFill="1" applyBorder="1" applyAlignment="1">
      <alignment horizontal="center" vertical="center"/>
    </xf>
    <xf numFmtId="0" fontId="37" fillId="6" borderId="0" xfId="1" applyFont="1" applyFill="1" applyBorder="1" applyAlignment="1">
      <alignment horizontal="left" vertical="center"/>
    </xf>
    <xf numFmtId="0" fontId="3" fillId="6" borderId="23" xfId="1" applyFill="1" applyBorder="1" applyAlignment="1">
      <alignment horizontal="center" vertical="center" textRotation="90"/>
    </xf>
    <xf numFmtId="0" fontId="34" fillId="6" borderId="23" xfId="1" applyFont="1" applyFill="1" applyBorder="1" applyAlignment="1">
      <alignment horizontal="center" vertical="center"/>
    </xf>
    <xf numFmtId="0" fontId="36" fillId="6" borderId="0" xfId="1" applyFont="1" applyFill="1" applyBorder="1" applyAlignment="1" applyProtection="1">
      <alignment horizontal="center" vertical="center"/>
      <protection locked="0"/>
    </xf>
    <xf numFmtId="0" fontId="37" fillId="6" borderId="0" xfId="1" applyFont="1" applyFill="1" applyBorder="1" applyAlignment="1"/>
    <xf numFmtId="0" fontId="37" fillId="6" borderId="23" xfId="1" applyFont="1" applyFill="1" applyBorder="1" applyAlignment="1"/>
    <xf numFmtId="0" fontId="38" fillId="6" borderId="0" xfId="1" applyFont="1" applyFill="1" applyBorder="1" applyAlignment="1">
      <alignment horizontal="center" vertical="center"/>
    </xf>
    <xf numFmtId="0" fontId="37" fillId="6" borderId="0" xfId="1" applyFont="1" applyFill="1" applyBorder="1" applyAlignment="1">
      <alignment vertical="center"/>
    </xf>
    <xf numFmtId="0" fontId="37" fillId="6" borderId="0" xfId="1" applyFont="1" applyFill="1" applyBorder="1" applyAlignment="1">
      <alignment horizontal="center" vertical="center"/>
    </xf>
    <xf numFmtId="0" fontId="37" fillId="6" borderId="0" xfId="1" applyFont="1" applyFill="1" applyBorder="1" applyAlignment="1">
      <alignment horizontal="center"/>
    </xf>
    <xf numFmtId="0" fontId="40" fillId="6" borderId="0" xfId="1" applyFont="1" applyFill="1" applyBorder="1" applyAlignment="1">
      <alignment vertical="center"/>
    </xf>
    <xf numFmtId="0" fontId="40" fillId="6" borderId="0" xfId="1" applyFont="1" applyFill="1" applyBorder="1" applyAlignment="1">
      <alignment horizontal="center" vertical="center"/>
    </xf>
    <xf numFmtId="0" fontId="34" fillId="6" borderId="29" xfId="1" applyFont="1" applyFill="1" applyBorder="1"/>
    <xf numFmtId="0" fontId="3" fillId="6" borderId="29" xfId="1" applyFill="1" applyBorder="1"/>
    <xf numFmtId="0" fontId="37" fillId="14" borderId="35" xfId="1" applyFont="1" applyFill="1" applyBorder="1" applyAlignment="1" applyProtection="1">
      <alignment vertical="center"/>
      <protection locked="0"/>
    </xf>
    <xf numFmtId="0" fontId="34" fillId="12" borderId="35" xfId="1" applyFont="1" applyFill="1" applyBorder="1" applyAlignment="1">
      <alignment horizontal="left" vertical="center"/>
    </xf>
    <xf numFmtId="0" fontId="38" fillId="12" borderId="35" xfId="1" applyFont="1" applyFill="1" applyBorder="1" applyAlignment="1">
      <alignment horizontal="center" vertical="center"/>
    </xf>
    <xf numFmtId="0" fontId="0" fillId="0" borderId="19" xfId="0" applyBorder="1"/>
    <xf numFmtId="0" fontId="0" fillId="0" borderId="0" xfId="0" applyBorder="1"/>
    <xf numFmtId="0" fontId="24" fillId="0" borderId="0" xfId="0" applyFont="1"/>
    <xf numFmtId="0" fontId="24" fillId="0" borderId="2" xfId="0" applyFont="1" applyBorder="1" applyAlignment="1">
      <alignment horizontal="center" textRotation="45"/>
    </xf>
    <xf numFmtId="0" fontId="24" fillId="9" borderId="10" xfId="0" applyFont="1" applyFill="1" applyBorder="1" applyAlignment="1">
      <alignment horizontal="center" textRotation="45"/>
    </xf>
    <xf numFmtId="0" fontId="26" fillId="0" borderId="24" xfId="0" applyFont="1" applyBorder="1" applyAlignment="1">
      <alignment horizontal="center"/>
    </xf>
    <xf numFmtId="0" fontId="26" fillId="0" borderId="46" xfId="0" applyFont="1" applyBorder="1"/>
    <xf numFmtId="0" fontId="26" fillId="0" borderId="24" xfId="0" applyFont="1" applyBorder="1"/>
    <xf numFmtId="0" fontId="26" fillId="0" borderId="52" xfId="0" applyFont="1" applyBorder="1"/>
    <xf numFmtId="0" fontId="26" fillId="0" borderId="25" xfId="0" applyFont="1" applyBorder="1"/>
    <xf numFmtId="0" fontId="24" fillId="9" borderId="19" xfId="0" applyFont="1" applyFill="1" applyBorder="1" applyAlignment="1">
      <alignment horizontal="center" textRotation="45"/>
    </xf>
    <xf numFmtId="0" fontId="26" fillId="0" borderId="53" xfId="0" applyFont="1" applyBorder="1"/>
    <xf numFmtId="0" fontId="26" fillId="0" borderId="54" xfId="0" applyFont="1" applyBorder="1"/>
    <xf numFmtId="0" fontId="26" fillId="0" borderId="55" xfId="0" applyFont="1" applyBorder="1"/>
    <xf numFmtId="0" fontId="26" fillId="0" borderId="56" xfId="0" applyFont="1" applyBorder="1"/>
    <xf numFmtId="0" fontId="26" fillId="0" borderId="57" xfId="0" applyFont="1" applyBorder="1"/>
    <xf numFmtId="0" fontId="26" fillId="0" borderId="58" xfId="0" applyFont="1" applyBorder="1"/>
    <xf numFmtId="0" fontId="26" fillId="0" borderId="59" xfId="0" applyFont="1" applyBorder="1"/>
    <xf numFmtId="0" fontId="26" fillId="0" borderId="60" xfId="0" applyFont="1" applyBorder="1"/>
    <xf numFmtId="0" fontId="26" fillId="0" borderId="53" xfId="0" applyFont="1" applyBorder="1" applyAlignment="1">
      <alignment horizontal="center"/>
    </xf>
    <xf numFmtId="0" fontId="26" fillId="0" borderId="54" xfId="0" applyFont="1" applyBorder="1" applyAlignment="1">
      <alignment horizontal="center"/>
    </xf>
    <xf numFmtId="0" fontId="26" fillId="0" borderId="55" xfId="0" applyFont="1" applyBorder="1" applyAlignment="1">
      <alignment horizontal="center"/>
    </xf>
    <xf numFmtId="0" fontId="26" fillId="0" borderId="56" xfId="0" applyFont="1" applyBorder="1" applyAlignment="1">
      <alignment horizontal="center"/>
    </xf>
    <xf numFmtId="0" fontId="26" fillId="0" borderId="57" xfId="0" applyFont="1" applyBorder="1" applyAlignment="1">
      <alignment horizontal="center"/>
    </xf>
    <xf numFmtId="0" fontId="26" fillId="0" borderId="58" xfId="0" applyFont="1" applyBorder="1" applyAlignment="1">
      <alignment horizontal="center"/>
    </xf>
    <xf numFmtId="0" fontId="26" fillId="0" borderId="59" xfId="0" applyFont="1" applyBorder="1" applyAlignment="1">
      <alignment horizontal="center"/>
    </xf>
    <xf numFmtId="0" fontId="26" fillId="0" borderId="60" xfId="0" applyFont="1" applyBorder="1" applyAlignment="1">
      <alignment horizontal="center"/>
    </xf>
    <xf numFmtId="0" fontId="44" fillId="0" borderId="12" xfId="0" applyFont="1" applyBorder="1" applyAlignment="1">
      <alignment horizontal="left"/>
    </xf>
    <xf numFmtId="0" fontId="24" fillId="2" borderId="24" xfId="0" applyFont="1" applyFill="1" applyBorder="1" applyAlignment="1">
      <alignment horizontal="center"/>
    </xf>
    <xf numFmtId="0" fontId="24" fillId="0" borderId="24" xfId="0" applyFont="1" applyBorder="1" applyAlignment="1">
      <alignment horizontal="center"/>
    </xf>
    <xf numFmtId="0" fontId="24" fillId="0" borderId="11" xfId="0" applyFont="1" applyBorder="1" applyAlignment="1" applyProtection="1">
      <alignment horizontal="center"/>
    </xf>
    <xf numFmtId="0" fontId="24" fillId="0" borderId="1" xfId="0" applyFont="1" applyBorder="1" applyAlignment="1" applyProtection="1">
      <alignment horizontal="center"/>
    </xf>
    <xf numFmtId="0" fontId="29" fillId="2" borderId="51" xfId="0" applyFont="1" applyFill="1" applyBorder="1" applyAlignment="1">
      <alignment horizontal="center" vertical="center"/>
    </xf>
    <xf numFmtId="0" fontId="16" fillId="9" borderId="10" xfId="0" applyFont="1" applyFill="1" applyBorder="1" applyAlignment="1">
      <alignment vertical="center" textRotation="45"/>
    </xf>
    <xf numFmtId="0" fontId="16" fillId="9" borderId="12" xfId="0" applyFont="1" applyFill="1" applyBorder="1" applyAlignment="1">
      <alignment vertical="center" textRotation="45"/>
    </xf>
    <xf numFmtId="0" fontId="16" fillId="18" borderId="10" xfId="0" applyFont="1" applyFill="1" applyBorder="1" applyAlignment="1">
      <alignment vertical="center" textRotation="45"/>
    </xf>
    <xf numFmtId="0" fontId="16" fillId="18" borderId="12" xfId="0" applyFont="1" applyFill="1" applyBorder="1" applyAlignment="1">
      <alignment vertical="center" textRotation="45"/>
    </xf>
    <xf numFmtId="0" fontId="16" fillId="2" borderId="10" xfId="0" applyFont="1" applyFill="1" applyBorder="1" applyAlignment="1">
      <alignment vertical="center" textRotation="45"/>
    </xf>
    <xf numFmtId="0" fontId="16" fillId="2" borderId="12" xfId="0" applyFont="1" applyFill="1" applyBorder="1" applyAlignment="1">
      <alignment vertical="center" textRotation="45"/>
    </xf>
    <xf numFmtId="0" fontId="16" fillId="19" borderId="10" xfId="0" applyFont="1" applyFill="1" applyBorder="1" applyAlignment="1">
      <alignment vertical="center" textRotation="45"/>
    </xf>
    <xf numFmtId="0" fontId="16" fillId="19" borderId="12" xfId="0" applyFont="1" applyFill="1" applyBorder="1" applyAlignment="1">
      <alignment vertical="center" textRotation="45"/>
    </xf>
    <xf numFmtId="0" fontId="16" fillId="20" borderId="10" xfId="0" applyFont="1" applyFill="1" applyBorder="1" applyAlignment="1">
      <alignment vertical="center" textRotation="45"/>
    </xf>
    <xf numFmtId="0" fontId="16" fillId="20" borderId="12" xfId="0" applyFont="1" applyFill="1" applyBorder="1" applyAlignment="1">
      <alignment vertical="center" textRotation="45"/>
    </xf>
    <xf numFmtId="0" fontId="16" fillId="10" borderId="10" xfId="0" applyFont="1" applyFill="1" applyBorder="1" applyAlignment="1">
      <alignment vertical="center" textRotation="45"/>
    </xf>
    <xf numFmtId="0" fontId="16" fillId="10" borderId="12" xfId="0" applyFont="1" applyFill="1" applyBorder="1" applyAlignment="1">
      <alignment vertical="center" textRotation="45"/>
    </xf>
    <xf numFmtId="0" fontId="16" fillId="22" borderId="10" xfId="0" applyFont="1" applyFill="1" applyBorder="1" applyAlignment="1">
      <alignment vertical="center" textRotation="45"/>
    </xf>
    <xf numFmtId="0" fontId="16" fillId="22" borderId="12" xfId="0" applyFont="1" applyFill="1" applyBorder="1" applyAlignment="1">
      <alignment vertical="center" textRotation="45"/>
    </xf>
    <xf numFmtId="0" fontId="16" fillId="25" borderId="10" xfId="0" applyFont="1" applyFill="1" applyBorder="1" applyAlignment="1">
      <alignment vertical="center" textRotation="45"/>
    </xf>
    <xf numFmtId="0" fontId="16" fillId="25" borderId="12" xfId="0" applyFont="1" applyFill="1" applyBorder="1" applyAlignment="1">
      <alignment vertical="center" textRotation="45"/>
    </xf>
    <xf numFmtId="0" fontId="16" fillId="27" borderId="10" xfId="0" applyFont="1" applyFill="1" applyBorder="1" applyAlignment="1">
      <alignment vertical="center" textRotation="45"/>
    </xf>
    <xf numFmtId="0" fontId="16" fillId="27" borderId="12" xfId="0" applyFont="1" applyFill="1" applyBorder="1" applyAlignment="1">
      <alignment vertical="center" textRotation="45"/>
    </xf>
    <xf numFmtId="0" fontId="14" fillId="21" borderId="2" xfId="0" applyFont="1" applyFill="1" applyBorder="1"/>
    <xf numFmtId="0" fontId="14" fillId="23" borderId="2" xfId="0" applyFont="1" applyFill="1" applyBorder="1"/>
    <xf numFmtId="0" fontId="14" fillId="26" borderId="2" xfId="0" applyFont="1" applyFill="1" applyBorder="1"/>
    <xf numFmtId="0" fontId="13" fillId="28" borderId="18" xfId="0" applyFont="1" applyFill="1" applyBorder="1" applyAlignment="1">
      <alignment horizontal="center" wrapText="1"/>
    </xf>
    <xf numFmtId="0" fontId="26" fillId="0" borderId="55" xfId="0" applyFont="1" applyBorder="1" applyAlignment="1"/>
    <xf numFmtId="0" fontId="26" fillId="0" borderId="57" xfId="0" applyFont="1" applyBorder="1" applyAlignment="1"/>
    <xf numFmtId="0" fontId="33" fillId="0" borderId="3" xfId="0" applyFont="1" applyBorder="1" applyAlignment="1">
      <alignment horizontal="center"/>
    </xf>
    <xf numFmtId="0" fontId="33" fillId="0" borderId="4" xfId="0" applyFont="1" applyBorder="1" applyAlignment="1">
      <alignment horizontal="center"/>
    </xf>
    <xf numFmtId="0" fontId="33" fillId="0" borderId="5" xfId="0" applyFont="1" applyBorder="1" applyAlignment="1">
      <alignment horizontal="center"/>
    </xf>
    <xf numFmtId="0" fontId="0" fillId="6" borderId="0" xfId="0" applyFill="1"/>
    <xf numFmtId="0" fontId="0" fillId="6" borderId="0" xfId="0" applyFill="1" applyBorder="1"/>
    <xf numFmtId="0" fontId="34" fillId="6" borderId="8" xfId="0" applyFont="1" applyFill="1" applyBorder="1"/>
    <xf numFmtId="0" fontId="34" fillId="6" borderId="7" xfId="0" applyFont="1" applyFill="1" applyBorder="1"/>
    <xf numFmtId="0" fontId="0" fillId="6" borderId="0" xfId="0" applyFill="1" applyAlignment="1">
      <alignment horizontal="center" vertical="center"/>
    </xf>
    <xf numFmtId="0" fontId="0" fillId="6" borderId="0" xfId="0" applyFill="1" applyAlignment="1"/>
    <xf numFmtId="0" fontId="34" fillId="6" borderId="23" xfId="0" applyFont="1" applyFill="1" applyBorder="1"/>
    <xf numFmtId="0" fontId="34" fillId="6" borderId="0" xfId="0" applyFont="1" applyFill="1" applyBorder="1"/>
    <xf numFmtId="0" fontId="34" fillId="6" borderId="0" xfId="0" applyFont="1" applyFill="1" applyBorder="1" applyAlignment="1">
      <alignment vertical="center"/>
    </xf>
    <xf numFmtId="0" fontId="9" fillId="6" borderId="0" xfId="0" applyFont="1" applyFill="1" applyBorder="1" applyAlignment="1">
      <alignment horizontal="center" vertical="center"/>
    </xf>
    <xf numFmtId="0" fontId="38" fillId="6" borderId="40" xfId="0" applyFont="1" applyFill="1" applyBorder="1" applyAlignment="1">
      <alignment horizontal="center" vertical="center"/>
    </xf>
    <xf numFmtId="0" fontId="45" fillId="6" borderId="0" xfId="0" applyFont="1" applyFill="1" applyBorder="1" applyAlignment="1">
      <alignment horizontal="center" vertical="center"/>
    </xf>
    <xf numFmtId="0" fontId="34" fillId="6" borderId="0" xfId="0" applyFont="1" applyFill="1" applyBorder="1" applyAlignment="1">
      <alignment horizontal="center" vertical="center"/>
    </xf>
    <xf numFmtId="0" fontId="4" fillId="6" borderId="0" xfId="0" applyFont="1" applyFill="1" applyAlignment="1">
      <alignment horizontal="center"/>
    </xf>
    <xf numFmtId="0" fontId="0" fillId="6" borderId="66" xfId="0" applyFill="1" applyBorder="1"/>
    <xf numFmtId="0" fontId="34" fillId="12" borderId="1" xfId="0" applyFont="1" applyFill="1" applyBorder="1" applyAlignment="1">
      <alignment horizontal="left" vertical="center"/>
    </xf>
    <xf numFmtId="0" fontId="36" fillId="13" borderId="67" xfId="0" applyFont="1" applyFill="1" applyBorder="1" applyAlignment="1" applyProtection="1">
      <alignment horizontal="center" vertical="center"/>
      <protection locked="0"/>
    </xf>
    <xf numFmtId="0" fontId="34" fillId="6" borderId="0" xfId="0" applyFont="1" applyFill="1" applyBorder="1" applyAlignment="1">
      <alignment horizontal="right" vertical="center"/>
    </xf>
    <xf numFmtId="0" fontId="34" fillId="6" borderId="65" xfId="0" applyFont="1" applyFill="1" applyBorder="1" applyAlignment="1" applyProtection="1">
      <alignment horizontal="center" vertical="center"/>
      <protection locked="0"/>
    </xf>
    <xf numFmtId="0" fontId="0" fillId="6" borderId="0" xfId="0" applyFill="1" applyAlignment="1">
      <alignment vertical="center"/>
    </xf>
    <xf numFmtId="0" fontId="0" fillId="6" borderId="66" xfId="0" applyFill="1" applyBorder="1" applyAlignment="1">
      <alignment vertical="center"/>
    </xf>
    <xf numFmtId="0" fontId="34" fillId="12" borderId="26" xfId="0" applyFont="1" applyFill="1" applyBorder="1" applyAlignment="1">
      <alignment horizontal="left" vertical="center"/>
    </xf>
    <xf numFmtId="0" fontId="37" fillId="14" borderId="1" xfId="0" applyFont="1" applyFill="1" applyBorder="1" applyAlignment="1" applyProtection="1">
      <alignment horizontal="center" vertical="center"/>
      <protection locked="0"/>
    </xf>
    <xf numFmtId="0" fontId="34" fillId="6" borderId="23" xfId="0" applyFont="1" applyFill="1" applyBorder="1" applyAlignment="1">
      <alignment vertical="center"/>
    </xf>
    <xf numFmtId="0" fontId="0" fillId="0" borderId="0" xfId="0" applyAlignment="1">
      <alignment vertical="center"/>
    </xf>
    <xf numFmtId="0" fontId="0" fillId="6" borderId="0" xfId="0" applyFill="1" applyBorder="1" applyAlignment="1">
      <alignment horizontal="center" vertical="center" textRotation="90"/>
    </xf>
    <xf numFmtId="0" fontId="37" fillId="6" borderId="0" xfId="0" applyFont="1" applyFill="1" applyBorder="1"/>
    <xf numFmtId="0" fontId="34" fillId="30" borderId="1" xfId="0" applyFont="1" applyFill="1" applyBorder="1" applyAlignment="1">
      <alignment horizontal="left" vertical="center"/>
    </xf>
    <xf numFmtId="0" fontId="34" fillId="7" borderId="1" xfId="0" applyFont="1" applyFill="1" applyBorder="1" applyAlignment="1">
      <alignment horizontal="left" vertical="center"/>
    </xf>
    <xf numFmtId="0" fontId="37" fillId="6" borderId="0" xfId="0" applyFont="1" applyFill="1" applyBorder="1" applyAlignment="1">
      <alignment vertical="center"/>
    </xf>
    <xf numFmtId="0" fontId="0" fillId="6" borderId="68" xfId="0" applyFill="1" applyBorder="1" applyAlignment="1">
      <alignment vertical="center"/>
    </xf>
    <xf numFmtId="0" fontId="34" fillId="30" borderId="26" xfId="0" applyFont="1" applyFill="1" applyBorder="1" applyAlignment="1">
      <alignment horizontal="left" vertical="center"/>
    </xf>
    <xf numFmtId="0" fontId="0" fillId="6" borderId="69" xfId="0" applyFill="1" applyBorder="1" applyAlignment="1">
      <alignment vertical="center"/>
    </xf>
    <xf numFmtId="0" fontId="34" fillId="7" borderId="26" xfId="0" applyFont="1" applyFill="1" applyBorder="1" applyAlignment="1">
      <alignment horizontal="left" vertical="center"/>
    </xf>
    <xf numFmtId="0" fontId="34" fillId="6" borderId="70" xfId="0" applyFont="1" applyFill="1" applyBorder="1" applyAlignment="1">
      <alignment vertical="center"/>
    </xf>
    <xf numFmtId="0" fontId="0" fillId="6" borderId="6" xfId="0" applyFill="1" applyBorder="1" applyAlignment="1">
      <alignment vertical="center"/>
    </xf>
    <xf numFmtId="0" fontId="41" fillId="6" borderId="0" xfId="0" applyFont="1" applyFill="1" applyBorder="1" applyAlignment="1">
      <alignment horizontal="center" vertical="center"/>
    </xf>
    <xf numFmtId="0" fontId="0" fillId="6" borderId="0" xfId="0" applyFill="1" applyBorder="1" applyAlignment="1">
      <alignment vertical="center"/>
    </xf>
    <xf numFmtId="0" fontId="34" fillId="6" borderId="49" xfId="0" applyFont="1" applyFill="1" applyBorder="1" applyAlignment="1">
      <alignment vertical="center"/>
    </xf>
    <xf numFmtId="0" fontId="47" fillId="6" borderId="0" xfId="0" applyFont="1" applyFill="1" applyBorder="1" applyAlignment="1">
      <alignment horizontal="center" vertical="center" textRotation="90"/>
    </xf>
    <xf numFmtId="0" fontId="34" fillId="6" borderId="0" xfId="0" applyFont="1" applyFill="1" applyBorder="1" applyAlignment="1">
      <alignment horizontal="center" vertical="center" textRotation="90"/>
    </xf>
    <xf numFmtId="0" fontId="34" fillId="6" borderId="0" xfId="0" applyFont="1" applyFill="1" applyBorder="1" applyAlignment="1">
      <alignment horizontal="left" vertical="center"/>
    </xf>
    <xf numFmtId="0" fontId="36" fillId="6" borderId="0" xfId="0" applyFont="1" applyFill="1" applyBorder="1" applyAlignment="1" applyProtection="1">
      <alignment horizontal="center" vertical="center"/>
      <protection locked="0"/>
    </xf>
    <xf numFmtId="0" fontId="37" fillId="6" borderId="0" xfId="0" applyFont="1" applyFill="1" applyBorder="1" applyAlignment="1">
      <alignment horizontal="center" vertical="center"/>
    </xf>
    <xf numFmtId="0" fontId="34" fillId="6" borderId="6" xfId="0" applyFont="1" applyFill="1" applyBorder="1" applyAlignment="1">
      <alignment horizontal="left" vertical="center"/>
    </xf>
    <xf numFmtId="0" fontId="34" fillId="6" borderId="68" xfId="0" applyFont="1" applyFill="1" applyBorder="1" applyAlignment="1">
      <alignment horizontal="left" vertical="center"/>
    </xf>
    <xf numFmtId="0" fontId="34" fillId="6" borderId="28" xfId="0" applyFont="1" applyFill="1" applyBorder="1" applyAlignment="1">
      <alignment vertical="center"/>
    </xf>
    <xf numFmtId="0" fontId="19" fillId="6" borderId="71" xfId="0" applyFont="1" applyFill="1" applyBorder="1" applyAlignment="1">
      <alignment horizontal="center" vertical="center"/>
    </xf>
    <xf numFmtId="0" fontId="19" fillId="6" borderId="0" xfId="0" applyFont="1" applyFill="1" applyBorder="1" applyAlignment="1">
      <alignment horizontal="center" vertical="center"/>
    </xf>
    <xf numFmtId="0" fontId="19" fillId="6" borderId="6" xfId="0" applyFont="1" applyFill="1" applyBorder="1" applyAlignment="1">
      <alignment horizontal="center" vertical="center"/>
    </xf>
    <xf numFmtId="0" fontId="37" fillId="6" borderId="0" xfId="0" applyFont="1" applyFill="1" applyBorder="1" applyAlignment="1">
      <alignment horizontal="center"/>
    </xf>
    <xf numFmtId="0" fontId="0" fillId="6" borderId="46" xfId="0" applyFill="1" applyBorder="1" applyAlignment="1">
      <alignment vertical="center"/>
    </xf>
    <xf numFmtId="0" fontId="0" fillId="6" borderId="65" xfId="0" applyFill="1" applyBorder="1" applyAlignment="1">
      <alignment vertical="center"/>
    </xf>
    <xf numFmtId="0" fontId="34" fillId="6" borderId="52" xfId="0" applyFont="1" applyFill="1" applyBorder="1" applyAlignment="1">
      <alignment vertical="center"/>
    </xf>
    <xf numFmtId="0" fontId="34" fillId="6" borderId="65" xfId="0" applyFont="1" applyFill="1" applyBorder="1" applyAlignment="1">
      <alignment vertical="center"/>
    </xf>
    <xf numFmtId="0" fontId="34" fillId="6" borderId="69" xfId="0" applyFont="1" applyFill="1" applyBorder="1" applyAlignment="1" applyProtection="1">
      <alignment horizontal="center" vertical="center"/>
      <protection locked="0"/>
    </xf>
    <xf numFmtId="0" fontId="34" fillId="6" borderId="68" xfId="0" applyFont="1" applyFill="1" applyBorder="1" applyAlignment="1">
      <alignment vertical="center"/>
    </xf>
    <xf numFmtId="0" fontId="38" fillId="6" borderId="0" xfId="0" applyFont="1" applyFill="1" applyBorder="1" applyAlignment="1">
      <alignment horizontal="center" vertical="center"/>
    </xf>
    <xf numFmtId="0" fontId="34" fillId="6" borderId="0" xfId="0" applyFont="1" applyFill="1" applyBorder="1" applyAlignment="1" applyProtection="1">
      <alignment horizontal="center" vertical="center"/>
      <protection locked="0"/>
    </xf>
    <xf numFmtId="0" fontId="34" fillId="31" borderId="1" xfId="0" applyFont="1" applyFill="1" applyBorder="1" applyAlignment="1">
      <alignment horizontal="left" vertical="center"/>
    </xf>
    <xf numFmtId="0" fontId="34" fillId="32" borderId="1" xfId="0" applyFont="1" applyFill="1" applyBorder="1" applyAlignment="1">
      <alignment horizontal="left" vertical="center"/>
    </xf>
    <xf numFmtId="0" fontId="34" fillId="6" borderId="6" xfId="0" applyFont="1" applyFill="1" applyBorder="1" applyAlignment="1">
      <alignment vertical="center"/>
    </xf>
    <xf numFmtId="0" fontId="34" fillId="33" borderId="1" xfId="0" applyFont="1" applyFill="1" applyBorder="1" applyAlignment="1">
      <alignment horizontal="left" vertical="center"/>
    </xf>
    <xf numFmtId="0" fontId="34" fillId="31" borderId="26" xfId="0" applyFont="1" applyFill="1" applyBorder="1" applyAlignment="1">
      <alignment horizontal="left" vertical="center"/>
    </xf>
    <xf numFmtId="0" fontId="34" fillId="32" borderId="26" xfId="0" applyFont="1" applyFill="1" applyBorder="1" applyAlignment="1">
      <alignment horizontal="left" vertical="center"/>
    </xf>
    <xf numFmtId="0" fontId="34" fillId="33" borderId="26" xfId="0" applyFont="1" applyFill="1" applyBorder="1" applyAlignment="1">
      <alignment horizontal="left" vertical="center"/>
    </xf>
    <xf numFmtId="0" fontId="36" fillId="13" borderId="72" xfId="0" applyFont="1" applyFill="1" applyBorder="1" applyAlignment="1" applyProtection="1">
      <alignment horizontal="center" vertical="center"/>
      <protection locked="0"/>
    </xf>
    <xf numFmtId="0" fontId="0" fillId="6" borderId="0" xfId="0" applyFill="1" applyBorder="1" applyAlignment="1">
      <alignment horizontal="center" vertical="center"/>
    </xf>
    <xf numFmtId="0" fontId="9" fillId="6" borderId="46" xfId="0" applyFont="1" applyFill="1" applyBorder="1" applyAlignment="1">
      <alignment horizontal="center" vertical="center"/>
    </xf>
    <xf numFmtId="0" fontId="49" fillId="6" borderId="65" xfId="0" applyFont="1" applyFill="1" applyBorder="1" applyAlignment="1">
      <alignment horizontal="center" vertical="center"/>
    </xf>
    <xf numFmtId="0" fontId="9" fillId="6" borderId="65" xfId="0" applyFont="1" applyFill="1" applyBorder="1" applyAlignment="1">
      <alignment horizontal="center" vertical="center"/>
    </xf>
    <xf numFmtId="0" fontId="34" fillId="6" borderId="65" xfId="0" applyFont="1" applyFill="1" applyBorder="1" applyAlignment="1">
      <alignment horizontal="left" vertical="center"/>
    </xf>
    <xf numFmtId="0" fontId="36" fillId="6" borderId="65" xfId="0" applyFont="1" applyFill="1" applyBorder="1" applyAlignment="1" applyProtection="1">
      <alignment horizontal="center" vertical="center"/>
      <protection locked="0"/>
    </xf>
    <xf numFmtId="0" fontId="40" fillId="6" borderId="49" xfId="0" applyFont="1" applyFill="1" applyBorder="1" applyAlignment="1">
      <alignment horizontal="center" vertical="center"/>
    </xf>
    <xf numFmtId="0" fontId="4" fillId="6" borderId="0" xfId="0" applyFont="1" applyFill="1" applyBorder="1" applyAlignment="1">
      <alignment horizontal="center" vertical="center"/>
    </xf>
    <xf numFmtId="0" fontId="40" fillId="6" borderId="0" xfId="0" applyFont="1" applyFill="1" applyBorder="1" applyAlignment="1">
      <alignment horizontal="center" vertical="center"/>
    </xf>
    <xf numFmtId="0" fontId="9" fillId="6" borderId="0" xfId="0" applyFont="1" applyFill="1" applyBorder="1" applyAlignment="1">
      <alignment horizontal="center" vertical="center" textRotation="90"/>
    </xf>
    <xf numFmtId="0" fontId="9" fillId="6" borderId="39" xfId="0" applyFont="1" applyFill="1" applyBorder="1" applyAlignment="1">
      <alignment horizontal="center" vertical="center"/>
    </xf>
    <xf numFmtId="0" fontId="0" fillId="6" borderId="29" xfId="0" applyFill="1" applyBorder="1"/>
    <xf numFmtId="0" fontId="34" fillId="6" borderId="29" xfId="0" applyFont="1" applyFill="1" applyBorder="1"/>
    <xf numFmtId="0" fontId="37" fillId="6" borderId="29" xfId="0" applyFont="1" applyFill="1" applyBorder="1" applyAlignment="1">
      <alignment horizontal="center"/>
    </xf>
    <xf numFmtId="0" fontId="0" fillId="6" borderId="27" xfId="0" applyFill="1" applyBorder="1"/>
    <xf numFmtId="0" fontId="0" fillId="11" borderId="0" xfId="0" applyFill="1"/>
    <xf numFmtId="0" fontId="14" fillId="34" borderId="2" xfId="0" applyFont="1" applyFill="1" applyBorder="1"/>
    <xf numFmtId="0" fontId="14" fillId="35" borderId="2" xfId="0" applyFont="1" applyFill="1" applyBorder="1"/>
    <xf numFmtId="0" fontId="14" fillId="36" borderId="2" xfId="0" applyFont="1" applyFill="1" applyBorder="1"/>
    <xf numFmtId="0" fontId="14" fillId="37" borderId="2" xfId="0" applyFont="1" applyFill="1" applyBorder="1"/>
    <xf numFmtId="0" fontId="26" fillId="0" borderId="73" xfId="0" applyFont="1" applyBorder="1"/>
    <xf numFmtId="0" fontId="26" fillId="0" borderId="74" xfId="0" applyFont="1" applyBorder="1"/>
    <xf numFmtId="0" fontId="36" fillId="6" borderId="0" xfId="0" applyFont="1" applyFill="1" applyBorder="1" applyAlignment="1">
      <alignment vertical="center"/>
    </xf>
    <xf numFmtId="0" fontId="34" fillId="6" borderId="46" xfId="0" applyFont="1" applyFill="1" applyBorder="1" applyAlignment="1">
      <alignment vertical="center"/>
    </xf>
    <xf numFmtId="0" fontId="24" fillId="0" borderId="2" xfId="0" applyFont="1" applyBorder="1" applyAlignment="1">
      <alignment horizontal="center" vertical="center"/>
    </xf>
    <xf numFmtId="0" fontId="37" fillId="6" borderId="0" xfId="0" applyFont="1" applyFill="1" applyBorder="1" applyAlignment="1">
      <alignment horizontal="center" vertical="center"/>
    </xf>
    <xf numFmtId="0" fontId="40" fillId="6" borderId="0" xfId="0" applyFont="1" applyFill="1" applyBorder="1" applyAlignment="1">
      <alignment horizontal="center" vertical="center"/>
    </xf>
    <xf numFmtId="0" fontId="34" fillId="6" borderId="0" xfId="0" applyFont="1" applyFill="1" applyBorder="1" applyAlignment="1">
      <alignment horizontal="center" vertical="center"/>
    </xf>
    <xf numFmtId="0" fontId="4" fillId="6" borderId="0" xfId="0" applyFont="1" applyFill="1" applyBorder="1" applyAlignment="1">
      <alignment horizontal="center" vertical="center"/>
    </xf>
    <xf numFmtId="0" fontId="34" fillId="6" borderId="0" xfId="0" applyFont="1" applyFill="1" applyBorder="1" applyAlignment="1">
      <alignment horizontal="center" vertical="center" textRotation="90"/>
    </xf>
    <xf numFmtId="0" fontId="34" fillId="6" borderId="9" xfId="0" applyFont="1" applyFill="1" applyBorder="1"/>
    <xf numFmtId="0" fontId="34" fillId="6" borderId="47" xfId="0" applyFont="1" applyFill="1" applyBorder="1"/>
    <xf numFmtId="0" fontId="35" fillId="6" borderId="0" xfId="0" applyFont="1" applyFill="1" applyBorder="1" applyAlignment="1" applyProtection="1">
      <alignment horizontal="center"/>
      <protection locked="0"/>
    </xf>
    <xf numFmtId="0" fontId="39" fillId="6" borderId="0" xfId="0" applyFont="1" applyFill="1" applyBorder="1" applyAlignment="1" applyProtection="1">
      <alignment horizontal="center"/>
      <protection locked="0"/>
    </xf>
    <xf numFmtId="0" fontId="39" fillId="6" borderId="0" xfId="0" applyFont="1" applyFill="1" applyBorder="1" applyAlignment="1">
      <alignment horizontal="center"/>
    </xf>
    <xf numFmtId="0" fontId="34" fillId="14" borderId="1" xfId="0" applyFont="1" applyFill="1" applyBorder="1" applyAlignment="1" applyProtection="1">
      <alignment horizontal="center" vertical="center"/>
      <protection locked="0"/>
    </xf>
    <xf numFmtId="0" fontId="36" fillId="38" borderId="24" xfId="0" applyFont="1" applyFill="1" applyBorder="1" applyAlignment="1" applyProtection="1">
      <alignment horizontal="center" vertical="center"/>
      <protection locked="0"/>
    </xf>
    <xf numFmtId="0" fontId="34" fillId="6" borderId="0" xfId="0" applyFont="1" applyFill="1" applyBorder="1" applyAlignment="1"/>
    <xf numFmtId="0" fontId="34" fillId="6" borderId="75" xfId="0" applyFont="1" applyFill="1" applyBorder="1" applyAlignment="1" applyProtection="1">
      <alignment horizontal="center" vertical="center"/>
      <protection locked="0"/>
    </xf>
    <xf numFmtId="0" fontId="36" fillId="38" borderId="36" xfId="0" applyFont="1" applyFill="1" applyBorder="1" applyAlignment="1" applyProtection="1">
      <alignment horizontal="center" vertical="center"/>
      <protection locked="0"/>
    </xf>
    <xf numFmtId="0" fontId="34" fillId="6" borderId="47" xfId="0" applyFont="1" applyFill="1" applyBorder="1" applyAlignment="1">
      <alignment vertical="center"/>
    </xf>
    <xf numFmtId="0" fontId="36" fillId="38" borderId="76" xfId="0" applyFont="1" applyFill="1" applyBorder="1" applyAlignment="1" applyProtection="1">
      <alignment horizontal="center" vertical="center"/>
      <protection locked="0"/>
    </xf>
    <xf numFmtId="0" fontId="36" fillId="38" borderId="77" xfId="0" applyFont="1" applyFill="1" applyBorder="1" applyAlignment="1" applyProtection="1">
      <alignment horizontal="center" vertical="center"/>
      <protection locked="0"/>
    </xf>
    <xf numFmtId="0" fontId="36" fillId="38" borderId="26" xfId="0" applyFont="1" applyFill="1" applyBorder="1" applyAlignment="1" applyProtection="1">
      <alignment horizontal="center" vertical="center"/>
      <protection locked="0"/>
    </xf>
    <xf numFmtId="0" fontId="34" fillId="39" borderId="1" xfId="0" applyFont="1" applyFill="1" applyBorder="1" applyAlignment="1">
      <alignment horizontal="left" vertical="center"/>
    </xf>
    <xf numFmtId="0" fontId="34" fillId="6" borderId="69" xfId="0" applyFont="1" applyFill="1" applyBorder="1" applyAlignment="1">
      <alignment vertical="center"/>
    </xf>
    <xf numFmtId="0" fontId="34" fillId="39" borderId="26" xfId="0" applyFont="1" applyFill="1" applyBorder="1" applyAlignment="1">
      <alignment horizontal="left" vertical="center"/>
    </xf>
    <xf numFmtId="0" fontId="36" fillId="6" borderId="46" xfId="0" applyFont="1" applyFill="1" applyBorder="1" applyAlignment="1" applyProtection="1">
      <alignment horizontal="center" vertical="center"/>
      <protection locked="0"/>
    </xf>
    <xf numFmtId="0" fontId="36" fillId="6" borderId="68" xfId="0" applyFont="1" applyFill="1" applyBorder="1" applyAlignment="1" applyProtection="1">
      <alignment horizontal="center" vertical="center"/>
      <protection locked="0"/>
    </xf>
    <xf numFmtId="0" fontId="36" fillId="6" borderId="6" xfId="0" applyFont="1" applyFill="1" applyBorder="1" applyAlignment="1" applyProtection="1">
      <alignment horizontal="center" vertical="center"/>
      <protection locked="0"/>
    </xf>
    <xf numFmtId="0" fontId="34" fillId="6" borderId="11" xfId="0" applyFont="1" applyFill="1" applyBorder="1" applyAlignment="1">
      <alignment vertical="center"/>
    </xf>
    <xf numFmtId="0" fontId="34" fillId="6" borderId="71" xfId="0" applyFont="1" applyFill="1" applyBorder="1" applyAlignment="1">
      <alignment vertical="center"/>
    </xf>
    <xf numFmtId="0" fontId="34" fillId="40" borderId="1" xfId="0" applyFont="1" applyFill="1" applyBorder="1" applyAlignment="1">
      <alignment horizontal="left" vertical="center"/>
    </xf>
    <xf numFmtId="0" fontId="34" fillId="40" borderId="26" xfId="0" applyFont="1" applyFill="1" applyBorder="1" applyAlignment="1">
      <alignment horizontal="left" vertical="center"/>
    </xf>
    <xf numFmtId="0" fontId="18" fillId="6" borderId="0" xfId="0" applyFont="1" applyFill="1" applyAlignment="1"/>
    <xf numFmtId="0" fontId="34" fillId="6" borderId="48" xfId="0" applyFont="1" applyFill="1" applyBorder="1"/>
    <xf numFmtId="0" fontId="18" fillId="6" borderId="29" xfId="0" applyFont="1" applyFill="1" applyBorder="1" applyAlignment="1"/>
    <xf numFmtId="0" fontId="34" fillId="6" borderId="27" xfId="0" applyFont="1" applyFill="1" applyBorder="1"/>
    <xf numFmtId="0" fontId="34" fillId="11" borderId="0" xfId="0" applyFont="1" applyFill="1" applyBorder="1"/>
    <xf numFmtId="0" fontId="51" fillId="0" borderId="0" xfId="0" applyFont="1" applyAlignment="1">
      <alignment horizontal="center"/>
    </xf>
    <xf numFmtId="0" fontId="0" fillId="0" borderId="0" xfId="0" applyAlignment="1">
      <alignment horizontal="center" vertical="center" wrapText="1"/>
    </xf>
    <xf numFmtId="0" fontId="33" fillId="0" borderId="3" xfId="0" applyFont="1" applyBorder="1" applyAlignment="1">
      <alignment horizontal="center"/>
    </xf>
    <xf numFmtId="0" fontId="33" fillId="0" borderId="4" xfId="0" applyFont="1" applyBorder="1" applyAlignment="1">
      <alignment horizontal="center"/>
    </xf>
    <xf numFmtId="0" fontId="33" fillId="0" borderId="5" xfId="0" applyFont="1" applyBorder="1" applyAlignment="1">
      <alignment horizontal="center"/>
    </xf>
    <xf numFmtId="0" fontId="0" fillId="0" borderId="0" xfId="0" applyAlignment="1"/>
    <xf numFmtId="0" fontId="24" fillId="15" borderId="2" xfId="0" applyFont="1" applyFill="1" applyBorder="1" applyAlignment="1">
      <alignment horizontal="center" vertical="center"/>
    </xf>
    <xf numFmtId="0" fontId="24" fillId="16" borderId="2" xfId="0" applyFont="1" applyFill="1" applyBorder="1" applyAlignment="1">
      <alignment horizontal="center" vertical="center"/>
    </xf>
    <xf numFmtId="0" fontId="14" fillId="23" borderId="2" xfId="0" applyFont="1" applyFill="1" applyBorder="1" applyAlignment="1">
      <alignment horizontal="center" vertical="center"/>
    </xf>
    <xf numFmtId="0" fontId="14" fillId="24" borderId="2" xfId="0" applyFont="1" applyFill="1" applyBorder="1" applyAlignment="1">
      <alignment horizontal="center" vertical="center"/>
    </xf>
    <xf numFmtId="0" fontId="24" fillId="0" borderId="0" xfId="0" applyFont="1" applyAlignment="1">
      <alignment horizontal="center" vertical="center"/>
    </xf>
    <xf numFmtId="0" fontId="16" fillId="41" borderId="10" xfId="0" applyFont="1" applyFill="1" applyBorder="1" applyAlignment="1">
      <alignment vertical="center" textRotation="45"/>
    </xf>
    <xf numFmtId="0" fontId="16" fillId="41" borderId="12" xfId="0" applyFont="1" applyFill="1" applyBorder="1" applyAlignment="1">
      <alignment vertical="center" textRotation="45"/>
    </xf>
    <xf numFmtId="0" fontId="24" fillId="42" borderId="2" xfId="0" applyFont="1" applyFill="1" applyBorder="1" applyAlignment="1">
      <alignment horizontal="center" vertical="center"/>
    </xf>
    <xf numFmtId="0" fontId="14" fillId="43" borderId="2" xfId="0" applyFont="1" applyFill="1" applyBorder="1" applyAlignment="1">
      <alignment horizontal="center" vertical="center"/>
    </xf>
    <xf numFmtId="0" fontId="24" fillId="44" borderId="2" xfId="0" applyFont="1" applyFill="1" applyBorder="1" applyAlignment="1">
      <alignment horizontal="center" vertical="center"/>
    </xf>
    <xf numFmtId="0" fontId="0" fillId="41" borderId="0" xfId="0" applyFill="1"/>
    <xf numFmtId="0" fontId="14" fillId="45" borderId="2" xfId="0" applyFont="1" applyFill="1" applyBorder="1" applyAlignment="1">
      <alignment horizontal="center" vertical="center"/>
    </xf>
    <xf numFmtId="0" fontId="24" fillId="46" borderId="2" xfId="0" applyFont="1" applyFill="1" applyBorder="1" applyAlignment="1">
      <alignment horizontal="center" vertical="center"/>
    </xf>
    <xf numFmtId="0" fontId="0" fillId="0" borderId="0" xfId="0" applyAlignment="1"/>
    <xf numFmtId="165" fontId="36" fillId="13" borderId="35" xfId="1" applyNumberFormat="1" applyFont="1" applyFill="1" applyBorder="1" applyAlignment="1" applyProtection="1">
      <alignment horizontal="center" vertical="center"/>
      <protection locked="0"/>
    </xf>
    <xf numFmtId="165" fontId="34" fillId="6" borderId="0" xfId="1" applyNumberFormat="1" applyFont="1" applyFill="1" applyBorder="1"/>
    <xf numFmtId="165" fontId="34" fillId="6" borderId="0" xfId="1" applyNumberFormat="1" applyFont="1" applyFill="1" applyBorder="1" applyAlignment="1">
      <alignment horizontal="right" vertical="center"/>
    </xf>
    <xf numFmtId="165" fontId="34" fillId="6" borderId="0" xfId="1" applyNumberFormat="1" applyFont="1" applyFill="1" applyBorder="1" applyAlignment="1">
      <alignment vertical="center"/>
    </xf>
    <xf numFmtId="165" fontId="3" fillId="6" borderId="0" xfId="1" applyNumberFormat="1" applyFill="1" applyBorder="1" applyAlignment="1">
      <alignment horizontal="center" vertical="center" textRotation="90"/>
    </xf>
    <xf numFmtId="165" fontId="34" fillId="6" borderId="0" xfId="1" applyNumberFormat="1" applyFont="1" applyFill="1" applyBorder="1" applyAlignment="1">
      <alignment horizontal="center" vertical="center"/>
    </xf>
    <xf numFmtId="165" fontId="55" fillId="6" borderId="0" xfId="1" applyNumberFormat="1" applyFont="1" applyFill="1" applyBorder="1"/>
    <xf numFmtId="0" fontId="34" fillId="6" borderId="0" xfId="1" applyFont="1" applyFill="1" applyBorder="1" applyProtection="1">
      <protection locked="0"/>
    </xf>
    <xf numFmtId="0" fontId="3" fillId="6" borderId="0" xfId="1" applyFont="1" applyFill="1" applyBorder="1"/>
    <xf numFmtId="0" fontId="3" fillId="6" borderId="23" xfId="1" applyFont="1" applyFill="1" applyBorder="1" applyAlignment="1">
      <alignment vertical="center"/>
    </xf>
    <xf numFmtId="0" fontId="3" fillId="6" borderId="0" xfId="1" applyFont="1" applyFill="1" applyBorder="1" applyAlignment="1">
      <alignment vertical="center"/>
    </xf>
    <xf numFmtId="165" fontId="3" fillId="6" borderId="0" xfId="1" applyNumberFormat="1" applyFill="1" applyBorder="1" applyAlignment="1">
      <alignment horizontal="center" vertical="center"/>
    </xf>
    <xf numFmtId="0" fontId="0" fillId="0" borderId="23" xfId="0" applyBorder="1"/>
    <xf numFmtId="0" fontId="0" fillId="0" borderId="38" xfId="0" applyBorder="1" applyAlignment="1"/>
    <xf numFmtId="0" fontId="0" fillId="0" borderId="44" xfId="0" applyBorder="1" applyAlignment="1"/>
    <xf numFmtId="165" fontId="34" fillId="6" borderId="0" xfId="1" applyNumberFormat="1" applyFont="1" applyFill="1" applyBorder="1" applyAlignment="1">
      <alignment vertical="center" textRotation="90"/>
    </xf>
    <xf numFmtId="0" fontId="34" fillId="6" borderId="33" xfId="1" applyFont="1" applyFill="1" applyBorder="1" applyAlignment="1">
      <alignment vertical="center" textRotation="90"/>
    </xf>
    <xf numFmtId="0" fontId="34" fillId="6" borderId="34" xfId="1" applyFont="1" applyFill="1" applyBorder="1" applyAlignment="1">
      <alignment vertical="center" textRotation="90"/>
    </xf>
    <xf numFmtId="0" fontId="34" fillId="6" borderId="80" xfId="1" applyFont="1" applyFill="1" applyBorder="1" applyAlignment="1">
      <alignment vertical="center" textRotation="90"/>
    </xf>
    <xf numFmtId="0" fontId="54" fillId="48" borderId="35" xfId="0" applyFont="1" applyFill="1" applyBorder="1" applyAlignment="1">
      <alignment horizontal="center"/>
    </xf>
    <xf numFmtId="0" fontId="0" fillId="49" borderId="35" xfId="0" applyFill="1" applyBorder="1" applyAlignment="1">
      <alignment horizontal="center" vertical="center"/>
    </xf>
    <xf numFmtId="0" fontId="58" fillId="48" borderId="35" xfId="0" applyFont="1" applyFill="1" applyBorder="1" applyAlignment="1">
      <alignment horizontal="center" vertical="center" textRotation="45"/>
    </xf>
    <xf numFmtId="164" fontId="24" fillId="49" borderId="35" xfId="0" applyNumberFormat="1" applyFont="1" applyFill="1" applyBorder="1" applyAlignment="1">
      <alignment horizontal="center" vertical="center" textRotation="45"/>
    </xf>
    <xf numFmtId="165" fontId="64" fillId="6" borderId="0" xfId="1" applyNumberFormat="1" applyFont="1" applyFill="1" applyBorder="1" applyAlignment="1">
      <alignment horizontal="left"/>
    </xf>
    <xf numFmtId="165" fontId="65" fillId="6" borderId="0" xfId="1" applyNumberFormat="1" applyFont="1" applyFill="1" applyBorder="1" applyAlignment="1">
      <alignment horizontal="left" vertical="center"/>
    </xf>
    <xf numFmtId="0" fontId="66" fillId="0" borderId="0" xfId="0" applyFont="1"/>
    <xf numFmtId="0" fontId="60" fillId="54" borderId="35" xfId="1" applyFont="1" applyFill="1" applyBorder="1" applyAlignment="1">
      <alignment horizontal="left" vertical="center"/>
    </xf>
    <xf numFmtId="0" fontId="59" fillId="54" borderId="35" xfId="1" applyFont="1" applyFill="1" applyBorder="1" applyAlignment="1">
      <alignment horizontal="left" vertical="center"/>
    </xf>
    <xf numFmtId="0" fontId="56" fillId="54" borderId="35" xfId="1" applyFont="1" applyFill="1" applyBorder="1" applyAlignment="1">
      <alignment horizontal="left" vertical="center"/>
    </xf>
    <xf numFmtId="0" fontId="61" fillId="54" borderId="35" xfId="0" applyFont="1" applyFill="1" applyBorder="1" applyAlignment="1">
      <alignment horizontal="left" textRotation="45"/>
    </xf>
    <xf numFmtId="0" fontId="62" fillId="54" borderId="35" xfId="1" applyFont="1" applyFill="1" applyBorder="1" applyAlignment="1">
      <alignment horizontal="left" vertical="top" textRotation="45"/>
    </xf>
    <xf numFmtId="0" fontId="25" fillId="0" borderId="47" xfId="0" applyFont="1" applyBorder="1" applyAlignment="1">
      <alignment horizontal="center" vertical="center"/>
    </xf>
    <xf numFmtId="0" fontId="31" fillId="0" borderId="71" xfId="1" applyFont="1" applyBorder="1" applyAlignment="1" applyProtection="1">
      <alignment horizontal="left" vertical="center"/>
    </xf>
    <xf numFmtId="0" fontId="31" fillId="0" borderId="2" xfId="1" applyFont="1" applyBorder="1" applyAlignment="1" applyProtection="1">
      <alignment horizontal="left" vertical="center"/>
    </xf>
    <xf numFmtId="0" fontId="47" fillId="0" borderId="2" xfId="0" applyFont="1" applyBorder="1" applyAlignment="1">
      <alignment vertical="center"/>
    </xf>
    <xf numFmtId="0" fontId="19" fillId="7" borderId="3" xfId="1" applyFont="1" applyFill="1" applyBorder="1" applyAlignment="1" applyProtection="1">
      <alignment vertical="center"/>
    </xf>
    <xf numFmtId="0" fontId="19" fillId="7" borderId="4" xfId="1" applyFont="1" applyFill="1" applyBorder="1" applyAlignment="1" applyProtection="1">
      <alignment vertical="center"/>
    </xf>
    <xf numFmtId="0" fontId="19" fillId="7" borderId="5" xfId="1" applyFont="1" applyFill="1" applyBorder="1" applyAlignment="1" applyProtection="1">
      <alignment vertical="center"/>
    </xf>
    <xf numFmtId="0" fontId="0" fillId="0" borderId="0" xfId="0" applyAlignment="1"/>
    <xf numFmtId="0" fontId="24" fillId="52" borderId="1" xfId="0" applyFont="1" applyFill="1" applyBorder="1" applyAlignment="1">
      <alignment horizontal="center" vertical="center"/>
    </xf>
    <xf numFmtId="0" fontId="24" fillId="50" borderId="1" xfId="0" applyFont="1" applyFill="1" applyBorder="1" applyAlignment="1">
      <alignment horizontal="center" vertical="center"/>
    </xf>
    <xf numFmtId="0" fontId="24" fillId="0" borderId="1" xfId="0" applyFont="1" applyBorder="1" applyAlignment="1">
      <alignment horizontal="center" vertical="center"/>
    </xf>
    <xf numFmtId="0" fontId="24" fillId="55" borderId="1" xfId="0" applyFont="1" applyFill="1" applyBorder="1" applyAlignment="1">
      <alignment horizontal="center" vertical="center"/>
    </xf>
    <xf numFmtId="0" fontId="24" fillId="56" borderId="0" xfId="0" applyFont="1" applyFill="1" applyAlignment="1">
      <alignment horizontal="center" vertical="center" wrapText="1"/>
    </xf>
    <xf numFmtId="0" fontId="31" fillId="0" borderId="0" xfId="1" applyFont="1" applyBorder="1" applyAlignment="1" applyProtection="1">
      <alignment horizontal="left" vertical="center"/>
    </xf>
    <xf numFmtId="0" fontId="26" fillId="56" borderId="1" xfId="0" applyFont="1" applyFill="1" applyBorder="1" applyAlignment="1">
      <alignment horizontal="center" vertical="center"/>
    </xf>
    <xf numFmtId="0" fontId="26" fillId="52" borderId="1" xfId="0" applyFont="1" applyFill="1" applyBorder="1" applyAlignment="1">
      <alignment horizontal="center" vertical="center"/>
    </xf>
    <xf numFmtId="0" fontId="26" fillId="51" borderId="1" xfId="0" applyFont="1" applyFill="1" applyBorder="1" applyAlignment="1">
      <alignment horizontal="center" vertical="center"/>
    </xf>
    <xf numFmtId="0" fontId="26" fillId="57" borderId="1" xfId="0" applyFont="1" applyFill="1" applyBorder="1" applyAlignment="1">
      <alignment horizontal="center" vertical="center"/>
    </xf>
    <xf numFmtId="0" fontId="31" fillId="0" borderId="0" xfId="1" applyFont="1" applyBorder="1" applyAlignment="1" applyProtection="1">
      <alignment horizontal="center"/>
    </xf>
    <xf numFmtId="0" fontId="69" fillId="0" borderId="0" xfId="0" applyFont="1" applyBorder="1" applyAlignment="1">
      <alignment horizontal="center" vertical="center" textRotation="75"/>
    </xf>
    <xf numFmtId="0" fontId="24" fillId="55" borderId="0" xfId="0" applyFont="1" applyFill="1" applyBorder="1" applyAlignment="1">
      <alignment horizontal="center" vertical="center"/>
    </xf>
    <xf numFmtId="0" fontId="0" fillId="0" borderId="8" xfId="0" applyNumberFormat="1" applyBorder="1" applyAlignment="1">
      <alignment vertical="center"/>
    </xf>
    <xf numFmtId="165" fontId="69" fillId="0" borderId="0" xfId="0" applyNumberFormat="1" applyFont="1" applyBorder="1" applyAlignment="1">
      <alignment horizontal="center" vertical="center" textRotation="75"/>
    </xf>
    <xf numFmtId="0" fontId="72" fillId="56" borderId="0" xfId="2" applyNumberFormat="1" applyFont="1" applyFill="1" applyAlignment="1">
      <alignment horizontal="center" vertical="center"/>
    </xf>
    <xf numFmtId="0" fontId="30" fillId="2" borderId="25" xfId="0" applyFont="1" applyFill="1" applyBorder="1" applyAlignment="1">
      <alignment horizontal="center" vertical="center" wrapText="1"/>
    </xf>
    <xf numFmtId="0" fontId="30" fillId="58" borderId="46" xfId="0" applyFont="1" applyFill="1" applyBorder="1" applyAlignment="1">
      <alignment horizontal="center" vertical="center" wrapText="1"/>
    </xf>
    <xf numFmtId="165" fontId="24" fillId="0" borderId="1" xfId="0" applyNumberFormat="1" applyFont="1" applyBorder="1" applyAlignment="1">
      <alignment horizontal="center" vertical="center"/>
    </xf>
    <xf numFmtId="165" fontId="24" fillId="52" borderId="1" xfId="0" applyNumberFormat="1" applyFont="1" applyFill="1" applyBorder="1" applyAlignment="1">
      <alignment horizontal="center" vertical="center"/>
    </xf>
    <xf numFmtId="165" fontId="24" fillId="50" borderId="1" xfId="0" applyNumberFormat="1" applyFont="1" applyFill="1" applyBorder="1" applyAlignment="1">
      <alignment horizontal="center" vertical="center"/>
    </xf>
    <xf numFmtId="0" fontId="26" fillId="52" borderId="11" xfId="0" applyFont="1" applyFill="1" applyBorder="1" applyAlignment="1">
      <alignment horizontal="center" vertical="center"/>
    </xf>
    <xf numFmtId="0" fontId="26" fillId="51" borderId="1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textRotation="255"/>
    </xf>
    <xf numFmtId="0" fontId="0" fillId="5" borderId="6" xfId="0" applyFill="1" applyBorder="1" applyAlignment="1">
      <alignment horizontal="center" textRotation="255"/>
    </xf>
    <xf numFmtId="0" fontId="26" fillId="0" borderId="47" xfId="0" applyFont="1" applyBorder="1" applyAlignment="1">
      <alignment horizontal="center" vertical="center"/>
    </xf>
    <xf numFmtId="0" fontId="26" fillId="0" borderId="0" xfId="0" applyFont="1" applyBorder="1" applyAlignment="1">
      <alignment horizontal="center" vertical="center"/>
    </xf>
    <xf numFmtId="0" fontId="26" fillId="0" borderId="29" xfId="0" applyFont="1" applyBorder="1" applyAlignment="1">
      <alignment horizontal="center" vertical="center"/>
    </xf>
    <xf numFmtId="0" fontId="26" fillId="0" borderId="27" xfId="0" applyFont="1" applyBorder="1" applyAlignment="1">
      <alignment horizontal="center" vertical="center"/>
    </xf>
    <xf numFmtId="0" fontId="19" fillId="7" borderId="2" xfId="1" applyFont="1" applyFill="1" applyBorder="1" applyAlignment="1" applyProtection="1">
      <alignment horizontal="center" vertical="center"/>
    </xf>
    <xf numFmtId="165" fontId="19" fillId="7" borderId="2" xfId="1" applyNumberFormat="1" applyFont="1" applyFill="1" applyBorder="1" applyAlignment="1" applyProtection="1">
      <alignment horizontal="center" vertical="center"/>
    </xf>
    <xf numFmtId="0" fontId="19" fillId="7" borderId="3" xfId="1" applyFont="1" applyFill="1" applyBorder="1" applyAlignment="1" applyProtection="1">
      <alignment horizontal="center" vertical="center"/>
    </xf>
    <xf numFmtId="0" fontId="19" fillId="7" borderId="4" xfId="1" applyFont="1" applyFill="1" applyBorder="1" applyAlignment="1" applyProtection="1">
      <alignment horizontal="center" vertical="center"/>
    </xf>
    <xf numFmtId="0" fontId="19" fillId="7" borderId="5" xfId="1" applyFont="1" applyFill="1" applyBorder="1" applyAlignment="1" applyProtection="1">
      <alignment horizontal="center" vertical="center"/>
    </xf>
    <xf numFmtId="0" fontId="24" fillId="0" borderId="3" xfId="0" applyFont="1" applyBorder="1" applyAlignment="1">
      <alignment horizontal="center" vertical="center"/>
    </xf>
    <xf numFmtId="0" fontId="24" fillId="0" borderId="5" xfId="0" applyFont="1" applyBorder="1" applyAlignment="1">
      <alignment horizontal="center" vertical="center"/>
    </xf>
    <xf numFmtId="0" fontId="24" fillId="0" borderId="2" xfId="0" applyFont="1" applyBorder="1" applyAlignment="1">
      <alignment horizontal="center" vertical="center"/>
    </xf>
    <xf numFmtId="0" fontId="24" fillId="0" borderId="4" xfId="0" applyFont="1" applyBorder="1" applyAlignment="1">
      <alignment horizontal="center" vertical="center"/>
    </xf>
    <xf numFmtId="165" fontId="19" fillId="7" borderId="3" xfId="1" applyNumberFormat="1" applyFont="1" applyFill="1" applyBorder="1" applyAlignment="1" applyProtection="1">
      <alignment horizontal="center" vertical="center"/>
    </xf>
    <xf numFmtId="165" fontId="19" fillId="7" borderId="5" xfId="1" applyNumberFormat="1" applyFont="1" applyFill="1" applyBorder="1" applyAlignment="1" applyProtection="1">
      <alignment horizontal="center" vertical="center"/>
    </xf>
    <xf numFmtId="0" fontId="29" fillId="0" borderId="3" xfId="0" applyFont="1" applyBorder="1" applyAlignment="1">
      <alignment horizontal="center"/>
    </xf>
    <xf numFmtId="0" fontId="29" fillId="0" borderId="5" xfId="0" applyFont="1" applyBorder="1" applyAlignment="1">
      <alignment horizontal="center"/>
    </xf>
    <xf numFmtId="0" fontId="26" fillId="0" borderId="10" xfId="0" applyFont="1" applyBorder="1" applyAlignment="1">
      <alignment horizontal="center" vertical="center" textRotation="75"/>
    </xf>
    <xf numFmtId="0" fontId="26" fillId="0" borderId="12" xfId="0" applyFont="1" applyBorder="1" applyAlignment="1">
      <alignment horizontal="center" vertical="center" textRotation="75"/>
    </xf>
    <xf numFmtId="0" fontId="69" fillId="0" borderId="19" xfId="0" applyFont="1" applyBorder="1" applyAlignment="1">
      <alignment horizontal="center" vertical="center" textRotation="75"/>
    </xf>
    <xf numFmtId="0" fontId="69" fillId="0" borderId="12" xfId="0" applyFont="1" applyBorder="1" applyAlignment="1">
      <alignment horizontal="center" vertical="center" textRotation="75"/>
    </xf>
    <xf numFmtId="0" fontId="24" fillId="0" borderId="81" xfId="0" applyFont="1" applyBorder="1" applyAlignment="1">
      <alignment horizontal="center" vertical="center"/>
    </xf>
    <xf numFmtId="0" fontId="24" fillId="0" borderId="14" xfId="0" applyFont="1" applyBorder="1" applyAlignment="1">
      <alignment horizontal="center" vertical="center"/>
    </xf>
    <xf numFmtId="0" fontId="72" fillId="0" borderId="3" xfId="0" applyFont="1" applyBorder="1" applyAlignment="1">
      <alignment horizontal="center" vertical="center"/>
    </xf>
    <xf numFmtId="0" fontId="72" fillId="0" borderId="5" xfId="0" applyFont="1" applyBorder="1" applyAlignment="1">
      <alignment horizontal="center" vertical="center"/>
    </xf>
    <xf numFmtId="0" fontId="72" fillId="0" borderId="4" xfId="0" applyFont="1" applyBorder="1" applyAlignment="1">
      <alignment horizontal="center" vertical="center"/>
    </xf>
    <xf numFmtId="0" fontId="71" fillId="56" borderId="8" xfId="0" applyFont="1" applyFill="1" applyBorder="1" applyAlignment="1">
      <alignment horizontal="center" vertical="center" textRotation="255"/>
    </xf>
    <xf numFmtId="0" fontId="71" fillId="56" borderId="0" xfId="0" applyFont="1" applyFill="1" applyBorder="1" applyAlignment="1">
      <alignment horizontal="center" vertical="center" textRotation="255"/>
    </xf>
    <xf numFmtId="0" fontId="71" fillId="56" borderId="65" xfId="0" applyFont="1" applyFill="1" applyBorder="1" applyAlignment="1">
      <alignment horizontal="center" vertical="center" textRotation="255"/>
    </xf>
    <xf numFmtId="0" fontId="52" fillId="0" borderId="0" xfId="0" applyFont="1" applyAlignment="1">
      <alignment horizontal="right" vertical="center" wrapText="1"/>
    </xf>
    <xf numFmtId="0" fontId="52" fillId="0" borderId="49" xfId="0" applyFont="1" applyBorder="1" applyAlignment="1">
      <alignment horizontal="right" vertical="center" wrapText="1"/>
    </xf>
    <xf numFmtId="0" fontId="52" fillId="0" borderId="29" xfId="0" applyFont="1" applyBorder="1" applyAlignment="1">
      <alignment horizontal="right" vertical="center" wrapText="1"/>
    </xf>
    <xf numFmtId="0" fontId="52" fillId="0" borderId="50" xfId="0" applyFont="1" applyBorder="1" applyAlignment="1">
      <alignment horizontal="right" vertical="center" wrapText="1"/>
    </xf>
    <xf numFmtId="0" fontId="30" fillId="2" borderId="28" xfId="0" applyFont="1" applyFill="1" applyBorder="1" applyAlignment="1">
      <alignment horizontal="center" vertical="center" wrapText="1"/>
    </xf>
    <xf numFmtId="0" fontId="30" fillId="2" borderId="46" xfId="0" applyFont="1" applyFill="1" applyBorder="1" applyAlignment="1">
      <alignment horizontal="center" vertical="center" wrapText="1"/>
    </xf>
    <xf numFmtId="0" fontId="25" fillId="0" borderId="3" xfId="0" applyFont="1" applyBorder="1" applyAlignment="1">
      <alignment horizontal="center" vertical="center"/>
    </xf>
    <xf numFmtId="0" fontId="25" fillId="0" borderId="5" xfId="0" applyFont="1" applyBorder="1" applyAlignment="1">
      <alignment horizontal="center" vertical="center"/>
    </xf>
    <xf numFmtId="0" fontId="29" fillId="0" borderId="4" xfId="0" applyFont="1" applyBorder="1" applyAlignment="1">
      <alignment horizontal="center"/>
    </xf>
    <xf numFmtId="0" fontId="20" fillId="47" borderId="3" xfId="0" applyFont="1" applyFill="1" applyBorder="1" applyAlignment="1">
      <alignment horizontal="center" vertical="center"/>
    </xf>
    <xf numFmtId="0" fontId="20" fillId="47" borderId="4" xfId="0" applyFont="1" applyFill="1" applyBorder="1" applyAlignment="1">
      <alignment horizontal="center" vertical="center"/>
    </xf>
    <xf numFmtId="0" fontId="20" fillId="47" borderId="5" xfId="0" applyFont="1" applyFill="1" applyBorder="1" applyAlignment="1">
      <alignment horizontal="center" vertical="center"/>
    </xf>
    <xf numFmtId="164" fontId="53" fillId="47" borderId="3" xfId="0" applyNumberFormat="1" applyFont="1" applyFill="1" applyBorder="1" applyAlignment="1">
      <alignment horizontal="center" vertical="center" wrapText="1"/>
    </xf>
    <xf numFmtId="164" fontId="53" fillId="47" borderId="4" xfId="0" applyNumberFormat="1" applyFont="1" applyFill="1" applyBorder="1" applyAlignment="1">
      <alignment horizontal="center" vertical="center" wrapText="1"/>
    </xf>
    <xf numFmtId="164" fontId="53" fillId="47" borderId="5" xfId="0" applyNumberFormat="1" applyFont="1" applyFill="1" applyBorder="1" applyAlignment="1">
      <alignment horizontal="center" vertical="center" wrapText="1"/>
    </xf>
    <xf numFmtId="0" fontId="32" fillId="0" borderId="3" xfId="0" applyFont="1" applyBorder="1" applyAlignment="1">
      <alignment horizontal="center" vertical="center"/>
    </xf>
    <xf numFmtId="0" fontId="32" fillId="0" borderId="5" xfId="0" applyFont="1" applyBorder="1" applyAlignment="1">
      <alignment horizontal="center" vertical="center"/>
    </xf>
    <xf numFmtId="0" fontId="0" fillId="0" borderId="0" xfId="0" applyAlignment="1">
      <alignment horizontal="center" vertical="center" wrapText="1"/>
    </xf>
    <xf numFmtId="0" fontId="47" fillId="0" borderId="0" xfId="0" applyFont="1" applyAlignment="1">
      <alignment horizontal="center" vertical="center" wrapText="1"/>
    </xf>
    <xf numFmtId="0" fontId="0" fillId="0" borderId="0" xfId="0" applyAlignment="1">
      <alignment horizontal="center" wrapText="1"/>
    </xf>
    <xf numFmtId="0" fontId="33" fillId="0" borderId="3" xfId="0" applyFont="1" applyBorder="1" applyAlignment="1">
      <alignment horizontal="center"/>
    </xf>
    <xf numFmtId="0" fontId="33" fillId="0" borderId="4" xfId="0" applyFont="1" applyBorder="1" applyAlignment="1">
      <alignment horizontal="center"/>
    </xf>
    <xf numFmtId="0" fontId="33" fillId="0" borderId="5" xfId="0" applyFont="1" applyBorder="1" applyAlignment="1">
      <alignment horizontal="center"/>
    </xf>
    <xf numFmtId="0" fontId="43" fillId="0" borderId="0" xfId="0" applyFont="1" applyAlignment="1">
      <alignment horizontal="right" vertical="center" wrapText="1"/>
    </xf>
    <xf numFmtId="0" fontId="43" fillId="0" borderId="49" xfId="0" applyFont="1" applyBorder="1" applyAlignment="1">
      <alignment horizontal="right" vertical="center" wrapText="1"/>
    </xf>
    <xf numFmtId="0" fontId="43" fillId="0" borderId="29" xfId="0" applyFont="1" applyBorder="1" applyAlignment="1">
      <alignment horizontal="right" vertical="center" wrapText="1"/>
    </xf>
    <xf numFmtId="0" fontId="43" fillId="0" borderId="50" xfId="0" applyFont="1" applyBorder="1" applyAlignment="1">
      <alignment horizontal="right" vertical="center" wrapText="1"/>
    </xf>
    <xf numFmtId="0" fontId="26" fillId="0" borderId="3" xfId="0" applyFont="1" applyBorder="1" applyAlignment="1">
      <alignment horizontal="center"/>
    </xf>
    <xf numFmtId="0" fontId="26" fillId="0" borderId="5" xfId="0" applyFont="1" applyBorder="1" applyAlignment="1">
      <alignment horizontal="center"/>
    </xf>
    <xf numFmtId="0" fontId="26" fillId="0" borderId="4" xfId="0" applyFont="1" applyBorder="1" applyAlignment="1">
      <alignment horizontal="center"/>
    </xf>
    <xf numFmtId="0" fontId="5" fillId="0" borderId="3" xfId="1" applyFont="1" applyBorder="1" applyAlignment="1" applyProtection="1">
      <alignment horizontal="center" vertical="center"/>
    </xf>
    <xf numFmtId="0" fontId="5" fillId="0" borderId="4" xfId="1" applyFont="1" applyBorder="1" applyAlignment="1" applyProtection="1">
      <alignment horizontal="center" vertical="center"/>
    </xf>
    <xf numFmtId="0" fontId="5" fillId="0" borderId="5" xfId="1" applyFont="1" applyBorder="1" applyAlignment="1" applyProtection="1">
      <alignment horizontal="center" vertical="center"/>
    </xf>
    <xf numFmtId="0" fontId="5" fillId="0" borderId="48" xfId="1" applyFont="1" applyBorder="1" applyAlignment="1" applyProtection="1">
      <alignment horizontal="center" vertical="center"/>
    </xf>
    <xf numFmtId="0" fontId="5" fillId="0" borderId="29" xfId="1" applyFont="1" applyBorder="1" applyAlignment="1" applyProtection="1">
      <alignment horizontal="center" vertical="center"/>
    </xf>
    <xf numFmtId="0" fontId="5" fillId="0" borderId="27" xfId="1" applyFont="1" applyBorder="1" applyAlignment="1" applyProtection="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12" fillId="0" borderId="10" xfId="1" applyFont="1" applyBorder="1" applyAlignment="1">
      <alignment horizontal="center" vertical="center" textRotation="165" wrapText="1"/>
    </xf>
    <xf numFmtId="0" fontId="12" fillId="0" borderId="19" xfId="1" applyFont="1" applyBorder="1" applyAlignment="1">
      <alignment horizontal="center" vertical="center" textRotation="165" wrapText="1"/>
    </xf>
    <xf numFmtId="0" fontId="12" fillId="0" borderId="12" xfId="1" applyFont="1" applyBorder="1" applyAlignment="1">
      <alignment horizontal="center" vertical="center" textRotation="165" wrapText="1"/>
    </xf>
    <xf numFmtId="0" fontId="28" fillId="7" borderId="3" xfId="1" applyFont="1" applyFill="1" applyBorder="1" applyAlignment="1" applyProtection="1">
      <alignment horizontal="center" vertical="center"/>
      <protection locked="0"/>
    </xf>
    <xf numFmtId="0" fontId="28" fillId="7" borderId="4" xfId="1" applyFont="1" applyFill="1" applyBorder="1" applyAlignment="1" applyProtection="1">
      <alignment horizontal="center" vertical="center"/>
      <protection locked="0"/>
    </xf>
    <xf numFmtId="0" fontId="28" fillId="7" borderId="5" xfId="1" applyFont="1" applyFill="1" applyBorder="1" applyAlignment="1" applyProtection="1">
      <alignment horizontal="center" vertical="center"/>
      <protection locked="0"/>
    </xf>
    <xf numFmtId="0" fontId="15" fillId="0" borderId="10" xfId="1" applyFont="1" applyBorder="1" applyAlignment="1">
      <alignment horizontal="center" vertical="center" textRotation="255"/>
    </xf>
    <xf numFmtId="0" fontId="15" fillId="0" borderId="19" xfId="1" applyFont="1" applyBorder="1" applyAlignment="1">
      <alignment horizontal="center" vertical="center" textRotation="255"/>
    </xf>
    <xf numFmtId="0" fontId="15" fillId="0" borderId="12" xfId="1" applyFont="1" applyBorder="1" applyAlignment="1">
      <alignment horizontal="center" vertical="center" textRotation="255"/>
    </xf>
    <xf numFmtId="0" fontId="10" fillId="7" borderId="3" xfId="1" applyFont="1" applyFill="1" applyBorder="1" applyAlignment="1" applyProtection="1">
      <alignment horizontal="center" vertical="center"/>
      <protection locked="0"/>
    </xf>
    <xf numFmtId="0" fontId="10" fillId="7" borderId="4" xfId="1" applyFont="1" applyFill="1" applyBorder="1" applyAlignment="1" applyProtection="1">
      <alignment horizontal="center" vertical="center"/>
      <protection locked="0"/>
    </xf>
    <xf numFmtId="0" fontId="10" fillId="7" borderId="5" xfId="1" applyFont="1" applyFill="1" applyBorder="1" applyAlignment="1" applyProtection="1">
      <alignment horizontal="center" vertical="center"/>
      <protection locked="0"/>
    </xf>
    <xf numFmtId="0" fontId="36" fillId="6" borderId="0" xfId="0" applyFont="1" applyFill="1" applyBorder="1" applyAlignment="1" applyProtection="1">
      <alignment horizontal="center" vertical="center"/>
      <protection locked="0"/>
    </xf>
    <xf numFmtId="0" fontId="0" fillId="6" borderId="0" xfId="0" applyFill="1" applyBorder="1" applyAlignment="1">
      <alignment horizontal="center" vertical="center"/>
    </xf>
    <xf numFmtId="0" fontId="40" fillId="6" borderId="78" xfId="0" applyFont="1" applyFill="1" applyBorder="1" applyAlignment="1">
      <alignment horizontal="right" vertical="center" textRotation="90" wrapText="1"/>
    </xf>
    <xf numFmtId="0" fontId="40" fillId="6" borderId="49" xfId="0" applyFont="1" applyFill="1" applyBorder="1" applyAlignment="1">
      <alignment horizontal="right" vertical="center" textRotation="90"/>
    </xf>
    <xf numFmtId="0" fontId="37" fillId="13" borderId="61" xfId="0" applyFont="1" applyFill="1" applyBorder="1" applyAlignment="1">
      <alignment horizontal="center" vertical="center"/>
    </xf>
    <xf numFmtId="0" fontId="4" fillId="13" borderId="63" xfId="0" applyFont="1" applyFill="1" applyBorder="1" applyAlignment="1">
      <alignment horizontal="center" vertical="center"/>
    </xf>
    <xf numFmtId="0" fontId="40" fillId="6" borderId="0" xfId="0" applyFont="1" applyFill="1" applyBorder="1" applyAlignment="1">
      <alignment horizontal="center"/>
    </xf>
    <xf numFmtId="0" fontId="18" fillId="0" borderId="0" xfId="0" applyFont="1" applyAlignment="1"/>
    <xf numFmtId="0" fontId="34" fillId="6" borderId="0" xfId="0" applyFont="1" applyFill="1" applyBorder="1" applyAlignment="1">
      <alignment horizontal="center" vertical="center"/>
    </xf>
    <xf numFmtId="0" fontId="3" fillId="0" borderId="0" xfId="0" applyFont="1" applyAlignment="1">
      <alignment horizontal="center" vertical="center"/>
    </xf>
    <xf numFmtId="0" fontId="40" fillId="6" borderId="78" xfId="0" applyFont="1" applyFill="1" applyBorder="1" applyAlignment="1">
      <alignment horizontal="right" vertical="center" textRotation="90"/>
    </xf>
    <xf numFmtId="0" fontId="34" fillId="6" borderId="0" xfId="0" applyFont="1" applyFill="1" applyBorder="1" applyAlignment="1">
      <alignment horizontal="center" vertical="center" textRotation="90"/>
    </xf>
    <xf numFmtId="0" fontId="0" fillId="0" borderId="65" xfId="0" applyBorder="1" applyAlignment="1">
      <alignment horizontal="center" vertical="center" textRotation="90"/>
    </xf>
    <xf numFmtId="0" fontId="3" fillId="0" borderId="65" xfId="0" applyFont="1" applyBorder="1" applyAlignment="1">
      <alignment horizontal="center" vertical="center" textRotation="90"/>
    </xf>
    <xf numFmtId="0" fontId="48" fillId="0" borderId="49" xfId="0" applyFont="1" applyBorder="1" applyAlignment="1">
      <alignment horizontal="right" vertical="center" textRotation="90"/>
    </xf>
    <xf numFmtId="0" fontId="40" fillId="6" borderId="49" xfId="0" applyFont="1" applyFill="1" applyBorder="1" applyAlignment="1">
      <alignment vertical="center" textRotation="90"/>
    </xf>
    <xf numFmtId="0" fontId="48" fillId="0" borderId="49" xfId="0" applyFont="1" applyBorder="1" applyAlignment="1">
      <alignment vertical="center" textRotation="90"/>
    </xf>
    <xf numFmtId="0" fontId="0" fillId="0" borderId="49" xfId="0" applyBorder="1" applyAlignment="1">
      <alignment vertical="center"/>
    </xf>
    <xf numFmtId="0" fontId="37" fillId="6" borderId="0" xfId="0" applyFont="1" applyFill="1" applyBorder="1" applyAlignment="1">
      <alignment horizontal="center" vertical="center"/>
    </xf>
    <xf numFmtId="0" fontId="4" fillId="6" borderId="0" xfId="0" applyFont="1" applyFill="1" applyBorder="1" applyAlignment="1">
      <alignment horizontal="center" vertical="center"/>
    </xf>
    <xf numFmtId="0" fontId="0" fillId="6" borderId="0" xfId="0" applyFill="1" applyBorder="1" applyAlignment="1">
      <alignment vertical="center"/>
    </xf>
    <xf numFmtId="0" fontId="34" fillId="6" borderId="0" xfId="0" applyFont="1" applyFill="1" applyBorder="1" applyAlignment="1">
      <alignment horizontal="right" vertical="center"/>
    </xf>
    <xf numFmtId="0" fontId="0" fillId="0" borderId="0" xfId="0" applyAlignment="1">
      <alignment horizontal="right" vertical="center"/>
    </xf>
    <xf numFmtId="0" fontId="0" fillId="0" borderId="49" xfId="0" applyBorder="1" applyAlignment="1">
      <alignment horizontal="right" vertical="center"/>
    </xf>
    <xf numFmtId="0" fontId="0" fillId="14" borderId="24" xfId="0" applyFill="1" applyBorder="1" applyAlignment="1">
      <alignment horizontal="center" vertical="center"/>
    </xf>
    <xf numFmtId="0" fontId="0" fillId="14" borderId="75" xfId="0" applyFill="1" applyBorder="1" applyAlignment="1">
      <alignment horizontal="center" vertical="center"/>
    </xf>
    <xf numFmtId="0" fontId="0" fillId="14" borderId="25" xfId="0" applyFill="1" applyBorder="1" applyAlignment="1">
      <alignment horizontal="center" vertical="center"/>
    </xf>
    <xf numFmtId="0" fontId="34" fillId="14" borderId="24" xfId="0" applyFont="1" applyFill="1" applyBorder="1" applyAlignment="1" applyProtection="1">
      <alignment horizontal="center" vertical="center"/>
      <protection locked="0"/>
    </xf>
    <xf numFmtId="0" fontId="0" fillId="0" borderId="75" xfId="0" applyBorder="1" applyAlignment="1">
      <alignment horizontal="center" vertical="center"/>
    </xf>
    <xf numFmtId="0" fontId="0" fillId="0" borderId="25" xfId="0" applyBorder="1" applyAlignment="1">
      <alignment horizontal="center" vertical="center"/>
    </xf>
    <xf numFmtId="0" fontId="35" fillId="11" borderId="0" xfId="0" applyFont="1" applyFill="1" applyBorder="1" applyAlignment="1" applyProtection="1">
      <alignment horizontal="center"/>
      <protection locked="0"/>
    </xf>
    <xf numFmtId="0" fontId="0" fillId="0" borderId="0" xfId="0" applyAlignment="1"/>
    <xf numFmtId="165" fontId="67" fillId="54" borderId="61" xfId="1" applyNumberFormat="1" applyFont="1" applyFill="1" applyBorder="1" applyAlignment="1" applyProtection="1">
      <alignment horizontal="center" vertical="center"/>
      <protection locked="0"/>
    </xf>
    <xf numFmtId="165" fontId="67" fillId="54" borderId="63" xfId="1" applyNumberFormat="1" applyFont="1" applyFill="1" applyBorder="1" applyAlignment="1" applyProtection="1">
      <alignment horizontal="center" vertical="center"/>
      <protection locked="0"/>
    </xf>
    <xf numFmtId="165" fontId="63" fillId="54" borderId="61" xfId="1" applyNumberFormat="1" applyFont="1" applyFill="1" applyBorder="1" applyAlignment="1" applyProtection="1">
      <alignment horizontal="center" vertical="center"/>
      <protection locked="0"/>
    </xf>
    <xf numFmtId="165" fontId="63" fillId="54" borderId="63" xfId="1" applyNumberFormat="1" applyFont="1" applyFill="1" applyBorder="1" applyAlignment="1" applyProtection="1">
      <alignment horizontal="center" vertical="center"/>
      <protection locked="0"/>
    </xf>
    <xf numFmtId="165" fontId="68" fillId="6" borderId="37" xfId="1" applyNumberFormat="1" applyFont="1" applyFill="1" applyBorder="1" applyAlignment="1">
      <alignment horizontal="center" vertical="center" textRotation="45" wrapText="1"/>
    </xf>
    <xf numFmtId="165" fontId="68" fillId="6" borderId="38" xfId="1" applyNumberFormat="1" applyFont="1" applyFill="1" applyBorder="1" applyAlignment="1">
      <alignment horizontal="center" vertical="center" textRotation="45" wrapText="1"/>
    </xf>
    <xf numFmtId="165" fontId="68" fillId="6" borderId="40" xfId="1" applyNumberFormat="1" applyFont="1" applyFill="1" applyBorder="1" applyAlignment="1">
      <alignment horizontal="center" vertical="center" textRotation="45" wrapText="1"/>
    </xf>
    <xf numFmtId="165" fontId="68" fillId="6" borderId="41" xfId="1" applyNumberFormat="1" applyFont="1" applyFill="1" applyBorder="1" applyAlignment="1">
      <alignment horizontal="center" vertical="center" textRotation="45" wrapText="1"/>
    </xf>
    <xf numFmtId="165" fontId="68" fillId="6" borderId="42" xfId="1" applyNumberFormat="1" applyFont="1" applyFill="1" applyBorder="1" applyAlignment="1">
      <alignment horizontal="center" vertical="center" textRotation="45" wrapText="1"/>
    </xf>
    <xf numFmtId="165" fontId="68" fillId="6" borderId="44" xfId="1" applyNumberFormat="1" applyFont="1" applyFill="1" applyBorder="1" applyAlignment="1">
      <alignment horizontal="center" vertical="center" textRotation="45" wrapText="1"/>
    </xf>
    <xf numFmtId="0" fontId="35" fillId="11" borderId="61" xfId="1" applyFont="1" applyFill="1" applyBorder="1" applyAlignment="1" applyProtection="1">
      <alignment horizontal="center" vertical="center"/>
      <protection locked="0"/>
    </xf>
    <xf numFmtId="0" fontId="35" fillId="11" borderId="62" xfId="1" applyFont="1" applyFill="1" applyBorder="1" applyAlignment="1" applyProtection="1">
      <alignment horizontal="center" vertical="center"/>
      <protection locked="0"/>
    </xf>
    <xf numFmtId="0" fontId="35" fillId="11" borderId="63" xfId="1" applyFont="1" applyFill="1" applyBorder="1" applyAlignment="1" applyProtection="1">
      <alignment horizontal="center" vertical="center"/>
      <protection locked="0"/>
    </xf>
    <xf numFmtId="165" fontId="39" fillId="13" borderId="37" xfId="1" applyNumberFormat="1" applyFont="1" applyFill="1" applyBorder="1" applyAlignment="1">
      <alignment horizontal="center" vertical="center"/>
    </xf>
    <xf numFmtId="165" fontId="39" fillId="13" borderId="39" xfId="1" applyNumberFormat="1" applyFont="1" applyFill="1" applyBorder="1" applyAlignment="1">
      <alignment horizontal="center" vertical="center"/>
    </xf>
    <xf numFmtId="165" fontId="39" fillId="13" borderId="38" xfId="1" applyNumberFormat="1" applyFont="1" applyFill="1" applyBorder="1" applyAlignment="1">
      <alignment horizontal="center" vertical="center"/>
    </xf>
    <xf numFmtId="165" fontId="39" fillId="13" borderId="42" xfId="1" applyNumberFormat="1" applyFont="1" applyFill="1" applyBorder="1" applyAlignment="1">
      <alignment horizontal="center" vertical="center"/>
    </xf>
    <xf numFmtId="165" fontId="39" fillId="13" borderId="43" xfId="1" applyNumberFormat="1" applyFont="1" applyFill="1" applyBorder="1" applyAlignment="1">
      <alignment horizontal="center" vertical="center"/>
    </xf>
    <xf numFmtId="165" fontId="39" fillId="13" borderId="44" xfId="1" applyNumberFormat="1" applyFont="1" applyFill="1" applyBorder="1" applyAlignment="1">
      <alignment horizontal="center" vertical="center"/>
    </xf>
    <xf numFmtId="0" fontId="57" fillId="54" borderId="37" xfId="1" applyFont="1" applyFill="1" applyBorder="1" applyAlignment="1">
      <alignment horizontal="center" vertical="center"/>
    </xf>
    <xf numFmtId="0" fontId="57" fillId="54" borderId="39" xfId="1" applyFont="1" applyFill="1" applyBorder="1" applyAlignment="1">
      <alignment horizontal="center" vertical="center"/>
    </xf>
    <xf numFmtId="0" fontId="57" fillId="54" borderId="42" xfId="1" applyFont="1" applyFill="1" applyBorder="1" applyAlignment="1">
      <alignment horizontal="center" vertical="center"/>
    </xf>
    <xf numFmtId="0" fontId="57" fillId="54" borderId="43" xfId="1" applyFont="1" applyFill="1" applyBorder="1" applyAlignment="1">
      <alignment horizontal="center" vertical="center"/>
    </xf>
    <xf numFmtId="165" fontId="38" fillId="6" borderId="64" xfId="1" applyNumberFormat="1" applyFont="1" applyFill="1" applyBorder="1" applyAlignment="1">
      <alignment horizontal="center" vertical="center"/>
    </xf>
    <xf numFmtId="165" fontId="38" fillId="6" borderId="79" xfId="1" applyNumberFormat="1" applyFont="1" applyFill="1" applyBorder="1" applyAlignment="1">
      <alignment horizontal="center" vertical="center"/>
    </xf>
    <xf numFmtId="0" fontId="57" fillId="53" borderId="37" xfId="1" applyFont="1" applyFill="1" applyBorder="1" applyAlignment="1">
      <alignment horizontal="center" vertical="center"/>
    </xf>
    <xf numFmtId="0" fontId="57" fillId="53" borderId="39" xfId="1" applyFont="1" applyFill="1" applyBorder="1" applyAlignment="1">
      <alignment horizontal="center" vertical="center"/>
    </xf>
    <xf numFmtId="0" fontId="57" fillId="53" borderId="38" xfId="1" applyFont="1" applyFill="1" applyBorder="1" applyAlignment="1">
      <alignment horizontal="center" vertical="center"/>
    </xf>
    <xf numFmtId="0" fontId="57" fillId="53" borderId="42" xfId="1" applyFont="1" applyFill="1" applyBorder="1" applyAlignment="1">
      <alignment horizontal="center" vertical="center"/>
    </xf>
    <xf numFmtId="0" fontId="57" fillId="53" borderId="43" xfId="1" applyFont="1" applyFill="1" applyBorder="1" applyAlignment="1">
      <alignment horizontal="center" vertical="center"/>
    </xf>
    <xf numFmtId="0" fontId="57" fillId="53" borderId="44" xfId="1" applyFont="1" applyFill="1" applyBorder="1" applyAlignment="1">
      <alignment horizontal="center" vertical="center"/>
    </xf>
    <xf numFmtId="165" fontId="38" fillId="6" borderId="37" xfId="1" applyNumberFormat="1" applyFont="1" applyFill="1" applyBorder="1" applyAlignment="1">
      <alignment horizontal="center" vertical="center"/>
    </xf>
    <xf numFmtId="165" fontId="38" fillId="6" borderId="39" xfId="1" applyNumberFormat="1" applyFont="1" applyFill="1" applyBorder="1" applyAlignment="1">
      <alignment horizontal="center" vertical="center"/>
    </xf>
    <xf numFmtId="165" fontId="38" fillId="6" borderId="42" xfId="1" applyNumberFormat="1" applyFont="1" applyFill="1" applyBorder="1" applyAlignment="1">
      <alignment horizontal="center" vertical="center"/>
    </xf>
    <xf numFmtId="165" fontId="38" fillId="6" borderId="43" xfId="1" applyNumberFormat="1" applyFont="1" applyFill="1" applyBorder="1" applyAlignment="1">
      <alignment horizontal="center" vertical="center"/>
    </xf>
    <xf numFmtId="0" fontId="34" fillId="6" borderId="0" xfId="1" applyFont="1" applyFill="1" applyBorder="1" applyAlignment="1">
      <alignment horizontal="center" vertical="center" textRotation="90"/>
    </xf>
    <xf numFmtId="0" fontId="38" fillId="6" borderId="37" xfId="1" applyFont="1" applyFill="1" applyBorder="1" applyAlignment="1">
      <alignment horizontal="center" vertical="center"/>
    </xf>
    <xf numFmtId="0" fontId="38" fillId="6" borderId="42" xfId="1" applyFont="1" applyFill="1" applyBorder="1" applyAlignment="1">
      <alignment horizontal="center" vertical="center"/>
    </xf>
    <xf numFmtId="0" fontId="41" fillId="9" borderId="37" xfId="1" applyFont="1" applyFill="1" applyBorder="1" applyAlignment="1">
      <alignment horizontal="center" vertical="center"/>
    </xf>
    <xf numFmtId="0" fontId="41" fillId="9" borderId="39" xfId="1" applyFont="1" applyFill="1" applyBorder="1" applyAlignment="1">
      <alignment horizontal="center" vertical="center"/>
    </xf>
    <xf numFmtId="0" fontId="41" fillId="9" borderId="38" xfId="1" applyFont="1" applyFill="1" applyBorder="1" applyAlignment="1">
      <alignment horizontal="center" vertical="center"/>
    </xf>
    <xf numFmtId="0" fontId="41" fillId="9" borderId="42" xfId="1" applyFont="1" applyFill="1" applyBorder="1" applyAlignment="1">
      <alignment horizontal="center" vertical="center"/>
    </xf>
    <xf numFmtId="0" fontId="41" fillId="9" borderId="43" xfId="1" applyFont="1" applyFill="1" applyBorder="1" applyAlignment="1">
      <alignment horizontal="center" vertical="center"/>
    </xf>
    <xf numFmtId="0" fontId="41" fillId="9" borderId="44" xfId="1" applyFont="1" applyFill="1" applyBorder="1" applyAlignment="1">
      <alignment horizontal="center" vertical="center"/>
    </xf>
    <xf numFmtId="0" fontId="35" fillId="11" borderId="30" xfId="1" applyFont="1" applyFill="1" applyBorder="1" applyAlignment="1" applyProtection="1">
      <alignment horizontal="center" vertical="center"/>
      <protection locked="0"/>
    </xf>
    <xf numFmtId="0" fontId="35" fillId="11" borderId="31" xfId="1" applyFont="1" applyFill="1" applyBorder="1" applyAlignment="1" applyProtection="1">
      <alignment horizontal="center" vertical="center"/>
      <protection locked="0"/>
    </xf>
    <xf numFmtId="0" fontId="34" fillId="6" borderId="45" xfId="1" applyFont="1" applyFill="1" applyBorder="1" applyAlignment="1">
      <alignment horizontal="center" vertical="center" textRotation="90"/>
    </xf>
    <xf numFmtId="0" fontId="42" fillId="13" borderId="37" xfId="1" applyFont="1" applyFill="1" applyBorder="1" applyAlignment="1">
      <alignment horizontal="center" vertical="center"/>
    </xf>
    <xf numFmtId="0" fontId="42" fillId="13" borderId="39" xfId="1" applyFont="1" applyFill="1" applyBorder="1" applyAlignment="1">
      <alignment horizontal="center" vertical="center"/>
    </xf>
    <xf numFmtId="0" fontId="42" fillId="13" borderId="38" xfId="1" applyFont="1" applyFill="1" applyBorder="1" applyAlignment="1">
      <alignment horizontal="center" vertical="center"/>
    </xf>
    <xf numFmtId="0" fontId="42" fillId="13" borderId="42" xfId="1" applyFont="1" applyFill="1" applyBorder="1" applyAlignment="1">
      <alignment horizontal="center" vertical="center"/>
    </xf>
    <xf numFmtId="0" fontId="42" fillId="13" borderId="43" xfId="1" applyFont="1" applyFill="1" applyBorder="1" applyAlignment="1">
      <alignment horizontal="center" vertical="center"/>
    </xf>
    <xf numFmtId="0" fontId="42" fillId="13" borderId="44" xfId="1" applyFont="1" applyFill="1" applyBorder="1" applyAlignment="1">
      <alignment horizontal="center" vertical="center"/>
    </xf>
    <xf numFmtId="0" fontId="35" fillId="17" borderId="37" xfId="1" applyFont="1" applyFill="1" applyBorder="1" applyAlignment="1">
      <alignment horizontal="center" vertical="center"/>
    </xf>
    <xf numFmtId="0" fontId="35" fillId="17" borderId="39" xfId="1" applyFont="1" applyFill="1" applyBorder="1" applyAlignment="1">
      <alignment horizontal="center" vertical="center"/>
    </xf>
    <xf numFmtId="0" fontId="35" fillId="17" borderId="38" xfId="1" applyFont="1" applyFill="1" applyBorder="1" applyAlignment="1">
      <alignment horizontal="center" vertical="center"/>
    </xf>
    <xf numFmtId="0" fontId="35" fillId="17" borderId="42" xfId="1" applyFont="1" applyFill="1" applyBorder="1" applyAlignment="1">
      <alignment horizontal="center" vertical="center"/>
    </xf>
    <xf numFmtId="0" fontId="35" fillId="17" borderId="43" xfId="1" applyFont="1" applyFill="1" applyBorder="1" applyAlignment="1">
      <alignment horizontal="center" vertical="center"/>
    </xf>
    <xf numFmtId="0" fontId="35" fillId="17" borderId="44" xfId="1" applyFont="1" applyFill="1" applyBorder="1" applyAlignment="1">
      <alignment horizontal="center" vertical="center"/>
    </xf>
    <xf numFmtId="0" fontId="40" fillId="6" borderId="0" xfId="0" applyFont="1" applyFill="1" applyBorder="1" applyAlignment="1">
      <alignment horizontal="center" vertical="center"/>
    </xf>
    <xf numFmtId="0" fontId="0" fillId="0" borderId="63" xfId="0" applyBorder="1" applyAlignment="1">
      <alignment horizontal="center" vertical="center"/>
    </xf>
    <xf numFmtId="0" fontId="19" fillId="6" borderId="49" xfId="0" applyFont="1" applyFill="1" applyBorder="1" applyAlignment="1">
      <alignment horizontal="center" vertical="center" textRotation="90"/>
    </xf>
    <xf numFmtId="0" fontId="48" fillId="6" borderId="49" xfId="0" applyFont="1" applyFill="1" applyBorder="1" applyAlignment="1">
      <alignment horizontal="center" vertical="center" textRotation="90"/>
    </xf>
    <xf numFmtId="0" fontId="38" fillId="6" borderId="49" xfId="0" applyFont="1" applyFill="1" applyBorder="1" applyAlignment="1">
      <alignment horizontal="center" vertical="center" textRotation="90"/>
    </xf>
    <xf numFmtId="0" fontId="38" fillId="0" borderId="49" xfId="0" applyFont="1" applyBorder="1" applyAlignment="1">
      <alignment horizontal="center" vertical="center" textRotation="90"/>
    </xf>
    <xf numFmtId="0" fontId="38" fillId="0" borderId="52" xfId="0" applyFont="1" applyBorder="1" applyAlignment="1">
      <alignment horizontal="center" vertical="center" textRotation="90"/>
    </xf>
    <xf numFmtId="0" fontId="19" fillId="6" borderId="8" xfId="0" applyFont="1" applyFill="1" applyBorder="1" applyAlignment="1">
      <alignment horizontal="right" vertical="center" textRotation="90"/>
    </xf>
    <xf numFmtId="0" fontId="18" fillId="0" borderId="0" xfId="0" applyFont="1" applyAlignment="1">
      <alignment horizontal="right" vertical="center" textRotation="90"/>
    </xf>
    <xf numFmtId="0" fontId="18" fillId="0" borderId="65" xfId="0" applyFont="1" applyBorder="1" applyAlignment="1">
      <alignment horizontal="right" vertical="center" textRotation="90"/>
    </xf>
    <xf numFmtId="0" fontId="0" fillId="0" borderId="0" xfId="0" applyAlignment="1">
      <alignment horizontal="center" vertical="center"/>
    </xf>
    <xf numFmtId="0" fontId="0" fillId="0" borderId="41" xfId="0" applyBorder="1" applyAlignment="1">
      <alignment horizontal="center" vertical="center"/>
    </xf>
    <xf numFmtId="0" fontId="38" fillId="6" borderId="65" xfId="0" applyFont="1" applyFill="1" applyBorder="1" applyAlignment="1">
      <alignment horizontal="center" vertical="center"/>
    </xf>
    <xf numFmtId="0" fontId="38" fillId="0" borderId="52" xfId="0" applyFont="1" applyBorder="1" applyAlignment="1">
      <alignment horizontal="center" vertical="center"/>
    </xf>
    <xf numFmtId="0" fontId="34" fillId="6" borderId="0" xfId="0" applyFont="1" applyFill="1" applyBorder="1" applyAlignment="1">
      <alignment horizontal="center" vertical="center" wrapText="1"/>
    </xf>
    <xf numFmtId="0" fontId="0" fillId="6" borderId="0" xfId="0" applyFill="1" applyAlignment="1">
      <alignment horizontal="center" vertical="center"/>
    </xf>
    <xf numFmtId="0" fontId="35" fillId="11" borderId="30" xfId="0" applyFont="1" applyFill="1" applyBorder="1" applyAlignment="1" applyProtection="1">
      <alignment horizontal="center" vertical="center"/>
      <protection locked="0"/>
    </xf>
    <xf numFmtId="0" fontId="0" fillId="0" borderId="31" xfId="0" applyBorder="1" applyAlignment="1">
      <alignment horizontal="center" vertical="center"/>
    </xf>
    <xf numFmtId="0" fontId="0" fillId="0" borderId="32" xfId="0" applyBorder="1" applyAlignment="1">
      <alignment horizontal="center" vertical="center"/>
    </xf>
    <xf numFmtId="0" fontId="9" fillId="29" borderId="61" xfId="0" applyFont="1" applyFill="1" applyBorder="1" applyAlignment="1">
      <alignment horizontal="center" vertical="center"/>
    </xf>
    <xf numFmtId="0" fontId="9" fillId="29" borderId="62" xfId="0" applyFont="1" applyFill="1" applyBorder="1" applyAlignment="1">
      <alignment horizontal="center" vertical="center"/>
    </xf>
    <xf numFmtId="0" fontId="9" fillId="29" borderId="63" xfId="0" applyFont="1" applyFill="1" applyBorder="1" applyAlignment="1">
      <alignment horizontal="center" vertical="center"/>
    </xf>
    <xf numFmtId="0" fontId="38" fillId="29" borderId="64" xfId="0" applyFont="1" applyFill="1" applyBorder="1" applyAlignment="1">
      <alignment horizontal="center" vertical="center"/>
    </xf>
    <xf numFmtId="0" fontId="0" fillId="0" borderId="64" xfId="0" applyBorder="1" applyAlignment="1">
      <alignment horizontal="center" vertical="center"/>
    </xf>
    <xf numFmtId="0" fontId="45" fillId="6" borderId="0" xfId="0" applyFont="1" applyFill="1" applyBorder="1" applyAlignment="1">
      <alignment horizontal="center" vertical="center"/>
    </xf>
    <xf numFmtId="0" fontId="46" fillId="6" borderId="39" xfId="0" applyFont="1" applyFill="1" applyBorder="1" applyAlignment="1">
      <alignment horizontal="center" vertical="center"/>
    </xf>
    <xf numFmtId="0" fontId="45" fillId="0" borderId="39" xfId="0" applyFont="1" applyBorder="1" applyAlignment="1">
      <alignment horizontal="center" vertical="center"/>
    </xf>
    <xf numFmtId="0" fontId="50" fillId="0" borderId="3" xfId="0" applyFont="1" applyBorder="1" applyAlignment="1">
      <alignment horizontal="center" vertical="center"/>
    </xf>
    <xf numFmtId="0" fontId="50" fillId="0" borderId="4" xfId="0" applyFont="1" applyBorder="1" applyAlignment="1">
      <alignment horizontal="center" vertical="center"/>
    </xf>
    <xf numFmtId="0" fontId="50" fillId="0" borderId="5" xfId="0" applyFont="1" applyBorder="1" applyAlignment="1">
      <alignment horizontal="center" vertical="center"/>
    </xf>
    <xf numFmtId="0" fontId="30" fillId="2" borderId="68" xfId="0" applyFont="1" applyFill="1" applyBorder="1" applyAlignment="1">
      <alignment horizontal="center" vertical="center" wrapText="1"/>
    </xf>
    <xf numFmtId="0" fontId="74" fillId="0" borderId="0" xfId="0" applyFont="1" applyBorder="1" applyAlignment="1">
      <alignment horizontal="center" vertical="center"/>
    </xf>
  </cellXfs>
  <cellStyles count="3">
    <cellStyle name="Standard" xfId="0" builtinId="0"/>
    <cellStyle name="Standard 2" xfId="1"/>
    <cellStyle name="Währung" xfId="2" builtinId="4"/>
  </cellStyles>
  <dxfs count="127">
    <dxf>
      <font>
        <color rgb="FF7030A0"/>
      </font>
    </dxf>
    <dxf>
      <font>
        <b/>
        <i val="0"/>
        <color rgb="FF00B050"/>
      </font>
    </dxf>
    <dxf>
      <font>
        <b/>
        <i val="0"/>
        <color rgb="FF00B050"/>
      </font>
    </dxf>
    <dxf>
      <font>
        <condense val="0"/>
        <extend val="0"/>
        <color rgb="FF9C0006"/>
      </font>
    </dxf>
    <dxf>
      <font>
        <b/>
        <i val="0"/>
        <color rgb="FF00B050"/>
      </font>
    </dxf>
    <dxf>
      <font>
        <color theme="0"/>
      </font>
    </dxf>
    <dxf>
      <font>
        <b/>
        <i val="0"/>
        <color rgb="FF00B050"/>
      </font>
    </dxf>
    <dxf>
      <font>
        <color theme="0"/>
      </font>
    </dxf>
    <dxf>
      <font>
        <b/>
        <i val="0"/>
        <color rgb="FF00B050"/>
      </font>
    </dxf>
    <dxf>
      <font>
        <b/>
        <i val="0"/>
        <color rgb="FF00B050"/>
      </font>
    </dxf>
    <dxf>
      <font>
        <condense val="0"/>
        <extend val="0"/>
        <color rgb="FF9C0006"/>
      </font>
    </dxf>
    <dxf>
      <font>
        <b/>
        <i val="0"/>
        <color rgb="FF00B050"/>
      </font>
    </dxf>
    <dxf>
      <font>
        <b/>
        <i val="0"/>
        <color rgb="FF00B050"/>
      </font>
    </dxf>
    <dxf>
      <font>
        <b/>
        <i val="0"/>
        <color rgb="FF00B050"/>
      </font>
    </dxf>
    <dxf>
      <font>
        <condense val="0"/>
        <extend val="0"/>
        <color rgb="FF9C0006"/>
      </font>
    </dxf>
    <dxf>
      <font>
        <b/>
        <i val="0"/>
        <color rgb="FF00B050"/>
      </font>
    </dxf>
    <dxf>
      <font>
        <color theme="0"/>
      </font>
    </dxf>
    <dxf>
      <font>
        <b/>
        <i val="0"/>
        <color rgb="FF00B050"/>
      </font>
    </dxf>
    <dxf>
      <font>
        <color theme="0"/>
      </font>
    </dxf>
    <dxf>
      <font>
        <b/>
        <i val="0"/>
        <color rgb="FF00B050"/>
      </font>
    </dxf>
    <dxf>
      <font>
        <b/>
        <i val="0"/>
        <color rgb="FF00B050"/>
      </font>
    </dxf>
    <dxf>
      <font>
        <condense val="0"/>
        <extend val="0"/>
        <color rgb="FF9C0006"/>
      </font>
    </dxf>
    <dxf>
      <font>
        <b/>
        <i val="0"/>
        <color rgb="FF00B050"/>
      </font>
    </dxf>
    <dxf>
      <font>
        <b/>
        <i val="0"/>
        <color rgb="FF00B050"/>
      </font>
    </dxf>
    <dxf>
      <font>
        <b/>
        <i val="0"/>
        <color rgb="FF00B050"/>
      </font>
    </dxf>
    <dxf>
      <font>
        <condense val="0"/>
        <extend val="0"/>
        <color rgb="FF9C0006"/>
      </font>
    </dxf>
    <dxf>
      <font>
        <b/>
        <i val="0"/>
        <color rgb="FF00B050"/>
      </font>
    </dxf>
    <dxf>
      <font>
        <color theme="0"/>
      </font>
    </dxf>
    <dxf>
      <font>
        <b/>
        <i val="0"/>
        <color rgb="FF00B050"/>
      </font>
    </dxf>
    <dxf>
      <font>
        <color theme="0"/>
      </font>
    </dxf>
    <dxf>
      <font>
        <b/>
        <i val="0"/>
        <color rgb="FF00B050"/>
      </font>
    </dxf>
    <dxf>
      <font>
        <b/>
        <i val="0"/>
        <color rgb="FF00B050"/>
      </font>
    </dxf>
    <dxf>
      <font>
        <condense val="0"/>
        <extend val="0"/>
        <color rgb="FF9C0006"/>
      </font>
    </dxf>
    <dxf>
      <font>
        <b/>
        <i val="0"/>
        <color rgb="FF00B050"/>
      </font>
    </dxf>
    <dxf>
      <font>
        <b/>
        <i val="0"/>
        <color rgb="FF00B050"/>
      </font>
    </dxf>
    <dxf>
      <font>
        <b/>
        <i val="0"/>
        <color rgb="FF00B050"/>
      </font>
    </dxf>
    <dxf>
      <font>
        <condense val="0"/>
        <extend val="0"/>
        <color rgb="FF9C0006"/>
      </font>
    </dxf>
    <dxf>
      <font>
        <b/>
        <i val="0"/>
        <color rgb="FF00B050"/>
      </font>
    </dxf>
    <dxf>
      <font>
        <color theme="0"/>
      </font>
    </dxf>
    <dxf>
      <font>
        <b/>
        <i val="0"/>
        <color rgb="FF00B050"/>
      </font>
    </dxf>
    <dxf>
      <font>
        <color theme="0"/>
      </font>
    </dxf>
    <dxf>
      <font>
        <b/>
        <i val="0"/>
        <color rgb="FF00B050"/>
      </font>
    </dxf>
    <dxf>
      <font>
        <b/>
        <i val="0"/>
        <color rgb="FF00B050"/>
      </font>
    </dxf>
    <dxf>
      <font>
        <condense val="0"/>
        <extend val="0"/>
        <color rgb="FF9C0006"/>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condense val="0"/>
        <extend val="0"/>
        <color rgb="FF9C0006"/>
      </font>
    </dxf>
    <dxf>
      <font>
        <b/>
        <i val="0"/>
        <color rgb="FF00B050"/>
      </font>
    </dxf>
    <dxf>
      <font>
        <b/>
        <i val="0"/>
        <color rgb="FF00B050"/>
      </font>
    </dxf>
    <dxf>
      <font>
        <condense val="0"/>
        <extend val="0"/>
        <color rgb="FF9C0006"/>
      </font>
    </dxf>
    <dxf>
      <font>
        <b/>
        <i val="0"/>
        <color rgb="FF00B050"/>
      </font>
    </dxf>
    <dxf>
      <font>
        <color theme="0"/>
      </font>
    </dxf>
    <dxf>
      <font>
        <color rgb="FF7030A0"/>
      </font>
    </dxf>
    <dxf>
      <font>
        <b/>
        <i val="0"/>
        <color rgb="FF00B050"/>
      </font>
    </dxf>
    <dxf>
      <font>
        <b/>
        <i val="0"/>
        <color rgb="FF00B050"/>
      </font>
    </dxf>
    <dxf>
      <font>
        <condense val="0"/>
        <extend val="0"/>
        <color rgb="FF9C0006"/>
      </font>
    </dxf>
    <dxf>
      <font>
        <b/>
        <i val="0"/>
        <color rgb="FF00B050"/>
      </font>
    </dxf>
    <dxf>
      <font>
        <b/>
        <i val="0"/>
        <color rgb="FF00B050"/>
      </font>
    </dxf>
    <dxf>
      <font>
        <condense val="0"/>
        <extend val="0"/>
        <color rgb="FF9C0006"/>
      </font>
    </dxf>
    <dxf>
      <font>
        <b/>
        <i val="0"/>
        <color rgb="FF00B050"/>
      </font>
    </dxf>
    <dxf>
      <font>
        <color theme="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B050"/>
      </font>
    </dxf>
    <dxf>
      <font>
        <b/>
        <i val="0"/>
        <color rgb="FF00B050"/>
      </font>
    </dxf>
    <dxf>
      <font>
        <b/>
        <i val="0"/>
        <color rgb="FFC00000"/>
      </font>
    </dxf>
    <dxf>
      <font>
        <b/>
        <i val="0"/>
        <color rgb="FFC00000"/>
      </font>
    </dxf>
    <dxf>
      <font>
        <b/>
        <i val="0"/>
        <color rgb="FF0000FF"/>
      </font>
    </dxf>
    <dxf>
      <font>
        <color theme="0" tint="-0.14996795556505021"/>
      </font>
    </dxf>
    <dxf>
      <font>
        <color theme="4" tint="0.59996337778862885"/>
      </font>
    </dxf>
    <dxf>
      <font>
        <color rgb="FF0000FF"/>
      </font>
    </dxf>
    <dxf>
      <font>
        <color rgb="FFC00000"/>
      </font>
    </dxf>
    <dxf>
      <font>
        <color rgb="FFC00000"/>
      </font>
    </dxf>
    <dxf>
      <font>
        <color rgb="FF0000FF"/>
      </font>
    </dxf>
    <dxf>
      <font>
        <b/>
        <i val="0"/>
        <color rgb="FFC00000"/>
      </font>
    </dxf>
    <dxf>
      <font>
        <color theme="0" tint="-0.14996795556505021"/>
      </font>
    </dxf>
    <dxf>
      <font>
        <b/>
        <i val="0"/>
        <color rgb="FF0000FF"/>
      </font>
    </dxf>
    <dxf>
      <font>
        <color rgb="FF7030A0"/>
      </font>
    </dxf>
    <dxf>
      <font>
        <b/>
        <i val="0"/>
        <color rgb="FF00B050"/>
      </font>
    </dxf>
    <dxf>
      <font>
        <b/>
        <i val="0"/>
        <color rgb="FF00B050"/>
      </font>
    </dxf>
    <dxf>
      <font>
        <condense val="0"/>
        <extend val="0"/>
        <color rgb="FF9C0006"/>
      </font>
    </dxf>
    <dxf>
      <font>
        <b/>
        <i val="0"/>
        <color rgb="FF00B050"/>
      </font>
    </dxf>
    <dxf>
      <font>
        <b/>
        <i val="0"/>
        <color rgb="FF00B050"/>
      </font>
    </dxf>
    <dxf>
      <font>
        <condense val="0"/>
        <extend val="0"/>
        <color rgb="FF9C0006"/>
      </font>
    </dxf>
    <dxf>
      <font>
        <b/>
        <i val="0"/>
        <color rgb="FF00B050"/>
      </font>
    </dxf>
    <dxf>
      <font>
        <color theme="0"/>
      </font>
    </dxf>
    <dxf>
      <font>
        <b/>
        <i val="0"/>
        <color rgb="FF00FF00"/>
      </font>
    </dxf>
    <dxf>
      <font>
        <condense val="0"/>
        <extend val="0"/>
        <color rgb="FF9C6500"/>
      </font>
      <fill>
        <patternFill>
          <bgColor rgb="FFFFEB9C"/>
        </patternFill>
      </fill>
    </dxf>
    <dxf>
      <font>
        <b/>
        <i val="0"/>
        <color theme="9" tint="-0.499984740745262"/>
      </font>
    </dxf>
    <dxf>
      <font>
        <color rgb="FF7030A0"/>
      </font>
    </dxf>
    <dxf>
      <font>
        <b/>
        <i val="0"/>
        <color rgb="FF00B050"/>
      </font>
    </dxf>
    <dxf>
      <font>
        <condense val="0"/>
        <extend val="0"/>
        <color rgb="FF9C0006"/>
      </font>
    </dxf>
  </dxfs>
  <tableStyles count="0" defaultTableStyle="TableStyleMedium9" defaultPivotStyle="PivotStyleLight16"/>
  <colors>
    <mruColors>
      <color rgb="FF66FF33"/>
      <color rgb="FF0000FF"/>
      <color rgb="FFE1CB2B"/>
      <color rgb="FF00FF00"/>
      <color rgb="FF00FF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79176FB0-B7F2-11CE-97EF-00AA006D2776}"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289815</xdr:colOff>
      <xdr:row>3</xdr:row>
      <xdr:rowOff>73892</xdr:rowOff>
    </xdr:from>
    <xdr:to>
      <xdr:col>5</xdr:col>
      <xdr:colOff>65326</xdr:colOff>
      <xdr:row>3</xdr:row>
      <xdr:rowOff>124763</xdr:rowOff>
    </xdr:to>
    <xdr:sp macro="" textlink="">
      <xdr:nvSpPr>
        <xdr:cNvPr id="2" name="Pfeil nach rechts 1"/>
        <xdr:cNvSpPr/>
      </xdr:nvSpPr>
      <xdr:spPr>
        <a:xfrm rot="20759542">
          <a:off x="977520" y="628247"/>
          <a:ext cx="1419563" cy="5087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de-DE"/>
        </a:p>
      </xdr:txBody>
    </xdr:sp>
    <xdr:clientData/>
  </xdr:twoCellAnchor>
  <xdr:twoCellAnchor>
    <xdr:from>
      <xdr:col>2</xdr:col>
      <xdr:colOff>439438</xdr:colOff>
      <xdr:row>4</xdr:row>
      <xdr:rowOff>164853</xdr:rowOff>
    </xdr:from>
    <xdr:to>
      <xdr:col>4</xdr:col>
      <xdr:colOff>586109</xdr:colOff>
      <xdr:row>5</xdr:row>
      <xdr:rowOff>47787</xdr:rowOff>
    </xdr:to>
    <xdr:sp macro="" textlink="">
      <xdr:nvSpPr>
        <xdr:cNvPr id="3" name="Pfeil nach rechts 2"/>
        <xdr:cNvSpPr/>
      </xdr:nvSpPr>
      <xdr:spPr>
        <a:xfrm rot="11236366">
          <a:off x="1127143" y="911613"/>
          <a:ext cx="1175371" cy="6581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de-DE"/>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369094</xdr:colOff>
      <xdr:row>0</xdr:row>
      <xdr:rowOff>345281</xdr:rowOff>
    </xdr:from>
    <xdr:to>
      <xdr:col>32</xdr:col>
      <xdr:colOff>357187</xdr:colOff>
      <xdr:row>4</xdr:row>
      <xdr:rowOff>71437</xdr:rowOff>
    </xdr:to>
    <xdr:sp macro="" textlink="">
      <xdr:nvSpPr>
        <xdr:cNvPr id="5" name="Geschweifte Klammer rechts 4"/>
        <xdr:cNvSpPr/>
      </xdr:nvSpPr>
      <xdr:spPr>
        <a:xfrm>
          <a:off x="13525500" y="345281"/>
          <a:ext cx="381000" cy="1143000"/>
        </a:xfrm>
        <a:prstGeom prst="rightBrace">
          <a:avLst/>
        </a:prstGeom>
        <a:solidFill>
          <a:schemeClr val="accent2">
            <a:lumMod val="50000"/>
          </a:schemeClr>
        </a:solidFill>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de-DE" sz="1100"/>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xdr:row>
          <xdr:rowOff>171450</xdr:rowOff>
        </xdr:from>
        <xdr:to>
          <xdr:col>5</xdr:col>
          <xdr:colOff>76200</xdr:colOff>
          <xdr:row>3</xdr:row>
          <xdr:rowOff>9525</xdr:rowOff>
        </xdr:to>
        <xdr:sp macro="" textlink="">
          <xdr:nvSpPr>
            <xdr:cNvPr id="2049" name="Spin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0</xdr:row>
          <xdr:rowOff>0</xdr:rowOff>
        </xdr:from>
        <xdr:to>
          <xdr:col>8</xdr:col>
          <xdr:colOff>457200</xdr:colOff>
          <xdr:row>1</xdr:row>
          <xdr:rowOff>133350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Spielergebnisse löschen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32385</xdr:colOff>
      <xdr:row>0</xdr:row>
      <xdr:rowOff>0</xdr:rowOff>
    </xdr:from>
    <xdr:to>
      <xdr:col>9</xdr:col>
      <xdr:colOff>579120</xdr:colOff>
      <xdr:row>1</xdr:row>
      <xdr:rowOff>91440</xdr:rowOff>
    </xdr:to>
    <xdr:sp macro="[0]!gehezu2" textlink="">
      <xdr:nvSpPr>
        <xdr:cNvPr id="2" name="Explosion 2 1"/>
        <xdr:cNvSpPr/>
      </xdr:nvSpPr>
      <xdr:spPr>
        <a:xfrm>
          <a:off x="4650105" y="0"/>
          <a:ext cx="546735" cy="50292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a:t>
          </a:r>
        </a:p>
      </xdr:txBody>
    </xdr:sp>
    <xdr:clientData/>
  </xdr:twoCellAnchor>
  <xdr:twoCellAnchor>
    <xdr:from>
      <xdr:col>10</xdr:col>
      <xdr:colOff>548640</xdr:colOff>
      <xdr:row>0</xdr:row>
      <xdr:rowOff>0</xdr:rowOff>
    </xdr:from>
    <xdr:to>
      <xdr:col>11</xdr:col>
      <xdr:colOff>541020</xdr:colOff>
      <xdr:row>1</xdr:row>
      <xdr:rowOff>60960</xdr:rowOff>
    </xdr:to>
    <xdr:sp macro="[0]!gehezu3" textlink="">
      <xdr:nvSpPr>
        <xdr:cNvPr id="3" name="Explosion 2 2"/>
        <xdr:cNvSpPr/>
      </xdr:nvSpPr>
      <xdr:spPr>
        <a:xfrm>
          <a:off x="5768340" y="0"/>
          <a:ext cx="594360" cy="47244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a:t>
          </a:r>
        </a:p>
      </xdr:txBody>
    </xdr:sp>
    <xdr:clientData/>
  </xdr:twoCellAnchor>
  <xdr:twoCellAnchor>
    <xdr:from>
      <xdr:col>12</xdr:col>
      <xdr:colOff>590550</xdr:colOff>
      <xdr:row>0</xdr:row>
      <xdr:rowOff>0</xdr:rowOff>
    </xdr:from>
    <xdr:to>
      <xdr:col>13</xdr:col>
      <xdr:colOff>523875</xdr:colOff>
      <xdr:row>1</xdr:row>
      <xdr:rowOff>68580</xdr:rowOff>
    </xdr:to>
    <xdr:sp macro="[0]!gehezu4" textlink="">
      <xdr:nvSpPr>
        <xdr:cNvPr id="4" name="Explosion 2 3"/>
        <xdr:cNvSpPr/>
      </xdr:nvSpPr>
      <xdr:spPr>
        <a:xfrm>
          <a:off x="7014210" y="0"/>
          <a:ext cx="5353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a:t>
          </a:r>
        </a:p>
      </xdr:txBody>
    </xdr:sp>
    <xdr:clientData/>
  </xdr:twoCellAnchor>
  <xdr:twoCellAnchor>
    <xdr:from>
      <xdr:col>15</xdr:col>
      <xdr:colOff>57150</xdr:colOff>
      <xdr:row>0</xdr:row>
      <xdr:rowOff>28575</xdr:rowOff>
    </xdr:from>
    <xdr:to>
      <xdr:col>15</xdr:col>
      <xdr:colOff>590550</xdr:colOff>
      <xdr:row>1</xdr:row>
      <xdr:rowOff>97155</xdr:rowOff>
    </xdr:to>
    <xdr:sp macro="[0]!gehezu5" textlink="">
      <xdr:nvSpPr>
        <xdr:cNvPr id="5" name="Explosion 2 4"/>
        <xdr:cNvSpPr/>
      </xdr:nvSpPr>
      <xdr:spPr>
        <a:xfrm>
          <a:off x="8286750" y="28575"/>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5</a:t>
          </a:r>
        </a:p>
      </xdr:txBody>
    </xdr:sp>
    <xdr:clientData/>
  </xdr:twoCellAnchor>
  <xdr:twoCellAnchor>
    <xdr:from>
      <xdr:col>18</xdr:col>
      <xdr:colOff>45720</xdr:colOff>
      <xdr:row>0</xdr:row>
      <xdr:rowOff>9525</xdr:rowOff>
    </xdr:from>
    <xdr:to>
      <xdr:col>18</xdr:col>
      <xdr:colOff>577215</xdr:colOff>
      <xdr:row>1</xdr:row>
      <xdr:rowOff>78105</xdr:rowOff>
    </xdr:to>
    <xdr:sp macro="[0]!gehezu6" textlink="">
      <xdr:nvSpPr>
        <xdr:cNvPr id="6" name="Explosion 2 5"/>
        <xdr:cNvSpPr/>
      </xdr:nvSpPr>
      <xdr:spPr>
        <a:xfrm>
          <a:off x="10081260" y="9525"/>
          <a:ext cx="53149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6</a:t>
          </a:r>
        </a:p>
      </xdr:txBody>
    </xdr:sp>
    <xdr:clientData/>
  </xdr:twoCellAnchor>
  <xdr:twoCellAnchor>
    <xdr:from>
      <xdr:col>21</xdr:col>
      <xdr:colOff>0</xdr:colOff>
      <xdr:row>0</xdr:row>
      <xdr:rowOff>0</xdr:rowOff>
    </xdr:from>
    <xdr:to>
      <xdr:col>21</xdr:col>
      <xdr:colOff>533400</xdr:colOff>
      <xdr:row>1</xdr:row>
      <xdr:rowOff>68580</xdr:rowOff>
    </xdr:to>
    <xdr:sp macro="[0]!gehezu7" textlink="">
      <xdr:nvSpPr>
        <xdr:cNvPr id="7" name="Explosion 2 6"/>
        <xdr:cNvSpPr/>
      </xdr:nvSpPr>
      <xdr:spPr>
        <a:xfrm>
          <a:off x="1184148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7</a:t>
          </a:r>
        </a:p>
      </xdr:txBody>
    </xdr:sp>
    <xdr:clientData/>
  </xdr:twoCellAnchor>
  <xdr:twoCellAnchor>
    <xdr:from>
      <xdr:col>24</xdr:col>
      <xdr:colOff>0</xdr:colOff>
      <xdr:row>0</xdr:row>
      <xdr:rowOff>0</xdr:rowOff>
    </xdr:from>
    <xdr:to>
      <xdr:col>24</xdr:col>
      <xdr:colOff>533400</xdr:colOff>
      <xdr:row>1</xdr:row>
      <xdr:rowOff>68580</xdr:rowOff>
    </xdr:to>
    <xdr:sp macro="[0]!gehezu8" textlink="">
      <xdr:nvSpPr>
        <xdr:cNvPr id="8" name="Explosion 2 7"/>
        <xdr:cNvSpPr/>
      </xdr:nvSpPr>
      <xdr:spPr>
        <a:xfrm>
          <a:off x="1364742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8</a:t>
          </a:r>
        </a:p>
      </xdr:txBody>
    </xdr:sp>
    <xdr:clientData/>
  </xdr:twoCellAnchor>
  <xdr:twoCellAnchor>
    <xdr:from>
      <xdr:col>27</xdr:col>
      <xdr:colOff>57150</xdr:colOff>
      <xdr:row>0</xdr:row>
      <xdr:rowOff>0</xdr:rowOff>
    </xdr:from>
    <xdr:to>
      <xdr:col>27</xdr:col>
      <xdr:colOff>590550</xdr:colOff>
      <xdr:row>1</xdr:row>
      <xdr:rowOff>68580</xdr:rowOff>
    </xdr:to>
    <xdr:sp macro="[0]!gehezu9" textlink="">
      <xdr:nvSpPr>
        <xdr:cNvPr id="9" name="Explosion 2 8"/>
        <xdr:cNvSpPr/>
      </xdr:nvSpPr>
      <xdr:spPr>
        <a:xfrm>
          <a:off x="1551051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9</a:t>
          </a:r>
        </a:p>
      </xdr:txBody>
    </xdr:sp>
    <xdr:clientData/>
  </xdr:twoCellAnchor>
  <xdr:twoCellAnchor>
    <xdr:from>
      <xdr:col>29</xdr:col>
      <xdr:colOff>521970</xdr:colOff>
      <xdr:row>0</xdr:row>
      <xdr:rowOff>47625</xdr:rowOff>
    </xdr:from>
    <xdr:to>
      <xdr:col>31</xdr:col>
      <xdr:colOff>80010</xdr:colOff>
      <xdr:row>1</xdr:row>
      <xdr:rowOff>116205</xdr:rowOff>
    </xdr:to>
    <xdr:sp macro="[0]!gehezu10" textlink="">
      <xdr:nvSpPr>
        <xdr:cNvPr id="10" name="Explosion 2 9"/>
        <xdr:cNvSpPr/>
      </xdr:nvSpPr>
      <xdr:spPr>
        <a:xfrm>
          <a:off x="17179290" y="47625"/>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10</a:t>
          </a:r>
        </a:p>
      </xdr:txBody>
    </xdr:sp>
    <xdr:clientData/>
  </xdr:twoCellAnchor>
  <xdr:twoCellAnchor>
    <xdr:from>
      <xdr:col>33</xdr:col>
      <xdr:colOff>0</xdr:colOff>
      <xdr:row>0</xdr:row>
      <xdr:rowOff>0</xdr:rowOff>
    </xdr:from>
    <xdr:to>
      <xdr:col>34</xdr:col>
      <xdr:colOff>160020</xdr:colOff>
      <xdr:row>1</xdr:row>
      <xdr:rowOff>68580</xdr:rowOff>
    </xdr:to>
    <xdr:sp macro="[0]!gehezu11" textlink="">
      <xdr:nvSpPr>
        <xdr:cNvPr id="11" name="Explosion 2 10"/>
        <xdr:cNvSpPr/>
      </xdr:nvSpPr>
      <xdr:spPr>
        <a:xfrm>
          <a:off x="1906524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11</a:t>
          </a:r>
        </a:p>
      </xdr:txBody>
    </xdr:sp>
    <xdr:clientData/>
  </xdr:twoCellAnchor>
  <xdr:twoCellAnchor>
    <xdr:from>
      <xdr:col>36</xdr:col>
      <xdr:colOff>74295</xdr:colOff>
      <xdr:row>0</xdr:row>
      <xdr:rowOff>0</xdr:rowOff>
    </xdr:from>
    <xdr:to>
      <xdr:col>37</xdr:col>
      <xdr:colOff>234315</xdr:colOff>
      <xdr:row>1</xdr:row>
      <xdr:rowOff>68580</xdr:rowOff>
    </xdr:to>
    <xdr:sp macro="[0]!gehezu12" textlink="">
      <xdr:nvSpPr>
        <xdr:cNvPr id="12" name="Explosion 2 11"/>
        <xdr:cNvSpPr/>
      </xdr:nvSpPr>
      <xdr:spPr>
        <a:xfrm>
          <a:off x="2094547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12</a:t>
          </a:r>
        </a:p>
        <a:p>
          <a:pPr algn="ctr"/>
          <a:endParaRPr lang="de-DE" sz="1100"/>
        </a:p>
      </xdr:txBody>
    </xdr:sp>
    <xdr:clientData/>
  </xdr:twoCellAnchor>
  <xdr:twoCellAnchor>
    <xdr:from>
      <xdr:col>38</xdr:col>
      <xdr:colOff>584835</xdr:colOff>
      <xdr:row>0</xdr:row>
      <xdr:rowOff>9525</xdr:rowOff>
    </xdr:from>
    <xdr:to>
      <xdr:col>40</xdr:col>
      <xdr:colOff>144780</xdr:colOff>
      <xdr:row>1</xdr:row>
      <xdr:rowOff>78105</xdr:rowOff>
    </xdr:to>
    <xdr:sp macro="[0]!gehezu13" textlink="">
      <xdr:nvSpPr>
        <xdr:cNvPr id="13" name="Explosion 2 12"/>
        <xdr:cNvSpPr/>
      </xdr:nvSpPr>
      <xdr:spPr>
        <a:xfrm>
          <a:off x="22659975" y="9525"/>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13</a:t>
          </a:r>
        </a:p>
      </xdr:txBody>
    </xdr:sp>
    <xdr:clientData/>
  </xdr:twoCellAnchor>
  <xdr:twoCellAnchor>
    <xdr:from>
      <xdr:col>41</xdr:col>
      <xdr:colOff>525780</xdr:colOff>
      <xdr:row>0</xdr:row>
      <xdr:rowOff>0</xdr:rowOff>
    </xdr:from>
    <xdr:to>
      <xdr:col>43</xdr:col>
      <xdr:colOff>85725</xdr:colOff>
      <xdr:row>1</xdr:row>
      <xdr:rowOff>68580</xdr:rowOff>
    </xdr:to>
    <xdr:sp macro="[0]!gehezu14" textlink="">
      <xdr:nvSpPr>
        <xdr:cNvPr id="14" name="Explosion 2 13"/>
        <xdr:cNvSpPr/>
      </xdr:nvSpPr>
      <xdr:spPr>
        <a:xfrm>
          <a:off x="2440686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14</a:t>
          </a:r>
        </a:p>
      </xdr:txBody>
    </xdr:sp>
    <xdr:clientData/>
  </xdr:twoCellAnchor>
  <xdr:twoCellAnchor>
    <xdr:from>
      <xdr:col>45</xdr:col>
      <xdr:colOff>45720</xdr:colOff>
      <xdr:row>0</xdr:row>
      <xdr:rowOff>0</xdr:rowOff>
    </xdr:from>
    <xdr:to>
      <xdr:col>46</xdr:col>
      <xdr:colOff>205740</xdr:colOff>
      <xdr:row>1</xdr:row>
      <xdr:rowOff>68580</xdr:rowOff>
    </xdr:to>
    <xdr:sp macro="[0]!gehezu15" textlink="">
      <xdr:nvSpPr>
        <xdr:cNvPr id="15" name="Explosion 2 14"/>
        <xdr:cNvSpPr/>
      </xdr:nvSpPr>
      <xdr:spPr>
        <a:xfrm>
          <a:off x="2633472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15</a:t>
          </a:r>
        </a:p>
        <a:p>
          <a:pPr algn="ctr"/>
          <a:endParaRPr lang="de-DE" sz="1100"/>
        </a:p>
      </xdr:txBody>
    </xdr:sp>
    <xdr:clientData/>
  </xdr:twoCellAnchor>
  <xdr:twoCellAnchor>
    <xdr:from>
      <xdr:col>48</xdr:col>
      <xdr:colOff>47625</xdr:colOff>
      <xdr:row>0</xdr:row>
      <xdr:rowOff>0</xdr:rowOff>
    </xdr:from>
    <xdr:to>
      <xdr:col>49</xdr:col>
      <xdr:colOff>207645</xdr:colOff>
      <xdr:row>1</xdr:row>
      <xdr:rowOff>68580</xdr:rowOff>
    </xdr:to>
    <xdr:sp macro="[0]!gehezu16" textlink="">
      <xdr:nvSpPr>
        <xdr:cNvPr id="16" name="Explosion 2 15"/>
        <xdr:cNvSpPr/>
      </xdr:nvSpPr>
      <xdr:spPr>
        <a:xfrm>
          <a:off x="2814256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16</a:t>
          </a:r>
        </a:p>
      </xdr:txBody>
    </xdr:sp>
    <xdr:clientData/>
  </xdr:twoCellAnchor>
  <xdr:twoCellAnchor>
    <xdr:from>
      <xdr:col>50</xdr:col>
      <xdr:colOff>582930</xdr:colOff>
      <xdr:row>0</xdr:row>
      <xdr:rowOff>0</xdr:rowOff>
    </xdr:from>
    <xdr:to>
      <xdr:col>52</xdr:col>
      <xdr:colOff>142875</xdr:colOff>
      <xdr:row>1</xdr:row>
      <xdr:rowOff>68580</xdr:rowOff>
    </xdr:to>
    <xdr:sp macro="[0]!gehezu17" textlink="">
      <xdr:nvSpPr>
        <xdr:cNvPr id="17" name="Explosion 2 16"/>
        <xdr:cNvSpPr/>
      </xdr:nvSpPr>
      <xdr:spPr>
        <a:xfrm>
          <a:off x="2988183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17</a:t>
          </a:r>
        </a:p>
      </xdr:txBody>
    </xdr:sp>
    <xdr:clientData/>
  </xdr:twoCellAnchor>
  <xdr:twoCellAnchor>
    <xdr:from>
      <xdr:col>54</xdr:col>
      <xdr:colOff>5715</xdr:colOff>
      <xdr:row>0</xdr:row>
      <xdr:rowOff>0</xdr:rowOff>
    </xdr:from>
    <xdr:to>
      <xdr:col>55</xdr:col>
      <xdr:colOff>165735</xdr:colOff>
      <xdr:row>1</xdr:row>
      <xdr:rowOff>68580</xdr:rowOff>
    </xdr:to>
    <xdr:sp macro="[0]!gehezu18" textlink="">
      <xdr:nvSpPr>
        <xdr:cNvPr id="18" name="Explosion 2 17"/>
        <xdr:cNvSpPr/>
      </xdr:nvSpPr>
      <xdr:spPr>
        <a:xfrm>
          <a:off x="3171253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18</a:t>
          </a:r>
        </a:p>
      </xdr:txBody>
    </xdr:sp>
    <xdr:clientData/>
  </xdr:twoCellAnchor>
  <xdr:twoCellAnchor>
    <xdr:from>
      <xdr:col>59</xdr:col>
      <xdr:colOff>512445</xdr:colOff>
      <xdr:row>0</xdr:row>
      <xdr:rowOff>0</xdr:rowOff>
    </xdr:from>
    <xdr:to>
      <xdr:col>61</xdr:col>
      <xdr:colOff>72390</xdr:colOff>
      <xdr:row>1</xdr:row>
      <xdr:rowOff>68580</xdr:rowOff>
    </xdr:to>
    <xdr:sp macro="[0]!gehezu20" textlink="">
      <xdr:nvSpPr>
        <xdr:cNvPr id="19" name="Explosion 2 18"/>
        <xdr:cNvSpPr/>
      </xdr:nvSpPr>
      <xdr:spPr>
        <a:xfrm>
          <a:off x="352291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20</a:t>
          </a:r>
        </a:p>
        <a:p>
          <a:pPr algn="ctr"/>
          <a:endParaRPr lang="de-DE" sz="1100"/>
        </a:p>
      </xdr:txBody>
    </xdr:sp>
    <xdr:clientData/>
  </xdr:twoCellAnchor>
  <xdr:twoCellAnchor>
    <xdr:from>
      <xdr:col>56</xdr:col>
      <xdr:colOff>443865</xdr:colOff>
      <xdr:row>0</xdr:row>
      <xdr:rowOff>0</xdr:rowOff>
    </xdr:from>
    <xdr:to>
      <xdr:col>58</xdr:col>
      <xdr:colOff>3810</xdr:colOff>
      <xdr:row>1</xdr:row>
      <xdr:rowOff>68580</xdr:rowOff>
    </xdr:to>
    <xdr:sp macro="[0]!gehezu19" textlink="">
      <xdr:nvSpPr>
        <xdr:cNvPr id="20" name="Explosion 2 19"/>
        <xdr:cNvSpPr/>
      </xdr:nvSpPr>
      <xdr:spPr>
        <a:xfrm>
          <a:off x="333546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19</a:t>
          </a:r>
        </a:p>
        <a:p>
          <a:pPr algn="ctr"/>
          <a:endParaRPr lang="de-DE" sz="1100"/>
        </a:p>
      </xdr:txBody>
    </xdr:sp>
    <xdr:clientData/>
  </xdr:twoCellAnchor>
  <xdr:twoCellAnchor>
    <xdr:from>
      <xdr:col>62</xdr:col>
      <xdr:colOff>461010</xdr:colOff>
      <xdr:row>0</xdr:row>
      <xdr:rowOff>0</xdr:rowOff>
    </xdr:from>
    <xdr:to>
      <xdr:col>64</xdr:col>
      <xdr:colOff>19050</xdr:colOff>
      <xdr:row>1</xdr:row>
      <xdr:rowOff>68580</xdr:rowOff>
    </xdr:to>
    <xdr:sp macro="[0]!gehezu21" textlink="">
      <xdr:nvSpPr>
        <xdr:cNvPr id="21" name="Explosion 2 20"/>
        <xdr:cNvSpPr/>
      </xdr:nvSpPr>
      <xdr:spPr>
        <a:xfrm>
          <a:off x="3698367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b="1"/>
            <a:t>21</a:t>
          </a:r>
        </a:p>
        <a:p>
          <a:pPr algn="ctr"/>
          <a:endParaRPr lang="de-DE" sz="1100" b="1"/>
        </a:p>
      </xdr:txBody>
    </xdr:sp>
    <xdr:clientData/>
  </xdr:twoCellAnchor>
  <xdr:twoCellAnchor>
    <xdr:from>
      <xdr:col>65</xdr:col>
      <xdr:colOff>441960</xdr:colOff>
      <xdr:row>0</xdr:row>
      <xdr:rowOff>0</xdr:rowOff>
    </xdr:from>
    <xdr:to>
      <xdr:col>67</xdr:col>
      <xdr:colOff>0</xdr:colOff>
      <xdr:row>1</xdr:row>
      <xdr:rowOff>68580</xdr:rowOff>
    </xdr:to>
    <xdr:sp macro="[0]!gehezu22" textlink="">
      <xdr:nvSpPr>
        <xdr:cNvPr id="22" name="Explosion 2 21"/>
        <xdr:cNvSpPr/>
      </xdr:nvSpPr>
      <xdr:spPr>
        <a:xfrm>
          <a:off x="3877056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22</a:t>
          </a:r>
        </a:p>
      </xdr:txBody>
    </xdr:sp>
    <xdr:clientData/>
  </xdr:twoCellAnchor>
  <xdr:twoCellAnchor>
    <xdr:from>
      <xdr:col>68</xdr:col>
      <xdr:colOff>476250</xdr:colOff>
      <xdr:row>0</xdr:row>
      <xdr:rowOff>0</xdr:rowOff>
    </xdr:from>
    <xdr:to>
      <xdr:col>70</xdr:col>
      <xdr:colOff>34290</xdr:colOff>
      <xdr:row>1</xdr:row>
      <xdr:rowOff>68580</xdr:rowOff>
    </xdr:to>
    <xdr:sp macro="[0]!gehezu23" textlink="">
      <xdr:nvSpPr>
        <xdr:cNvPr id="23" name="Explosion 2 22"/>
        <xdr:cNvSpPr/>
      </xdr:nvSpPr>
      <xdr:spPr>
        <a:xfrm>
          <a:off x="4061079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23</a:t>
          </a:r>
        </a:p>
      </xdr:txBody>
    </xdr:sp>
    <xdr:clientData/>
  </xdr:twoCellAnchor>
  <xdr:twoCellAnchor>
    <xdr:from>
      <xdr:col>71</xdr:col>
      <xdr:colOff>451485</xdr:colOff>
      <xdr:row>0</xdr:row>
      <xdr:rowOff>0</xdr:rowOff>
    </xdr:from>
    <xdr:to>
      <xdr:col>73</xdr:col>
      <xdr:colOff>11430</xdr:colOff>
      <xdr:row>1</xdr:row>
      <xdr:rowOff>68580</xdr:rowOff>
    </xdr:to>
    <xdr:sp macro="[0]!gehezu24" textlink="">
      <xdr:nvSpPr>
        <xdr:cNvPr id="24" name="Explosion 2 23"/>
        <xdr:cNvSpPr/>
      </xdr:nvSpPr>
      <xdr:spPr>
        <a:xfrm>
          <a:off x="423919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24</a:t>
          </a:r>
        </a:p>
        <a:p>
          <a:pPr algn="ctr"/>
          <a:endParaRPr lang="de-DE" sz="1100"/>
        </a:p>
      </xdr:txBody>
    </xdr:sp>
    <xdr:clientData/>
  </xdr:twoCellAnchor>
  <xdr:twoCellAnchor>
    <xdr:from>
      <xdr:col>74</xdr:col>
      <xdr:colOff>556260</xdr:colOff>
      <xdr:row>0</xdr:row>
      <xdr:rowOff>0</xdr:rowOff>
    </xdr:from>
    <xdr:to>
      <xdr:col>76</xdr:col>
      <xdr:colOff>116205</xdr:colOff>
      <xdr:row>1</xdr:row>
      <xdr:rowOff>68580</xdr:rowOff>
    </xdr:to>
    <xdr:sp macro="[0]!gehezu25" textlink="">
      <xdr:nvSpPr>
        <xdr:cNvPr id="25" name="Explosion 2 24"/>
        <xdr:cNvSpPr/>
      </xdr:nvSpPr>
      <xdr:spPr>
        <a:xfrm>
          <a:off x="4430268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25</a:t>
          </a:r>
        </a:p>
      </xdr:txBody>
    </xdr:sp>
    <xdr:clientData/>
  </xdr:twoCellAnchor>
  <xdr:twoCellAnchor>
    <xdr:from>
      <xdr:col>77</xdr:col>
      <xdr:colOff>523875</xdr:colOff>
      <xdr:row>0</xdr:row>
      <xdr:rowOff>38100</xdr:rowOff>
    </xdr:from>
    <xdr:to>
      <xdr:col>79</xdr:col>
      <xdr:colOff>83820</xdr:colOff>
      <xdr:row>1</xdr:row>
      <xdr:rowOff>106680</xdr:rowOff>
    </xdr:to>
    <xdr:sp macro="[0]!gehezu26" textlink="">
      <xdr:nvSpPr>
        <xdr:cNvPr id="26" name="Explosion 2 25"/>
        <xdr:cNvSpPr/>
      </xdr:nvSpPr>
      <xdr:spPr>
        <a:xfrm>
          <a:off x="46076235" y="3810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26</a:t>
          </a:r>
        </a:p>
      </xdr:txBody>
    </xdr:sp>
    <xdr:clientData/>
  </xdr:twoCellAnchor>
  <xdr:twoCellAnchor>
    <xdr:from>
      <xdr:col>80</xdr:col>
      <xdr:colOff>529590</xdr:colOff>
      <xdr:row>0</xdr:row>
      <xdr:rowOff>0</xdr:rowOff>
    </xdr:from>
    <xdr:to>
      <xdr:col>82</xdr:col>
      <xdr:colOff>89535</xdr:colOff>
      <xdr:row>1</xdr:row>
      <xdr:rowOff>68580</xdr:rowOff>
    </xdr:to>
    <xdr:sp macro="[0]!gehezu27" textlink="">
      <xdr:nvSpPr>
        <xdr:cNvPr id="27" name="Explosion 2 26"/>
        <xdr:cNvSpPr/>
      </xdr:nvSpPr>
      <xdr:spPr>
        <a:xfrm>
          <a:off x="4788789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27</a:t>
          </a:r>
          <a:r>
            <a:rPr lang="de-DE" sz="1100" b="0" i="0" u="none" strike="noStrike">
              <a:solidFill>
                <a:schemeClr val="lt1"/>
              </a:solidFill>
              <a:latin typeface="+mn-lt"/>
              <a:ea typeface="+mn-ea"/>
              <a:cs typeface="+mn-cs"/>
            </a:rPr>
            <a:t>Bitmap Bitmap Bitmap Bitmap Bitmap Bitmap Bitmap Bitmap Bitmap Bitmap </a:t>
          </a:r>
          <a:endParaRPr lang="de-DE" sz="1100"/>
        </a:p>
      </xdr:txBody>
    </xdr:sp>
    <xdr:clientData/>
  </xdr:twoCellAnchor>
  <xdr:twoCellAnchor>
    <xdr:from>
      <xdr:col>84</xdr:col>
      <xdr:colOff>47625</xdr:colOff>
      <xdr:row>0</xdr:row>
      <xdr:rowOff>0</xdr:rowOff>
    </xdr:from>
    <xdr:to>
      <xdr:col>85</xdr:col>
      <xdr:colOff>207645</xdr:colOff>
      <xdr:row>1</xdr:row>
      <xdr:rowOff>68580</xdr:rowOff>
    </xdr:to>
    <xdr:sp macro="[0]!gehzu28" textlink="">
      <xdr:nvSpPr>
        <xdr:cNvPr id="28" name="Explosion 2 27"/>
        <xdr:cNvSpPr/>
      </xdr:nvSpPr>
      <xdr:spPr>
        <a:xfrm>
          <a:off x="4981384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28</a:t>
          </a:r>
        </a:p>
      </xdr:txBody>
    </xdr:sp>
    <xdr:clientData/>
  </xdr:twoCellAnchor>
  <xdr:twoCellAnchor>
    <xdr:from>
      <xdr:col>86</xdr:col>
      <xdr:colOff>520065</xdr:colOff>
      <xdr:row>0</xdr:row>
      <xdr:rowOff>0</xdr:rowOff>
    </xdr:from>
    <xdr:to>
      <xdr:col>88</xdr:col>
      <xdr:colOff>80010</xdr:colOff>
      <xdr:row>1</xdr:row>
      <xdr:rowOff>68580</xdr:rowOff>
    </xdr:to>
    <xdr:sp macro="[0]!gehezu29" textlink="">
      <xdr:nvSpPr>
        <xdr:cNvPr id="29" name="Explosion 2 28"/>
        <xdr:cNvSpPr/>
      </xdr:nvSpPr>
      <xdr:spPr>
        <a:xfrm>
          <a:off x="514902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29</a:t>
          </a:r>
        </a:p>
      </xdr:txBody>
    </xdr:sp>
    <xdr:clientData/>
  </xdr:twoCellAnchor>
  <xdr:twoCellAnchor>
    <xdr:from>
      <xdr:col>89</xdr:col>
      <xdr:colOff>561975</xdr:colOff>
      <xdr:row>0</xdr:row>
      <xdr:rowOff>0</xdr:rowOff>
    </xdr:from>
    <xdr:to>
      <xdr:col>91</xdr:col>
      <xdr:colOff>120015</xdr:colOff>
      <xdr:row>1</xdr:row>
      <xdr:rowOff>68580</xdr:rowOff>
    </xdr:to>
    <xdr:sp macro="[0]!gehezu30" textlink="">
      <xdr:nvSpPr>
        <xdr:cNvPr id="30" name="Explosion 2 29"/>
        <xdr:cNvSpPr/>
      </xdr:nvSpPr>
      <xdr:spPr>
        <a:xfrm>
          <a:off x="5333809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30</a:t>
          </a:r>
        </a:p>
        <a:p>
          <a:pPr algn="ctr"/>
          <a:endParaRPr lang="de-DE" sz="1100"/>
        </a:p>
      </xdr:txBody>
    </xdr:sp>
    <xdr:clientData/>
  </xdr:twoCellAnchor>
  <xdr:twoCellAnchor>
    <xdr:from>
      <xdr:col>92</xdr:col>
      <xdr:colOff>466725</xdr:colOff>
      <xdr:row>0</xdr:row>
      <xdr:rowOff>0</xdr:rowOff>
    </xdr:from>
    <xdr:to>
      <xdr:col>94</xdr:col>
      <xdr:colOff>24765</xdr:colOff>
      <xdr:row>1</xdr:row>
      <xdr:rowOff>68580</xdr:rowOff>
    </xdr:to>
    <xdr:sp macro="[0]!gehezu31" textlink="">
      <xdr:nvSpPr>
        <xdr:cNvPr id="31" name="Explosion 2 30"/>
        <xdr:cNvSpPr/>
      </xdr:nvSpPr>
      <xdr:spPr>
        <a:xfrm>
          <a:off x="5504878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31</a:t>
          </a:r>
        </a:p>
      </xdr:txBody>
    </xdr:sp>
    <xdr:clientData/>
  </xdr:twoCellAnchor>
  <xdr:twoCellAnchor>
    <xdr:from>
      <xdr:col>95</xdr:col>
      <xdr:colOff>539115</xdr:colOff>
      <xdr:row>0</xdr:row>
      <xdr:rowOff>0</xdr:rowOff>
    </xdr:from>
    <xdr:to>
      <xdr:col>97</xdr:col>
      <xdr:colOff>97155</xdr:colOff>
      <xdr:row>1</xdr:row>
      <xdr:rowOff>68580</xdr:rowOff>
    </xdr:to>
    <xdr:sp macro="[0]!gehezu32" textlink="">
      <xdr:nvSpPr>
        <xdr:cNvPr id="32" name="Explosion 2 31"/>
        <xdr:cNvSpPr/>
      </xdr:nvSpPr>
      <xdr:spPr>
        <a:xfrm>
          <a:off x="5692711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32</a:t>
          </a:r>
        </a:p>
      </xdr:txBody>
    </xdr:sp>
    <xdr:clientData/>
  </xdr:twoCellAnchor>
  <xdr:twoCellAnchor>
    <xdr:from>
      <xdr:col>98</xdr:col>
      <xdr:colOff>504825</xdr:colOff>
      <xdr:row>0</xdr:row>
      <xdr:rowOff>0</xdr:rowOff>
    </xdr:from>
    <xdr:to>
      <xdr:col>100</xdr:col>
      <xdr:colOff>64770</xdr:colOff>
      <xdr:row>1</xdr:row>
      <xdr:rowOff>68580</xdr:rowOff>
    </xdr:to>
    <xdr:sp macro="[0]!gehezu33" textlink="">
      <xdr:nvSpPr>
        <xdr:cNvPr id="33" name="Explosion 2 32"/>
        <xdr:cNvSpPr/>
      </xdr:nvSpPr>
      <xdr:spPr>
        <a:xfrm>
          <a:off x="586987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33</a:t>
          </a:r>
        </a:p>
        <a:p>
          <a:pPr algn="ctr"/>
          <a:endParaRPr lang="de-DE" sz="1100"/>
        </a:p>
      </xdr:txBody>
    </xdr:sp>
    <xdr:clientData/>
  </xdr:twoCellAnchor>
  <xdr:twoCellAnchor>
    <xdr:from>
      <xdr:col>101</xdr:col>
      <xdr:colOff>581025</xdr:colOff>
      <xdr:row>0</xdr:row>
      <xdr:rowOff>0</xdr:rowOff>
    </xdr:from>
    <xdr:to>
      <xdr:col>103</xdr:col>
      <xdr:colOff>140970</xdr:colOff>
      <xdr:row>1</xdr:row>
      <xdr:rowOff>68580</xdr:rowOff>
    </xdr:to>
    <xdr:sp macro="[0]!gehezu34" textlink="">
      <xdr:nvSpPr>
        <xdr:cNvPr id="34" name="Explosion 2 33"/>
        <xdr:cNvSpPr/>
      </xdr:nvSpPr>
      <xdr:spPr>
        <a:xfrm>
          <a:off x="6058090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34</a:t>
          </a:r>
        </a:p>
      </xdr:txBody>
    </xdr:sp>
    <xdr:clientData/>
  </xdr:twoCellAnchor>
  <xdr:twoCellAnchor>
    <xdr:from>
      <xdr:col>104</xdr:col>
      <xdr:colOff>529590</xdr:colOff>
      <xdr:row>0</xdr:row>
      <xdr:rowOff>0</xdr:rowOff>
    </xdr:from>
    <xdr:to>
      <xdr:col>106</xdr:col>
      <xdr:colOff>89535</xdr:colOff>
      <xdr:row>1</xdr:row>
      <xdr:rowOff>68580</xdr:rowOff>
    </xdr:to>
    <xdr:sp macro="[0]!gehezu35" textlink="">
      <xdr:nvSpPr>
        <xdr:cNvPr id="35" name="Explosion 2 34"/>
        <xdr:cNvSpPr/>
      </xdr:nvSpPr>
      <xdr:spPr>
        <a:xfrm>
          <a:off x="6233541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35</a:t>
          </a:r>
        </a:p>
      </xdr:txBody>
    </xdr:sp>
    <xdr:clientData/>
  </xdr:twoCellAnchor>
  <xdr:twoCellAnchor>
    <xdr:from>
      <xdr:col>107</xdr:col>
      <xdr:colOff>535305</xdr:colOff>
      <xdr:row>0</xdr:row>
      <xdr:rowOff>0</xdr:rowOff>
    </xdr:from>
    <xdr:to>
      <xdr:col>109</xdr:col>
      <xdr:colOff>95250</xdr:colOff>
      <xdr:row>1</xdr:row>
      <xdr:rowOff>68580</xdr:rowOff>
    </xdr:to>
    <xdr:sp macro="[0]!gehezu36" textlink="">
      <xdr:nvSpPr>
        <xdr:cNvPr id="36" name="Explosion 2 35"/>
        <xdr:cNvSpPr/>
      </xdr:nvSpPr>
      <xdr:spPr>
        <a:xfrm>
          <a:off x="641470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36</a:t>
          </a:r>
        </a:p>
      </xdr:txBody>
    </xdr:sp>
    <xdr:clientData/>
  </xdr:twoCellAnchor>
  <xdr:twoCellAnchor>
    <xdr:from>
      <xdr:col>110</xdr:col>
      <xdr:colOff>512445</xdr:colOff>
      <xdr:row>0</xdr:row>
      <xdr:rowOff>0</xdr:rowOff>
    </xdr:from>
    <xdr:to>
      <xdr:col>112</xdr:col>
      <xdr:colOff>72390</xdr:colOff>
      <xdr:row>1</xdr:row>
      <xdr:rowOff>68580</xdr:rowOff>
    </xdr:to>
    <xdr:sp macro="[0]!gehezu37" textlink="">
      <xdr:nvSpPr>
        <xdr:cNvPr id="37" name="Explosion 2 36"/>
        <xdr:cNvSpPr/>
      </xdr:nvSpPr>
      <xdr:spPr>
        <a:xfrm>
          <a:off x="659301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37</a:t>
          </a:r>
        </a:p>
      </xdr:txBody>
    </xdr:sp>
    <xdr:clientData/>
  </xdr:twoCellAnchor>
  <xdr:twoCellAnchor>
    <xdr:from>
      <xdr:col>113</xdr:col>
      <xdr:colOff>499110</xdr:colOff>
      <xdr:row>0</xdr:row>
      <xdr:rowOff>0</xdr:rowOff>
    </xdr:from>
    <xdr:to>
      <xdr:col>115</xdr:col>
      <xdr:colOff>59055</xdr:colOff>
      <xdr:row>1</xdr:row>
      <xdr:rowOff>68580</xdr:rowOff>
    </xdr:to>
    <xdr:sp macro="[0]!gehezu38" textlink="">
      <xdr:nvSpPr>
        <xdr:cNvPr id="38" name="Explosion 2 37"/>
        <xdr:cNvSpPr/>
      </xdr:nvSpPr>
      <xdr:spPr>
        <a:xfrm>
          <a:off x="6772275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38</a:t>
          </a:r>
        </a:p>
      </xdr:txBody>
    </xdr:sp>
    <xdr:clientData/>
  </xdr:twoCellAnchor>
  <xdr:twoCellAnchor>
    <xdr:from>
      <xdr:col>116</xdr:col>
      <xdr:colOff>514350</xdr:colOff>
      <xdr:row>0</xdr:row>
      <xdr:rowOff>38100</xdr:rowOff>
    </xdr:from>
    <xdr:to>
      <xdr:col>118</xdr:col>
      <xdr:colOff>74295</xdr:colOff>
      <xdr:row>1</xdr:row>
      <xdr:rowOff>106680</xdr:rowOff>
    </xdr:to>
    <xdr:sp macro="[0]!gehezu39" textlink="">
      <xdr:nvSpPr>
        <xdr:cNvPr id="39" name="Explosion 2 38"/>
        <xdr:cNvSpPr/>
      </xdr:nvSpPr>
      <xdr:spPr>
        <a:xfrm>
          <a:off x="69543930" y="3810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39</a:t>
          </a:r>
        </a:p>
        <a:p>
          <a:pPr algn="ctr"/>
          <a:endParaRPr lang="de-DE" sz="1100"/>
        </a:p>
      </xdr:txBody>
    </xdr:sp>
    <xdr:clientData/>
  </xdr:twoCellAnchor>
  <xdr:twoCellAnchor>
    <xdr:from>
      <xdr:col>119</xdr:col>
      <xdr:colOff>438150</xdr:colOff>
      <xdr:row>0</xdr:row>
      <xdr:rowOff>0</xdr:rowOff>
    </xdr:from>
    <xdr:to>
      <xdr:col>120</xdr:col>
      <xdr:colOff>598170</xdr:colOff>
      <xdr:row>1</xdr:row>
      <xdr:rowOff>68580</xdr:rowOff>
    </xdr:to>
    <xdr:sp macro="[0]!gehezu40" textlink="">
      <xdr:nvSpPr>
        <xdr:cNvPr id="40" name="Explosion 2 39"/>
        <xdr:cNvSpPr/>
      </xdr:nvSpPr>
      <xdr:spPr>
        <a:xfrm>
          <a:off x="7127367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40</a:t>
          </a:r>
        </a:p>
      </xdr:txBody>
    </xdr:sp>
    <xdr:clientData/>
  </xdr:twoCellAnchor>
  <xdr:twoCellAnchor>
    <xdr:from>
      <xdr:col>122</xdr:col>
      <xdr:colOff>529590</xdr:colOff>
      <xdr:row>0</xdr:row>
      <xdr:rowOff>0</xdr:rowOff>
    </xdr:from>
    <xdr:to>
      <xdr:col>124</xdr:col>
      <xdr:colOff>87630</xdr:colOff>
      <xdr:row>1</xdr:row>
      <xdr:rowOff>68580</xdr:rowOff>
    </xdr:to>
    <xdr:sp macro="[0]!gehezu41" textlink="">
      <xdr:nvSpPr>
        <xdr:cNvPr id="41" name="Explosion 2 40"/>
        <xdr:cNvSpPr/>
      </xdr:nvSpPr>
      <xdr:spPr>
        <a:xfrm>
          <a:off x="7317105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41</a:t>
          </a:r>
        </a:p>
      </xdr:txBody>
    </xdr:sp>
    <xdr:clientData/>
  </xdr:twoCellAnchor>
  <xdr:twoCellAnchor>
    <xdr:from>
      <xdr:col>125</xdr:col>
      <xdr:colOff>468630</xdr:colOff>
      <xdr:row>0</xdr:row>
      <xdr:rowOff>0</xdr:rowOff>
    </xdr:from>
    <xdr:to>
      <xdr:col>127</xdr:col>
      <xdr:colOff>26670</xdr:colOff>
      <xdr:row>1</xdr:row>
      <xdr:rowOff>68580</xdr:rowOff>
    </xdr:to>
    <xdr:sp macro="[0]!gehezu42" textlink="">
      <xdr:nvSpPr>
        <xdr:cNvPr id="42" name="Explosion 2 41"/>
        <xdr:cNvSpPr/>
      </xdr:nvSpPr>
      <xdr:spPr>
        <a:xfrm>
          <a:off x="7491603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42</a:t>
          </a:r>
        </a:p>
        <a:p>
          <a:pPr algn="ctr"/>
          <a:endParaRPr lang="de-DE" sz="1100"/>
        </a:p>
      </xdr:txBody>
    </xdr:sp>
    <xdr:clientData/>
  </xdr:twoCellAnchor>
  <xdr:twoCellAnchor>
    <xdr:from>
      <xdr:col>128</xdr:col>
      <xdr:colOff>563880</xdr:colOff>
      <xdr:row>0</xdr:row>
      <xdr:rowOff>297180</xdr:rowOff>
    </xdr:from>
    <xdr:to>
      <xdr:col>130</xdr:col>
      <xdr:colOff>411480</xdr:colOff>
      <xdr:row>2</xdr:row>
      <xdr:rowOff>15240</xdr:rowOff>
    </xdr:to>
    <xdr:sp macro="[0]!gehezurück" textlink="">
      <xdr:nvSpPr>
        <xdr:cNvPr id="43" name="Stern mit 7 Zacken 42"/>
        <xdr:cNvSpPr/>
      </xdr:nvSpPr>
      <xdr:spPr>
        <a:xfrm>
          <a:off x="76817220" y="2971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117</xdr:col>
      <xdr:colOff>541020</xdr:colOff>
      <xdr:row>0</xdr:row>
      <xdr:rowOff>297180</xdr:rowOff>
    </xdr:from>
    <xdr:to>
      <xdr:col>119</xdr:col>
      <xdr:colOff>388620</xdr:colOff>
      <xdr:row>2</xdr:row>
      <xdr:rowOff>15240</xdr:rowOff>
    </xdr:to>
    <xdr:sp macro="[0]!gehezurück" textlink="">
      <xdr:nvSpPr>
        <xdr:cNvPr id="44" name="Stern mit 7 Zacken 43"/>
        <xdr:cNvSpPr/>
      </xdr:nvSpPr>
      <xdr:spPr>
        <a:xfrm>
          <a:off x="70172580" y="2971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103</xdr:col>
      <xdr:colOff>146685</xdr:colOff>
      <xdr:row>1</xdr:row>
      <xdr:rowOff>34290</xdr:rowOff>
    </xdr:from>
    <xdr:to>
      <xdr:col>104</xdr:col>
      <xdr:colOff>596265</xdr:colOff>
      <xdr:row>2</xdr:row>
      <xdr:rowOff>161925</xdr:rowOff>
    </xdr:to>
    <xdr:sp macro="[0]!gehezurück" textlink="">
      <xdr:nvSpPr>
        <xdr:cNvPr id="45" name="Stern mit 7 Zacken 44"/>
        <xdr:cNvSpPr/>
      </xdr:nvSpPr>
      <xdr:spPr>
        <a:xfrm>
          <a:off x="61350525" y="44577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94</xdr:col>
      <xdr:colOff>85725</xdr:colOff>
      <xdr:row>1</xdr:row>
      <xdr:rowOff>32385</xdr:rowOff>
    </xdr:from>
    <xdr:to>
      <xdr:col>95</xdr:col>
      <xdr:colOff>535305</xdr:colOff>
      <xdr:row>2</xdr:row>
      <xdr:rowOff>160020</xdr:rowOff>
    </xdr:to>
    <xdr:sp macro="[0]!gehezurück" textlink="">
      <xdr:nvSpPr>
        <xdr:cNvPr id="46" name="Stern mit 7 Zacken 45"/>
        <xdr:cNvSpPr/>
      </xdr:nvSpPr>
      <xdr:spPr>
        <a:xfrm>
          <a:off x="55871745" y="443865"/>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82</xdr:col>
      <xdr:colOff>123825</xdr:colOff>
      <xdr:row>1</xdr:row>
      <xdr:rowOff>3810</xdr:rowOff>
    </xdr:from>
    <xdr:to>
      <xdr:col>83</xdr:col>
      <xdr:colOff>573405</xdr:colOff>
      <xdr:row>2</xdr:row>
      <xdr:rowOff>131445</xdr:rowOff>
    </xdr:to>
    <xdr:sp macro="[0]!gehezurück" textlink="">
      <xdr:nvSpPr>
        <xdr:cNvPr id="47" name="Stern mit 7 Zacken 46"/>
        <xdr:cNvSpPr/>
      </xdr:nvSpPr>
      <xdr:spPr>
        <a:xfrm>
          <a:off x="48686085" y="41529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73</xdr:col>
      <xdr:colOff>66675</xdr:colOff>
      <xdr:row>0</xdr:row>
      <xdr:rowOff>403860</xdr:rowOff>
    </xdr:from>
    <xdr:to>
      <xdr:col>74</xdr:col>
      <xdr:colOff>516255</xdr:colOff>
      <xdr:row>2</xdr:row>
      <xdr:rowOff>123824</xdr:rowOff>
    </xdr:to>
    <xdr:sp macro="[0]!gehezurück" textlink="">
      <xdr:nvSpPr>
        <xdr:cNvPr id="48" name="Stern mit 7 Zacken 47"/>
        <xdr:cNvSpPr/>
      </xdr:nvSpPr>
      <xdr:spPr>
        <a:xfrm>
          <a:off x="43211115" y="403860"/>
          <a:ext cx="1051560" cy="321944"/>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58</xdr:col>
      <xdr:colOff>95250</xdr:colOff>
      <xdr:row>1</xdr:row>
      <xdr:rowOff>34290</xdr:rowOff>
    </xdr:from>
    <xdr:to>
      <xdr:col>59</xdr:col>
      <xdr:colOff>544830</xdr:colOff>
      <xdr:row>2</xdr:row>
      <xdr:rowOff>161925</xdr:rowOff>
    </xdr:to>
    <xdr:sp macro="[0]!gehezurück" textlink="">
      <xdr:nvSpPr>
        <xdr:cNvPr id="49" name="Stern mit 7 Zacken 48"/>
        <xdr:cNvSpPr/>
      </xdr:nvSpPr>
      <xdr:spPr>
        <a:xfrm>
          <a:off x="34209990" y="44577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52</xdr:col>
      <xdr:colOff>0</xdr:colOff>
      <xdr:row>1</xdr:row>
      <xdr:rowOff>0</xdr:rowOff>
    </xdr:from>
    <xdr:to>
      <xdr:col>53</xdr:col>
      <xdr:colOff>449580</xdr:colOff>
      <xdr:row>2</xdr:row>
      <xdr:rowOff>129540</xdr:rowOff>
    </xdr:to>
    <xdr:sp macro="[0]!gehezurück" textlink="">
      <xdr:nvSpPr>
        <xdr:cNvPr id="50" name="Stern mit 7 Zacken 49"/>
        <xdr:cNvSpPr/>
      </xdr:nvSpPr>
      <xdr:spPr>
        <a:xfrm>
          <a:off x="3050286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43</xdr:col>
      <xdr:colOff>0</xdr:colOff>
      <xdr:row>1</xdr:row>
      <xdr:rowOff>0</xdr:rowOff>
    </xdr:from>
    <xdr:to>
      <xdr:col>44</xdr:col>
      <xdr:colOff>449580</xdr:colOff>
      <xdr:row>2</xdr:row>
      <xdr:rowOff>129540</xdr:rowOff>
    </xdr:to>
    <xdr:sp macro="[0]!gehezurück" textlink="">
      <xdr:nvSpPr>
        <xdr:cNvPr id="51" name="Stern mit 7 Zacken 50"/>
        <xdr:cNvSpPr/>
      </xdr:nvSpPr>
      <xdr:spPr>
        <a:xfrm>
          <a:off x="2508504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35</xdr:col>
      <xdr:colOff>0</xdr:colOff>
      <xdr:row>1</xdr:row>
      <xdr:rowOff>0</xdr:rowOff>
    </xdr:from>
    <xdr:to>
      <xdr:col>36</xdr:col>
      <xdr:colOff>449580</xdr:colOff>
      <xdr:row>2</xdr:row>
      <xdr:rowOff>129540</xdr:rowOff>
    </xdr:to>
    <xdr:sp macro="[0]!gehezurück" textlink="">
      <xdr:nvSpPr>
        <xdr:cNvPr id="52" name="Stern mit 7 Zacken 51"/>
        <xdr:cNvSpPr/>
      </xdr:nvSpPr>
      <xdr:spPr>
        <a:xfrm>
          <a:off x="2026920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25</xdr:col>
      <xdr:colOff>0</xdr:colOff>
      <xdr:row>1</xdr:row>
      <xdr:rowOff>0</xdr:rowOff>
    </xdr:from>
    <xdr:to>
      <xdr:col>26</xdr:col>
      <xdr:colOff>449580</xdr:colOff>
      <xdr:row>2</xdr:row>
      <xdr:rowOff>129540</xdr:rowOff>
    </xdr:to>
    <xdr:sp macro="[0]!gehezurück" textlink="">
      <xdr:nvSpPr>
        <xdr:cNvPr id="53" name="Stern mit 7 Zacken 52"/>
        <xdr:cNvSpPr/>
      </xdr:nvSpPr>
      <xdr:spPr>
        <a:xfrm>
          <a:off x="1424940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15</xdr:col>
      <xdr:colOff>295275</xdr:colOff>
      <xdr:row>0</xdr:row>
      <xdr:rowOff>381000</xdr:rowOff>
    </xdr:from>
    <xdr:to>
      <xdr:col>17</xdr:col>
      <xdr:colOff>144780</xdr:colOff>
      <xdr:row>2</xdr:row>
      <xdr:rowOff>100965</xdr:rowOff>
    </xdr:to>
    <xdr:sp macro="[0]!gehezurück" textlink="">
      <xdr:nvSpPr>
        <xdr:cNvPr id="54" name="Stern mit 7 Zacken 53"/>
        <xdr:cNvSpPr/>
      </xdr:nvSpPr>
      <xdr:spPr>
        <a:xfrm>
          <a:off x="8524875" y="381000"/>
          <a:ext cx="1053465" cy="32194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1</xdr:row>
          <xdr:rowOff>171450</xdr:rowOff>
        </xdr:from>
        <xdr:to>
          <xdr:col>4</xdr:col>
          <xdr:colOff>419100</xdr:colOff>
          <xdr:row>4</xdr:row>
          <xdr:rowOff>9525</xdr:rowOff>
        </xdr:to>
        <xdr:sp macro="" textlink="">
          <xdr:nvSpPr>
            <xdr:cNvPr id="6145" name="SpinButton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0</xdr:row>
          <xdr:rowOff>0</xdr:rowOff>
        </xdr:from>
        <xdr:to>
          <xdr:col>8</xdr:col>
          <xdr:colOff>676275</xdr:colOff>
          <xdr:row>1</xdr:row>
          <xdr:rowOff>133350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Spielergebnisse löschen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7</xdr:col>
      <xdr:colOff>243840</xdr:colOff>
      <xdr:row>11</xdr:row>
      <xdr:rowOff>0</xdr:rowOff>
    </xdr:from>
    <xdr:to>
      <xdr:col>10</xdr:col>
      <xdr:colOff>0</xdr:colOff>
      <xdr:row>12</xdr:row>
      <xdr:rowOff>152400</xdr:rowOff>
    </xdr:to>
    <xdr:sp macro="" textlink="">
      <xdr:nvSpPr>
        <xdr:cNvPr id="59" name="Line 1"/>
        <xdr:cNvSpPr>
          <a:spLocks noChangeShapeType="1"/>
        </xdr:cNvSpPr>
      </xdr:nvSpPr>
      <xdr:spPr bwMode="auto">
        <a:xfrm>
          <a:off x="3177540" y="3329940"/>
          <a:ext cx="510540" cy="464820"/>
        </a:xfrm>
        <a:prstGeom prst="line">
          <a:avLst/>
        </a:prstGeom>
        <a:noFill/>
        <a:ln w="9525">
          <a:solidFill>
            <a:srgbClr val="000000"/>
          </a:solidFill>
          <a:round/>
          <a:headEnd/>
          <a:tailEnd/>
        </a:ln>
      </xdr:spPr>
    </xdr:sp>
    <xdr:clientData/>
  </xdr:twoCellAnchor>
  <xdr:twoCellAnchor>
    <xdr:from>
      <xdr:col>7</xdr:col>
      <xdr:colOff>243840</xdr:colOff>
      <xdr:row>7</xdr:row>
      <xdr:rowOff>304800</xdr:rowOff>
    </xdr:from>
    <xdr:to>
      <xdr:col>10</xdr:col>
      <xdr:colOff>0</xdr:colOff>
      <xdr:row>11</xdr:row>
      <xdr:rowOff>175260</xdr:rowOff>
    </xdr:to>
    <xdr:sp macro="" textlink="">
      <xdr:nvSpPr>
        <xdr:cNvPr id="60" name="Line 2"/>
        <xdr:cNvSpPr>
          <a:spLocks noChangeShapeType="1"/>
        </xdr:cNvSpPr>
      </xdr:nvSpPr>
      <xdr:spPr bwMode="auto">
        <a:xfrm>
          <a:off x="3177540" y="2385060"/>
          <a:ext cx="510540" cy="1120140"/>
        </a:xfrm>
        <a:prstGeom prst="line">
          <a:avLst/>
        </a:prstGeom>
        <a:noFill/>
        <a:ln w="9525">
          <a:solidFill>
            <a:srgbClr val="000000"/>
          </a:solidFill>
          <a:round/>
          <a:headEnd/>
          <a:tailEnd/>
        </a:ln>
      </xdr:spPr>
    </xdr:sp>
    <xdr:clientData/>
  </xdr:twoCellAnchor>
  <xdr:twoCellAnchor>
    <xdr:from>
      <xdr:col>8</xdr:col>
      <xdr:colOff>0</xdr:colOff>
      <xdr:row>14</xdr:row>
      <xdr:rowOff>0</xdr:rowOff>
    </xdr:from>
    <xdr:to>
      <xdr:col>10</xdr:col>
      <xdr:colOff>0</xdr:colOff>
      <xdr:row>15</xdr:row>
      <xdr:rowOff>152400</xdr:rowOff>
    </xdr:to>
    <xdr:sp macro="" textlink="">
      <xdr:nvSpPr>
        <xdr:cNvPr id="61" name="Line 3"/>
        <xdr:cNvSpPr>
          <a:spLocks noChangeShapeType="1"/>
        </xdr:cNvSpPr>
      </xdr:nvSpPr>
      <xdr:spPr bwMode="auto">
        <a:xfrm>
          <a:off x="3185160" y="4267200"/>
          <a:ext cx="502920" cy="464820"/>
        </a:xfrm>
        <a:prstGeom prst="line">
          <a:avLst/>
        </a:prstGeom>
        <a:noFill/>
        <a:ln w="9525">
          <a:solidFill>
            <a:srgbClr val="000000"/>
          </a:solidFill>
          <a:round/>
          <a:headEnd/>
          <a:tailEnd/>
        </a:ln>
      </xdr:spPr>
    </xdr:sp>
    <xdr:clientData/>
  </xdr:twoCellAnchor>
  <xdr:twoCellAnchor>
    <xdr:from>
      <xdr:col>7</xdr:col>
      <xdr:colOff>228600</xdr:colOff>
      <xdr:row>16</xdr:row>
      <xdr:rowOff>137160</xdr:rowOff>
    </xdr:from>
    <xdr:to>
      <xdr:col>10</xdr:col>
      <xdr:colOff>0</xdr:colOff>
      <xdr:row>17</xdr:row>
      <xdr:rowOff>0</xdr:rowOff>
    </xdr:to>
    <xdr:sp macro="" textlink="">
      <xdr:nvSpPr>
        <xdr:cNvPr id="62" name="Line 4"/>
        <xdr:cNvSpPr>
          <a:spLocks noChangeShapeType="1"/>
        </xdr:cNvSpPr>
      </xdr:nvSpPr>
      <xdr:spPr bwMode="auto">
        <a:xfrm flipV="1">
          <a:off x="3162300" y="5029200"/>
          <a:ext cx="525780" cy="175260"/>
        </a:xfrm>
        <a:prstGeom prst="line">
          <a:avLst/>
        </a:prstGeom>
        <a:noFill/>
        <a:ln w="9525">
          <a:solidFill>
            <a:srgbClr val="000000"/>
          </a:solidFill>
          <a:round/>
          <a:headEnd/>
          <a:tailEnd/>
        </a:ln>
      </xdr:spPr>
    </xdr:sp>
    <xdr:clientData/>
  </xdr:twoCellAnchor>
  <xdr:twoCellAnchor>
    <xdr:from>
      <xdr:col>7</xdr:col>
      <xdr:colOff>243840</xdr:colOff>
      <xdr:row>21</xdr:row>
      <xdr:rowOff>0</xdr:rowOff>
    </xdr:from>
    <xdr:to>
      <xdr:col>10</xdr:col>
      <xdr:colOff>0</xdr:colOff>
      <xdr:row>21</xdr:row>
      <xdr:rowOff>175260</xdr:rowOff>
    </xdr:to>
    <xdr:sp macro="" textlink="">
      <xdr:nvSpPr>
        <xdr:cNvPr id="63" name="Line 5"/>
        <xdr:cNvSpPr>
          <a:spLocks noChangeShapeType="1"/>
        </xdr:cNvSpPr>
      </xdr:nvSpPr>
      <xdr:spPr bwMode="auto">
        <a:xfrm>
          <a:off x="3177540" y="6454140"/>
          <a:ext cx="510540" cy="175260"/>
        </a:xfrm>
        <a:prstGeom prst="line">
          <a:avLst/>
        </a:prstGeom>
        <a:noFill/>
        <a:ln w="9525">
          <a:solidFill>
            <a:srgbClr val="000000"/>
          </a:solidFill>
          <a:round/>
          <a:headEnd/>
          <a:tailEnd/>
        </a:ln>
      </xdr:spPr>
    </xdr:sp>
    <xdr:clientData/>
  </xdr:twoCellAnchor>
  <xdr:twoCellAnchor>
    <xdr:from>
      <xdr:col>7</xdr:col>
      <xdr:colOff>243840</xdr:colOff>
      <xdr:row>22</xdr:row>
      <xdr:rowOff>137160</xdr:rowOff>
    </xdr:from>
    <xdr:to>
      <xdr:col>10</xdr:col>
      <xdr:colOff>0</xdr:colOff>
      <xdr:row>24</xdr:row>
      <xdr:rowOff>0</xdr:rowOff>
    </xdr:to>
    <xdr:sp macro="" textlink="">
      <xdr:nvSpPr>
        <xdr:cNvPr id="64" name="Line 6"/>
        <xdr:cNvSpPr>
          <a:spLocks noChangeShapeType="1"/>
        </xdr:cNvSpPr>
      </xdr:nvSpPr>
      <xdr:spPr bwMode="auto">
        <a:xfrm flipV="1">
          <a:off x="3177540" y="6903720"/>
          <a:ext cx="510540" cy="487680"/>
        </a:xfrm>
        <a:prstGeom prst="line">
          <a:avLst/>
        </a:prstGeom>
        <a:noFill/>
        <a:ln w="9525">
          <a:solidFill>
            <a:srgbClr val="000000"/>
          </a:solidFill>
          <a:round/>
          <a:headEnd/>
          <a:tailEnd/>
        </a:ln>
      </xdr:spPr>
    </xdr:sp>
    <xdr:clientData/>
  </xdr:twoCellAnchor>
  <xdr:twoCellAnchor>
    <xdr:from>
      <xdr:col>8</xdr:col>
      <xdr:colOff>0</xdr:colOff>
      <xdr:row>25</xdr:row>
      <xdr:rowOff>160020</xdr:rowOff>
    </xdr:from>
    <xdr:to>
      <xdr:col>10</xdr:col>
      <xdr:colOff>0</xdr:colOff>
      <xdr:row>26</xdr:row>
      <xdr:rowOff>304800</xdr:rowOff>
    </xdr:to>
    <xdr:sp macro="" textlink="">
      <xdr:nvSpPr>
        <xdr:cNvPr id="65" name="Line 7"/>
        <xdr:cNvSpPr>
          <a:spLocks noChangeShapeType="1"/>
        </xdr:cNvSpPr>
      </xdr:nvSpPr>
      <xdr:spPr bwMode="auto">
        <a:xfrm flipV="1">
          <a:off x="3185160" y="7863840"/>
          <a:ext cx="502920" cy="457200"/>
        </a:xfrm>
        <a:prstGeom prst="line">
          <a:avLst/>
        </a:prstGeom>
        <a:noFill/>
        <a:ln w="9525">
          <a:solidFill>
            <a:srgbClr val="000000"/>
          </a:solidFill>
          <a:round/>
          <a:headEnd/>
          <a:tailEnd/>
        </a:ln>
      </xdr:spPr>
    </xdr:sp>
    <xdr:clientData/>
  </xdr:twoCellAnchor>
  <xdr:twoCellAnchor>
    <xdr:from>
      <xdr:col>8</xdr:col>
      <xdr:colOff>0</xdr:colOff>
      <xdr:row>26</xdr:row>
      <xdr:rowOff>160020</xdr:rowOff>
    </xdr:from>
    <xdr:to>
      <xdr:col>10</xdr:col>
      <xdr:colOff>0</xdr:colOff>
      <xdr:row>29</xdr:row>
      <xdr:rowOff>312420</xdr:rowOff>
    </xdr:to>
    <xdr:sp macro="" textlink="">
      <xdr:nvSpPr>
        <xdr:cNvPr id="66" name="Line 8"/>
        <xdr:cNvSpPr>
          <a:spLocks noChangeShapeType="1"/>
        </xdr:cNvSpPr>
      </xdr:nvSpPr>
      <xdr:spPr bwMode="auto">
        <a:xfrm flipV="1">
          <a:off x="3185160" y="8176260"/>
          <a:ext cx="502920" cy="108966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32385</xdr:colOff>
      <xdr:row>0</xdr:row>
      <xdr:rowOff>0</xdr:rowOff>
    </xdr:from>
    <xdr:to>
      <xdr:col>9</xdr:col>
      <xdr:colOff>579120</xdr:colOff>
      <xdr:row>1</xdr:row>
      <xdr:rowOff>91440</xdr:rowOff>
    </xdr:to>
    <xdr:sp macro="[0]!gehezu2" textlink="">
      <xdr:nvSpPr>
        <xdr:cNvPr id="2" name="Explosion 2 1"/>
        <xdr:cNvSpPr/>
      </xdr:nvSpPr>
      <xdr:spPr>
        <a:xfrm>
          <a:off x="4650105" y="0"/>
          <a:ext cx="546735" cy="50292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a:t>
          </a:r>
        </a:p>
      </xdr:txBody>
    </xdr:sp>
    <xdr:clientData/>
  </xdr:twoCellAnchor>
  <xdr:twoCellAnchor>
    <xdr:from>
      <xdr:col>10</xdr:col>
      <xdr:colOff>548640</xdr:colOff>
      <xdr:row>0</xdr:row>
      <xdr:rowOff>0</xdr:rowOff>
    </xdr:from>
    <xdr:to>
      <xdr:col>11</xdr:col>
      <xdr:colOff>541020</xdr:colOff>
      <xdr:row>1</xdr:row>
      <xdr:rowOff>60960</xdr:rowOff>
    </xdr:to>
    <xdr:sp macro="[0]!gehezu3" textlink="">
      <xdr:nvSpPr>
        <xdr:cNvPr id="3" name="Explosion 2 2"/>
        <xdr:cNvSpPr/>
      </xdr:nvSpPr>
      <xdr:spPr>
        <a:xfrm>
          <a:off x="5768340" y="0"/>
          <a:ext cx="594360" cy="47244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a:t>
          </a:r>
        </a:p>
      </xdr:txBody>
    </xdr:sp>
    <xdr:clientData/>
  </xdr:twoCellAnchor>
  <xdr:twoCellAnchor>
    <xdr:from>
      <xdr:col>12</xdr:col>
      <xdr:colOff>590550</xdr:colOff>
      <xdr:row>0</xdr:row>
      <xdr:rowOff>0</xdr:rowOff>
    </xdr:from>
    <xdr:to>
      <xdr:col>13</xdr:col>
      <xdr:colOff>523875</xdr:colOff>
      <xdr:row>1</xdr:row>
      <xdr:rowOff>68580</xdr:rowOff>
    </xdr:to>
    <xdr:sp macro="[0]!gehezu4" textlink="">
      <xdr:nvSpPr>
        <xdr:cNvPr id="4" name="Explosion 2 3"/>
        <xdr:cNvSpPr/>
      </xdr:nvSpPr>
      <xdr:spPr>
        <a:xfrm>
          <a:off x="7014210" y="0"/>
          <a:ext cx="5353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a:t>
          </a:r>
        </a:p>
      </xdr:txBody>
    </xdr:sp>
    <xdr:clientData/>
  </xdr:twoCellAnchor>
  <xdr:twoCellAnchor>
    <xdr:from>
      <xdr:col>15</xdr:col>
      <xdr:colOff>57150</xdr:colOff>
      <xdr:row>0</xdr:row>
      <xdr:rowOff>28575</xdr:rowOff>
    </xdr:from>
    <xdr:to>
      <xdr:col>15</xdr:col>
      <xdr:colOff>590550</xdr:colOff>
      <xdr:row>1</xdr:row>
      <xdr:rowOff>97155</xdr:rowOff>
    </xdr:to>
    <xdr:sp macro="[0]!gehezu5" textlink="">
      <xdr:nvSpPr>
        <xdr:cNvPr id="5" name="Explosion 2 4"/>
        <xdr:cNvSpPr/>
      </xdr:nvSpPr>
      <xdr:spPr>
        <a:xfrm>
          <a:off x="8286750" y="28575"/>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5</a:t>
          </a:r>
        </a:p>
      </xdr:txBody>
    </xdr:sp>
    <xdr:clientData/>
  </xdr:twoCellAnchor>
  <xdr:twoCellAnchor>
    <xdr:from>
      <xdr:col>18</xdr:col>
      <xdr:colOff>45720</xdr:colOff>
      <xdr:row>0</xdr:row>
      <xdr:rowOff>9525</xdr:rowOff>
    </xdr:from>
    <xdr:to>
      <xdr:col>18</xdr:col>
      <xdr:colOff>577215</xdr:colOff>
      <xdr:row>1</xdr:row>
      <xdr:rowOff>78105</xdr:rowOff>
    </xdr:to>
    <xdr:sp macro="[0]!gehezu6" textlink="">
      <xdr:nvSpPr>
        <xdr:cNvPr id="6" name="Explosion 2 5"/>
        <xdr:cNvSpPr/>
      </xdr:nvSpPr>
      <xdr:spPr>
        <a:xfrm>
          <a:off x="10081260" y="9525"/>
          <a:ext cx="53149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6</a:t>
          </a:r>
        </a:p>
      </xdr:txBody>
    </xdr:sp>
    <xdr:clientData/>
  </xdr:twoCellAnchor>
  <xdr:twoCellAnchor>
    <xdr:from>
      <xdr:col>21</xdr:col>
      <xdr:colOff>0</xdr:colOff>
      <xdr:row>0</xdr:row>
      <xdr:rowOff>0</xdr:rowOff>
    </xdr:from>
    <xdr:to>
      <xdr:col>21</xdr:col>
      <xdr:colOff>533400</xdr:colOff>
      <xdr:row>1</xdr:row>
      <xdr:rowOff>68580</xdr:rowOff>
    </xdr:to>
    <xdr:sp macro="[0]!gehezu7" textlink="">
      <xdr:nvSpPr>
        <xdr:cNvPr id="7" name="Explosion 2 6"/>
        <xdr:cNvSpPr/>
      </xdr:nvSpPr>
      <xdr:spPr>
        <a:xfrm>
          <a:off x="1184148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7</a:t>
          </a:r>
        </a:p>
      </xdr:txBody>
    </xdr:sp>
    <xdr:clientData/>
  </xdr:twoCellAnchor>
  <xdr:twoCellAnchor>
    <xdr:from>
      <xdr:col>24</xdr:col>
      <xdr:colOff>0</xdr:colOff>
      <xdr:row>0</xdr:row>
      <xdr:rowOff>0</xdr:rowOff>
    </xdr:from>
    <xdr:to>
      <xdr:col>24</xdr:col>
      <xdr:colOff>533400</xdr:colOff>
      <xdr:row>1</xdr:row>
      <xdr:rowOff>68580</xdr:rowOff>
    </xdr:to>
    <xdr:sp macro="[0]!gehezu8" textlink="">
      <xdr:nvSpPr>
        <xdr:cNvPr id="8" name="Explosion 2 7"/>
        <xdr:cNvSpPr/>
      </xdr:nvSpPr>
      <xdr:spPr>
        <a:xfrm>
          <a:off x="1364742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8</a:t>
          </a:r>
        </a:p>
      </xdr:txBody>
    </xdr:sp>
    <xdr:clientData/>
  </xdr:twoCellAnchor>
  <xdr:twoCellAnchor>
    <xdr:from>
      <xdr:col>27</xdr:col>
      <xdr:colOff>57150</xdr:colOff>
      <xdr:row>0</xdr:row>
      <xdr:rowOff>0</xdr:rowOff>
    </xdr:from>
    <xdr:to>
      <xdr:col>27</xdr:col>
      <xdr:colOff>590550</xdr:colOff>
      <xdr:row>1</xdr:row>
      <xdr:rowOff>68580</xdr:rowOff>
    </xdr:to>
    <xdr:sp macro="[0]!gehezu9" textlink="">
      <xdr:nvSpPr>
        <xdr:cNvPr id="9" name="Explosion 2 8"/>
        <xdr:cNvSpPr/>
      </xdr:nvSpPr>
      <xdr:spPr>
        <a:xfrm>
          <a:off x="15510510" y="0"/>
          <a:ext cx="5334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9</a:t>
          </a:r>
        </a:p>
      </xdr:txBody>
    </xdr:sp>
    <xdr:clientData/>
  </xdr:twoCellAnchor>
  <xdr:twoCellAnchor>
    <xdr:from>
      <xdr:col>29</xdr:col>
      <xdr:colOff>521970</xdr:colOff>
      <xdr:row>0</xdr:row>
      <xdr:rowOff>47625</xdr:rowOff>
    </xdr:from>
    <xdr:to>
      <xdr:col>31</xdr:col>
      <xdr:colOff>80010</xdr:colOff>
      <xdr:row>1</xdr:row>
      <xdr:rowOff>116205</xdr:rowOff>
    </xdr:to>
    <xdr:sp macro="[0]!gehezu10" textlink="">
      <xdr:nvSpPr>
        <xdr:cNvPr id="10" name="Explosion 2 9"/>
        <xdr:cNvSpPr/>
      </xdr:nvSpPr>
      <xdr:spPr>
        <a:xfrm>
          <a:off x="17179290" y="47625"/>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10</a:t>
          </a:r>
        </a:p>
      </xdr:txBody>
    </xdr:sp>
    <xdr:clientData/>
  </xdr:twoCellAnchor>
  <xdr:twoCellAnchor>
    <xdr:from>
      <xdr:col>33</xdr:col>
      <xdr:colOff>0</xdr:colOff>
      <xdr:row>0</xdr:row>
      <xdr:rowOff>0</xdr:rowOff>
    </xdr:from>
    <xdr:to>
      <xdr:col>34</xdr:col>
      <xdr:colOff>160020</xdr:colOff>
      <xdr:row>1</xdr:row>
      <xdr:rowOff>68580</xdr:rowOff>
    </xdr:to>
    <xdr:sp macro="[0]!gehezu11" textlink="">
      <xdr:nvSpPr>
        <xdr:cNvPr id="11" name="Explosion 2 10"/>
        <xdr:cNvSpPr/>
      </xdr:nvSpPr>
      <xdr:spPr>
        <a:xfrm>
          <a:off x="1906524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11</a:t>
          </a:r>
        </a:p>
      </xdr:txBody>
    </xdr:sp>
    <xdr:clientData/>
  </xdr:twoCellAnchor>
  <xdr:twoCellAnchor>
    <xdr:from>
      <xdr:col>36</xdr:col>
      <xdr:colOff>74295</xdr:colOff>
      <xdr:row>0</xdr:row>
      <xdr:rowOff>0</xdr:rowOff>
    </xdr:from>
    <xdr:to>
      <xdr:col>37</xdr:col>
      <xdr:colOff>234315</xdr:colOff>
      <xdr:row>1</xdr:row>
      <xdr:rowOff>68580</xdr:rowOff>
    </xdr:to>
    <xdr:sp macro="[0]!gehezu12" textlink="">
      <xdr:nvSpPr>
        <xdr:cNvPr id="12" name="Explosion 2 11"/>
        <xdr:cNvSpPr/>
      </xdr:nvSpPr>
      <xdr:spPr>
        <a:xfrm>
          <a:off x="2094547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12</a:t>
          </a:r>
        </a:p>
        <a:p>
          <a:pPr algn="ctr"/>
          <a:endParaRPr lang="de-DE" sz="1100"/>
        </a:p>
      </xdr:txBody>
    </xdr:sp>
    <xdr:clientData/>
  </xdr:twoCellAnchor>
  <xdr:twoCellAnchor>
    <xdr:from>
      <xdr:col>38</xdr:col>
      <xdr:colOff>584835</xdr:colOff>
      <xdr:row>0</xdr:row>
      <xdr:rowOff>9525</xdr:rowOff>
    </xdr:from>
    <xdr:to>
      <xdr:col>40</xdr:col>
      <xdr:colOff>144780</xdr:colOff>
      <xdr:row>1</xdr:row>
      <xdr:rowOff>78105</xdr:rowOff>
    </xdr:to>
    <xdr:sp macro="[0]!gehezu13" textlink="">
      <xdr:nvSpPr>
        <xdr:cNvPr id="13" name="Explosion 2 12"/>
        <xdr:cNvSpPr/>
      </xdr:nvSpPr>
      <xdr:spPr>
        <a:xfrm>
          <a:off x="22659975" y="9525"/>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13</a:t>
          </a:r>
        </a:p>
      </xdr:txBody>
    </xdr:sp>
    <xdr:clientData/>
  </xdr:twoCellAnchor>
  <xdr:twoCellAnchor>
    <xdr:from>
      <xdr:col>41</xdr:col>
      <xdr:colOff>525780</xdr:colOff>
      <xdr:row>0</xdr:row>
      <xdr:rowOff>0</xdr:rowOff>
    </xdr:from>
    <xdr:to>
      <xdr:col>43</xdr:col>
      <xdr:colOff>85725</xdr:colOff>
      <xdr:row>1</xdr:row>
      <xdr:rowOff>68580</xdr:rowOff>
    </xdr:to>
    <xdr:sp macro="[0]!gehezu14" textlink="">
      <xdr:nvSpPr>
        <xdr:cNvPr id="14" name="Explosion 2 13"/>
        <xdr:cNvSpPr/>
      </xdr:nvSpPr>
      <xdr:spPr>
        <a:xfrm>
          <a:off x="2440686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14</a:t>
          </a:r>
        </a:p>
      </xdr:txBody>
    </xdr:sp>
    <xdr:clientData/>
  </xdr:twoCellAnchor>
  <xdr:twoCellAnchor>
    <xdr:from>
      <xdr:col>45</xdr:col>
      <xdr:colOff>45720</xdr:colOff>
      <xdr:row>0</xdr:row>
      <xdr:rowOff>0</xdr:rowOff>
    </xdr:from>
    <xdr:to>
      <xdr:col>46</xdr:col>
      <xdr:colOff>205740</xdr:colOff>
      <xdr:row>1</xdr:row>
      <xdr:rowOff>68580</xdr:rowOff>
    </xdr:to>
    <xdr:sp macro="[0]!gehezu15" textlink="">
      <xdr:nvSpPr>
        <xdr:cNvPr id="15" name="Explosion 2 14"/>
        <xdr:cNvSpPr/>
      </xdr:nvSpPr>
      <xdr:spPr>
        <a:xfrm>
          <a:off x="2633472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15</a:t>
          </a:r>
        </a:p>
        <a:p>
          <a:pPr algn="ctr"/>
          <a:endParaRPr lang="de-DE" sz="1100"/>
        </a:p>
      </xdr:txBody>
    </xdr:sp>
    <xdr:clientData/>
  </xdr:twoCellAnchor>
  <xdr:twoCellAnchor>
    <xdr:from>
      <xdr:col>48</xdr:col>
      <xdr:colOff>47625</xdr:colOff>
      <xdr:row>0</xdr:row>
      <xdr:rowOff>0</xdr:rowOff>
    </xdr:from>
    <xdr:to>
      <xdr:col>49</xdr:col>
      <xdr:colOff>207645</xdr:colOff>
      <xdr:row>1</xdr:row>
      <xdr:rowOff>68580</xdr:rowOff>
    </xdr:to>
    <xdr:sp macro="[0]!gehezu16" textlink="">
      <xdr:nvSpPr>
        <xdr:cNvPr id="16" name="Explosion 2 15"/>
        <xdr:cNvSpPr/>
      </xdr:nvSpPr>
      <xdr:spPr>
        <a:xfrm>
          <a:off x="2814256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16</a:t>
          </a:r>
        </a:p>
      </xdr:txBody>
    </xdr:sp>
    <xdr:clientData/>
  </xdr:twoCellAnchor>
  <xdr:twoCellAnchor>
    <xdr:from>
      <xdr:col>50</xdr:col>
      <xdr:colOff>582930</xdr:colOff>
      <xdr:row>0</xdr:row>
      <xdr:rowOff>0</xdr:rowOff>
    </xdr:from>
    <xdr:to>
      <xdr:col>52</xdr:col>
      <xdr:colOff>142875</xdr:colOff>
      <xdr:row>1</xdr:row>
      <xdr:rowOff>68580</xdr:rowOff>
    </xdr:to>
    <xdr:sp macro="[0]!gehezu17" textlink="">
      <xdr:nvSpPr>
        <xdr:cNvPr id="17" name="Explosion 2 16"/>
        <xdr:cNvSpPr/>
      </xdr:nvSpPr>
      <xdr:spPr>
        <a:xfrm>
          <a:off x="2988183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17</a:t>
          </a:r>
        </a:p>
      </xdr:txBody>
    </xdr:sp>
    <xdr:clientData/>
  </xdr:twoCellAnchor>
  <xdr:twoCellAnchor>
    <xdr:from>
      <xdr:col>54</xdr:col>
      <xdr:colOff>5715</xdr:colOff>
      <xdr:row>0</xdr:row>
      <xdr:rowOff>0</xdr:rowOff>
    </xdr:from>
    <xdr:to>
      <xdr:col>55</xdr:col>
      <xdr:colOff>165735</xdr:colOff>
      <xdr:row>1</xdr:row>
      <xdr:rowOff>68580</xdr:rowOff>
    </xdr:to>
    <xdr:sp macro="[0]!gehezu18" textlink="">
      <xdr:nvSpPr>
        <xdr:cNvPr id="18" name="Explosion 2 17"/>
        <xdr:cNvSpPr/>
      </xdr:nvSpPr>
      <xdr:spPr>
        <a:xfrm>
          <a:off x="3171253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18</a:t>
          </a:r>
        </a:p>
      </xdr:txBody>
    </xdr:sp>
    <xdr:clientData/>
  </xdr:twoCellAnchor>
  <xdr:twoCellAnchor>
    <xdr:from>
      <xdr:col>59</xdr:col>
      <xdr:colOff>512445</xdr:colOff>
      <xdr:row>0</xdr:row>
      <xdr:rowOff>0</xdr:rowOff>
    </xdr:from>
    <xdr:to>
      <xdr:col>61</xdr:col>
      <xdr:colOff>72390</xdr:colOff>
      <xdr:row>1</xdr:row>
      <xdr:rowOff>68580</xdr:rowOff>
    </xdr:to>
    <xdr:sp macro="[0]!gehezu20" textlink="">
      <xdr:nvSpPr>
        <xdr:cNvPr id="19" name="Explosion 2 18"/>
        <xdr:cNvSpPr/>
      </xdr:nvSpPr>
      <xdr:spPr>
        <a:xfrm>
          <a:off x="352291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20</a:t>
          </a:r>
        </a:p>
        <a:p>
          <a:pPr algn="ctr"/>
          <a:endParaRPr lang="de-DE" sz="1100"/>
        </a:p>
      </xdr:txBody>
    </xdr:sp>
    <xdr:clientData/>
  </xdr:twoCellAnchor>
  <xdr:twoCellAnchor>
    <xdr:from>
      <xdr:col>56</xdr:col>
      <xdr:colOff>443865</xdr:colOff>
      <xdr:row>0</xdr:row>
      <xdr:rowOff>0</xdr:rowOff>
    </xdr:from>
    <xdr:to>
      <xdr:col>58</xdr:col>
      <xdr:colOff>3810</xdr:colOff>
      <xdr:row>1</xdr:row>
      <xdr:rowOff>68580</xdr:rowOff>
    </xdr:to>
    <xdr:sp macro="[0]!gehezu19" textlink="">
      <xdr:nvSpPr>
        <xdr:cNvPr id="20" name="Explosion 2 19"/>
        <xdr:cNvSpPr/>
      </xdr:nvSpPr>
      <xdr:spPr>
        <a:xfrm>
          <a:off x="333546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19</a:t>
          </a:r>
        </a:p>
        <a:p>
          <a:pPr algn="ctr"/>
          <a:endParaRPr lang="de-DE" sz="1100"/>
        </a:p>
      </xdr:txBody>
    </xdr:sp>
    <xdr:clientData/>
  </xdr:twoCellAnchor>
  <xdr:twoCellAnchor>
    <xdr:from>
      <xdr:col>62</xdr:col>
      <xdr:colOff>461010</xdr:colOff>
      <xdr:row>0</xdr:row>
      <xdr:rowOff>0</xdr:rowOff>
    </xdr:from>
    <xdr:to>
      <xdr:col>64</xdr:col>
      <xdr:colOff>19050</xdr:colOff>
      <xdr:row>1</xdr:row>
      <xdr:rowOff>68580</xdr:rowOff>
    </xdr:to>
    <xdr:sp macro="[0]!gehezu21" textlink="">
      <xdr:nvSpPr>
        <xdr:cNvPr id="21" name="Explosion 2 20"/>
        <xdr:cNvSpPr/>
      </xdr:nvSpPr>
      <xdr:spPr>
        <a:xfrm>
          <a:off x="3698367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b="1"/>
            <a:t>21</a:t>
          </a:r>
        </a:p>
        <a:p>
          <a:pPr algn="ctr"/>
          <a:endParaRPr lang="de-DE" sz="1100" b="1"/>
        </a:p>
      </xdr:txBody>
    </xdr:sp>
    <xdr:clientData/>
  </xdr:twoCellAnchor>
  <xdr:twoCellAnchor>
    <xdr:from>
      <xdr:col>65</xdr:col>
      <xdr:colOff>441960</xdr:colOff>
      <xdr:row>0</xdr:row>
      <xdr:rowOff>0</xdr:rowOff>
    </xdr:from>
    <xdr:to>
      <xdr:col>67</xdr:col>
      <xdr:colOff>0</xdr:colOff>
      <xdr:row>1</xdr:row>
      <xdr:rowOff>68580</xdr:rowOff>
    </xdr:to>
    <xdr:sp macro="[0]!gehezu22" textlink="">
      <xdr:nvSpPr>
        <xdr:cNvPr id="22" name="Explosion 2 21"/>
        <xdr:cNvSpPr/>
      </xdr:nvSpPr>
      <xdr:spPr>
        <a:xfrm>
          <a:off x="3877056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22</a:t>
          </a:r>
        </a:p>
      </xdr:txBody>
    </xdr:sp>
    <xdr:clientData/>
  </xdr:twoCellAnchor>
  <xdr:twoCellAnchor>
    <xdr:from>
      <xdr:col>68</xdr:col>
      <xdr:colOff>476250</xdr:colOff>
      <xdr:row>0</xdr:row>
      <xdr:rowOff>0</xdr:rowOff>
    </xdr:from>
    <xdr:to>
      <xdr:col>70</xdr:col>
      <xdr:colOff>34290</xdr:colOff>
      <xdr:row>1</xdr:row>
      <xdr:rowOff>68580</xdr:rowOff>
    </xdr:to>
    <xdr:sp macro="[0]!gehezu23" textlink="">
      <xdr:nvSpPr>
        <xdr:cNvPr id="23" name="Explosion 2 22"/>
        <xdr:cNvSpPr/>
      </xdr:nvSpPr>
      <xdr:spPr>
        <a:xfrm>
          <a:off x="4061079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23</a:t>
          </a:r>
        </a:p>
      </xdr:txBody>
    </xdr:sp>
    <xdr:clientData/>
  </xdr:twoCellAnchor>
  <xdr:twoCellAnchor>
    <xdr:from>
      <xdr:col>71</xdr:col>
      <xdr:colOff>451485</xdr:colOff>
      <xdr:row>0</xdr:row>
      <xdr:rowOff>0</xdr:rowOff>
    </xdr:from>
    <xdr:to>
      <xdr:col>73</xdr:col>
      <xdr:colOff>11430</xdr:colOff>
      <xdr:row>1</xdr:row>
      <xdr:rowOff>68580</xdr:rowOff>
    </xdr:to>
    <xdr:sp macro="[0]!gehezu24" textlink="">
      <xdr:nvSpPr>
        <xdr:cNvPr id="24" name="Explosion 2 23"/>
        <xdr:cNvSpPr/>
      </xdr:nvSpPr>
      <xdr:spPr>
        <a:xfrm>
          <a:off x="423919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24</a:t>
          </a:r>
        </a:p>
        <a:p>
          <a:pPr algn="ctr"/>
          <a:endParaRPr lang="de-DE" sz="1100"/>
        </a:p>
      </xdr:txBody>
    </xdr:sp>
    <xdr:clientData/>
  </xdr:twoCellAnchor>
  <xdr:twoCellAnchor>
    <xdr:from>
      <xdr:col>74</xdr:col>
      <xdr:colOff>556260</xdr:colOff>
      <xdr:row>0</xdr:row>
      <xdr:rowOff>0</xdr:rowOff>
    </xdr:from>
    <xdr:to>
      <xdr:col>76</xdr:col>
      <xdr:colOff>116205</xdr:colOff>
      <xdr:row>1</xdr:row>
      <xdr:rowOff>68580</xdr:rowOff>
    </xdr:to>
    <xdr:sp macro="[0]!gehezu25" textlink="">
      <xdr:nvSpPr>
        <xdr:cNvPr id="25" name="Explosion 2 24"/>
        <xdr:cNvSpPr/>
      </xdr:nvSpPr>
      <xdr:spPr>
        <a:xfrm>
          <a:off x="4430268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25</a:t>
          </a:r>
        </a:p>
      </xdr:txBody>
    </xdr:sp>
    <xdr:clientData/>
  </xdr:twoCellAnchor>
  <xdr:twoCellAnchor>
    <xdr:from>
      <xdr:col>77</xdr:col>
      <xdr:colOff>523875</xdr:colOff>
      <xdr:row>0</xdr:row>
      <xdr:rowOff>38100</xdr:rowOff>
    </xdr:from>
    <xdr:to>
      <xdr:col>79</xdr:col>
      <xdr:colOff>83820</xdr:colOff>
      <xdr:row>1</xdr:row>
      <xdr:rowOff>106680</xdr:rowOff>
    </xdr:to>
    <xdr:sp macro="[0]!gehezu26" textlink="">
      <xdr:nvSpPr>
        <xdr:cNvPr id="26" name="Explosion 2 25"/>
        <xdr:cNvSpPr/>
      </xdr:nvSpPr>
      <xdr:spPr>
        <a:xfrm>
          <a:off x="46076235" y="3810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26</a:t>
          </a:r>
        </a:p>
      </xdr:txBody>
    </xdr:sp>
    <xdr:clientData/>
  </xdr:twoCellAnchor>
  <xdr:twoCellAnchor>
    <xdr:from>
      <xdr:col>80</xdr:col>
      <xdr:colOff>529590</xdr:colOff>
      <xdr:row>0</xdr:row>
      <xdr:rowOff>0</xdr:rowOff>
    </xdr:from>
    <xdr:to>
      <xdr:col>82</xdr:col>
      <xdr:colOff>89535</xdr:colOff>
      <xdr:row>1</xdr:row>
      <xdr:rowOff>68580</xdr:rowOff>
    </xdr:to>
    <xdr:sp macro="[0]!gehezu27" textlink="">
      <xdr:nvSpPr>
        <xdr:cNvPr id="27" name="Explosion 2 26"/>
        <xdr:cNvSpPr/>
      </xdr:nvSpPr>
      <xdr:spPr>
        <a:xfrm>
          <a:off x="4788789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27</a:t>
          </a:r>
          <a:r>
            <a:rPr lang="de-DE" sz="1100" b="0" i="0" u="none" strike="noStrike">
              <a:solidFill>
                <a:schemeClr val="lt1"/>
              </a:solidFill>
              <a:latin typeface="+mn-lt"/>
              <a:ea typeface="+mn-ea"/>
              <a:cs typeface="+mn-cs"/>
            </a:rPr>
            <a:t>Bitmap Bitmap Bitmap Bitmap Bitmap Bitmap Bitmap Bitmap Bitmap Bitmap </a:t>
          </a:r>
          <a:endParaRPr lang="de-DE" sz="1100"/>
        </a:p>
      </xdr:txBody>
    </xdr:sp>
    <xdr:clientData/>
  </xdr:twoCellAnchor>
  <xdr:twoCellAnchor>
    <xdr:from>
      <xdr:col>84</xdr:col>
      <xdr:colOff>47625</xdr:colOff>
      <xdr:row>0</xdr:row>
      <xdr:rowOff>0</xdr:rowOff>
    </xdr:from>
    <xdr:to>
      <xdr:col>85</xdr:col>
      <xdr:colOff>207645</xdr:colOff>
      <xdr:row>1</xdr:row>
      <xdr:rowOff>68580</xdr:rowOff>
    </xdr:to>
    <xdr:sp macro="[0]!gehzu28" textlink="">
      <xdr:nvSpPr>
        <xdr:cNvPr id="28" name="Explosion 2 27"/>
        <xdr:cNvSpPr/>
      </xdr:nvSpPr>
      <xdr:spPr>
        <a:xfrm>
          <a:off x="4981384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28</a:t>
          </a:r>
        </a:p>
      </xdr:txBody>
    </xdr:sp>
    <xdr:clientData/>
  </xdr:twoCellAnchor>
  <xdr:twoCellAnchor>
    <xdr:from>
      <xdr:col>86</xdr:col>
      <xdr:colOff>520065</xdr:colOff>
      <xdr:row>0</xdr:row>
      <xdr:rowOff>0</xdr:rowOff>
    </xdr:from>
    <xdr:to>
      <xdr:col>88</xdr:col>
      <xdr:colOff>80010</xdr:colOff>
      <xdr:row>1</xdr:row>
      <xdr:rowOff>68580</xdr:rowOff>
    </xdr:to>
    <xdr:sp macro="[0]!gehezu29" textlink="">
      <xdr:nvSpPr>
        <xdr:cNvPr id="29" name="Explosion 2 28"/>
        <xdr:cNvSpPr/>
      </xdr:nvSpPr>
      <xdr:spPr>
        <a:xfrm>
          <a:off x="514902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29</a:t>
          </a:r>
        </a:p>
      </xdr:txBody>
    </xdr:sp>
    <xdr:clientData/>
  </xdr:twoCellAnchor>
  <xdr:twoCellAnchor>
    <xdr:from>
      <xdr:col>89</xdr:col>
      <xdr:colOff>561975</xdr:colOff>
      <xdr:row>0</xdr:row>
      <xdr:rowOff>0</xdr:rowOff>
    </xdr:from>
    <xdr:to>
      <xdr:col>91</xdr:col>
      <xdr:colOff>120015</xdr:colOff>
      <xdr:row>1</xdr:row>
      <xdr:rowOff>68580</xdr:rowOff>
    </xdr:to>
    <xdr:sp macro="[0]!gehezu30" textlink="">
      <xdr:nvSpPr>
        <xdr:cNvPr id="30" name="Explosion 2 29"/>
        <xdr:cNvSpPr/>
      </xdr:nvSpPr>
      <xdr:spPr>
        <a:xfrm>
          <a:off x="5333809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30</a:t>
          </a:r>
        </a:p>
        <a:p>
          <a:pPr algn="ctr"/>
          <a:endParaRPr lang="de-DE" sz="1100"/>
        </a:p>
      </xdr:txBody>
    </xdr:sp>
    <xdr:clientData/>
  </xdr:twoCellAnchor>
  <xdr:twoCellAnchor>
    <xdr:from>
      <xdr:col>92</xdr:col>
      <xdr:colOff>466725</xdr:colOff>
      <xdr:row>0</xdr:row>
      <xdr:rowOff>0</xdr:rowOff>
    </xdr:from>
    <xdr:to>
      <xdr:col>94</xdr:col>
      <xdr:colOff>24765</xdr:colOff>
      <xdr:row>1</xdr:row>
      <xdr:rowOff>68580</xdr:rowOff>
    </xdr:to>
    <xdr:sp macro="[0]!gehezu31" textlink="">
      <xdr:nvSpPr>
        <xdr:cNvPr id="31" name="Explosion 2 30"/>
        <xdr:cNvSpPr/>
      </xdr:nvSpPr>
      <xdr:spPr>
        <a:xfrm>
          <a:off x="5504878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31</a:t>
          </a:r>
        </a:p>
      </xdr:txBody>
    </xdr:sp>
    <xdr:clientData/>
  </xdr:twoCellAnchor>
  <xdr:twoCellAnchor>
    <xdr:from>
      <xdr:col>95</xdr:col>
      <xdr:colOff>539115</xdr:colOff>
      <xdr:row>0</xdr:row>
      <xdr:rowOff>0</xdr:rowOff>
    </xdr:from>
    <xdr:to>
      <xdr:col>97</xdr:col>
      <xdr:colOff>97155</xdr:colOff>
      <xdr:row>1</xdr:row>
      <xdr:rowOff>68580</xdr:rowOff>
    </xdr:to>
    <xdr:sp macro="[0]!gehezu32" textlink="">
      <xdr:nvSpPr>
        <xdr:cNvPr id="32" name="Explosion 2 31"/>
        <xdr:cNvSpPr/>
      </xdr:nvSpPr>
      <xdr:spPr>
        <a:xfrm>
          <a:off x="56927115"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32</a:t>
          </a:r>
        </a:p>
      </xdr:txBody>
    </xdr:sp>
    <xdr:clientData/>
  </xdr:twoCellAnchor>
  <xdr:twoCellAnchor>
    <xdr:from>
      <xdr:col>98</xdr:col>
      <xdr:colOff>504825</xdr:colOff>
      <xdr:row>0</xdr:row>
      <xdr:rowOff>0</xdr:rowOff>
    </xdr:from>
    <xdr:to>
      <xdr:col>100</xdr:col>
      <xdr:colOff>64770</xdr:colOff>
      <xdr:row>1</xdr:row>
      <xdr:rowOff>68580</xdr:rowOff>
    </xdr:to>
    <xdr:sp macro="[0]!gehezu33" textlink="">
      <xdr:nvSpPr>
        <xdr:cNvPr id="33" name="Explosion 2 32"/>
        <xdr:cNvSpPr/>
      </xdr:nvSpPr>
      <xdr:spPr>
        <a:xfrm>
          <a:off x="586987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33</a:t>
          </a:r>
        </a:p>
        <a:p>
          <a:pPr algn="ctr"/>
          <a:endParaRPr lang="de-DE" sz="1100"/>
        </a:p>
      </xdr:txBody>
    </xdr:sp>
    <xdr:clientData/>
  </xdr:twoCellAnchor>
  <xdr:twoCellAnchor>
    <xdr:from>
      <xdr:col>101</xdr:col>
      <xdr:colOff>581025</xdr:colOff>
      <xdr:row>0</xdr:row>
      <xdr:rowOff>0</xdr:rowOff>
    </xdr:from>
    <xdr:to>
      <xdr:col>103</xdr:col>
      <xdr:colOff>140970</xdr:colOff>
      <xdr:row>1</xdr:row>
      <xdr:rowOff>68580</xdr:rowOff>
    </xdr:to>
    <xdr:sp macro="[0]!gehezu34" textlink="">
      <xdr:nvSpPr>
        <xdr:cNvPr id="34" name="Explosion 2 33"/>
        <xdr:cNvSpPr/>
      </xdr:nvSpPr>
      <xdr:spPr>
        <a:xfrm>
          <a:off x="6058090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34</a:t>
          </a:r>
        </a:p>
      </xdr:txBody>
    </xdr:sp>
    <xdr:clientData/>
  </xdr:twoCellAnchor>
  <xdr:twoCellAnchor>
    <xdr:from>
      <xdr:col>104</xdr:col>
      <xdr:colOff>529590</xdr:colOff>
      <xdr:row>0</xdr:row>
      <xdr:rowOff>0</xdr:rowOff>
    </xdr:from>
    <xdr:to>
      <xdr:col>106</xdr:col>
      <xdr:colOff>89535</xdr:colOff>
      <xdr:row>1</xdr:row>
      <xdr:rowOff>68580</xdr:rowOff>
    </xdr:to>
    <xdr:sp macro="[0]!gehezu35" textlink="">
      <xdr:nvSpPr>
        <xdr:cNvPr id="35" name="Explosion 2 34"/>
        <xdr:cNvSpPr/>
      </xdr:nvSpPr>
      <xdr:spPr>
        <a:xfrm>
          <a:off x="6233541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35</a:t>
          </a:r>
        </a:p>
      </xdr:txBody>
    </xdr:sp>
    <xdr:clientData/>
  </xdr:twoCellAnchor>
  <xdr:twoCellAnchor>
    <xdr:from>
      <xdr:col>107</xdr:col>
      <xdr:colOff>535305</xdr:colOff>
      <xdr:row>0</xdr:row>
      <xdr:rowOff>0</xdr:rowOff>
    </xdr:from>
    <xdr:to>
      <xdr:col>109</xdr:col>
      <xdr:colOff>95250</xdr:colOff>
      <xdr:row>1</xdr:row>
      <xdr:rowOff>68580</xdr:rowOff>
    </xdr:to>
    <xdr:sp macro="[0]!gehezu36" textlink="">
      <xdr:nvSpPr>
        <xdr:cNvPr id="36" name="Explosion 2 35"/>
        <xdr:cNvSpPr/>
      </xdr:nvSpPr>
      <xdr:spPr>
        <a:xfrm>
          <a:off x="6414706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36</a:t>
          </a:r>
        </a:p>
      </xdr:txBody>
    </xdr:sp>
    <xdr:clientData/>
  </xdr:twoCellAnchor>
  <xdr:twoCellAnchor>
    <xdr:from>
      <xdr:col>110</xdr:col>
      <xdr:colOff>512445</xdr:colOff>
      <xdr:row>0</xdr:row>
      <xdr:rowOff>0</xdr:rowOff>
    </xdr:from>
    <xdr:to>
      <xdr:col>112</xdr:col>
      <xdr:colOff>72390</xdr:colOff>
      <xdr:row>1</xdr:row>
      <xdr:rowOff>68580</xdr:rowOff>
    </xdr:to>
    <xdr:sp macro="[0]!gehezu37" textlink="">
      <xdr:nvSpPr>
        <xdr:cNvPr id="37" name="Explosion 2 36"/>
        <xdr:cNvSpPr/>
      </xdr:nvSpPr>
      <xdr:spPr>
        <a:xfrm>
          <a:off x="65930145"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37</a:t>
          </a:r>
        </a:p>
      </xdr:txBody>
    </xdr:sp>
    <xdr:clientData/>
  </xdr:twoCellAnchor>
  <xdr:twoCellAnchor>
    <xdr:from>
      <xdr:col>113</xdr:col>
      <xdr:colOff>499110</xdr:colOff>
      <xdr:row>0</xdr:row>
      <xdr:rowOff>0</xdr:rowOff>
    </xdr:from>
    <xdr:to>
      <xdr:col>115</xdr:col>
      <xdr:colOff>59055</xdr:colOff>
      <xdr:row>1</xdr:row>
      <xdr:rowOff>68580</xdr:rowOff>
    </xdr:to>
    <xdr:sp macro="[0]!gehezu38" textlink="">
      <xdr:nvSpPr>
        <xdr:cNvPr id="38" name="Explosion 2 37"/>
        <xdr:cNvSpPr/>
      </xdr:nvSpPr>
      <xdr:spPr>
        <a:xfrm>
          <a:off x="67722750" y="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38</a:t>
          </a:r>
        </a:p>
      </xdr:txBody>
    </xdr:sp>
    <xdr:clientData/>
  </xdr:twoCellAnchor>
  <xdr:twoCellAnchor>
    <xdr:from>
      <xdr:col>116</xdr:col>
      <xdr:colOff>514350</xdr:colOff>
      <xdr:row>0</xdr:row>
      <xdr:rowOff>38100</xdr:rowOff>
    </xdr:from>
    <xdr:to>
      <xdr:col>118</xdr:col>
      <xdr:colOff>74295</xdr:colOff>
      <xdr:row>1</xdr:row>
      <xdr:rowOff>106680</xdr:rowOff>
    </xdr:to>
    <xdr:sp macro="[0]!gehezu39" textlink="">
      <xdr:nvSpPr>
        <xdr:cNvPr id="39" name="Explosion 2 38"/>
        <xdr:cNvSpPr/>
      </xdr:nvSpPr>
      <xdr:spPr>
        <a:xfrm>
          <a:off x="69543930" y="38100"/>
          <a:ext cx="763905"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39</a:t>
          </a:r>
        </a:p>
        <a:p>
          <a:pPr algn="ctr"/>
          <a:endParaRPr lang="de-DE" sz="1100"/>
        </a:p>
      </xdr:txBody>
    </xdr:sp>
    <xdr:clientData/>
  </xdr:twoCellAnchor>
  <xdr:twoCellAnchor>
    <xdr:from>
      <xdr:col>119</xdr:col>
      <xdr:colOff>438150</xdr:colOff>
      <xdr:row>0</xdr:row>
      <xdr:rowOff>0</xdr:rowOff>
    </xdr:from>
    <xdr:to>
      <xdr:col>120</xdr:col>
      <xdr:colOff>598170</xdr:colOff>
      <xdr:row>1</xdr:row>
      <xdr:rowOff>68580</xdr:rowOff>
    </xdr:to>
    <xdr:sp macro="[0]!gehezu40" textlink="">
      <xdr:nvSpPr>
        <xdr:cNvPr id="40" name="Explosion 2 39"/>
        <xdr:cNvSpPr/>
      </xdr:nvSpPr>
      <xdr:spPr>
        <a:xfrm>
          <a:off x="7127367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40</a:t>
          </a:r>
        </a:p>
      </xdr:txBody>
    </xdr:sp>
    <xdr:clientData/>
  </xdr:twoCellAnchor>
  <xdr:twoCellAnchor>
    <xdr:from>
      <xdr:col>122</xdr:col>
      <xdr:colOff>529590</xdr:colOff>
      <xdr:row>0</xdr:row>
      <xdr:rowOff>0</xdr:rowOff>
    </xdr:from>
    <xdr:to>
      <xdr:col>124</xdr:col>
      <xdr:colOff>87630</xdr:colOff>
      <xdr:row>1</xdr:row>
      <xdr:rowOff>68580</xdr:rowOff>
    </xdr:to>
    <xdr:sp macro="[0]!gehezu41" textlink="">
      <xdr:nvSpPr>
        <xdr:cNvPr id="41" name="Explosion 2 40"/>
        <xdr:cNvSpPr/>
      </xdr:nvSpPr>
      <xdr:spPr>
        <a:xfrm>
          <a:off x="7317105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41</a:t>
          </a:r>
        </a:p>
      </xdr:txBody>
    </xdr:sp>
    <xdr:clientData/>
  </xdr:twoCellAnchor>
  <xdr:twoCellAnchor>
    <xdr:from>
      <xdr:col>125</xdr:col>
      <xdr:colOff>468630</xdr:colOff>
      <xdr:row>0</xdr:row>
      <xdr:rowOff>0</xdr:rowOff>
    </xdr:from>
    <xdr:to>
      <xdr:col>127</xdr:col>
      <xdr:colOff>26670</xdr:colOff>
      <xdr:row>1</xdr:row>
      <xdr:rowOff>68580</xdr:rowOff>
    </xdr:to>
    <xdr:sp macro="[0]!gehezu42" textlink="">
      <xdr:nvSpPr>
        <xdr:cNvPr id="42" name="Explosion 2 41"/>
        <xdr:cNvSpPr/>
      </xdr:nvSpPr>
      <xdr:spPr>
        <a:xfrm>
          <a:off x="74916030" y="0"/>
          <a:ext cx="762000" cy="480060"/>
        </a:xfrm>
        <a:prstGeom prst="irregularSeal2">
          <a:avLst/>
        </a:prstGeom>
        <a:solidFill>
          <a:schemeClr val="tx1"/>
        </a:solidFill>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de-DE" sz="1100"/>
            <a:t>42</a:t>
          </a:r>
        </a:p>
        <a:p>
          <a:pPr algn="ctr"/>
          <a:endParaRPr lang="de-DE" sz="1100"/>
        </a:p>
      </xdr:txBody>
    </xdr:sp>
    <xdr:clientData/>
  </xdr:twoCellAnchor>
  <xdr:twoCellAnchor>
    <xdr:from>
      <xdr:col>128</xdr:col>
      <xdr:colOff>563880</xdr:colOff>
      <xdr:row>0</xdr:row>
      <xdr:rowOff>297180</xdr:rowOff>
    </xdr:from>
    <xdr:to>
      <xdr:col>130</xdr:col>
      <xdr:colOff>411480</xdr:colOff>
      <xdr:row>2</xdr:row>
      <xdr:rowOff>15240</xdr:rowOff>
    </xdr:to>
    <xdr:sp macro="[0]!gehezurück" textlink="">
      <xdr:nvSpPr>
        <xdr:cNvPr id="43" name="Stern mit 7 Zacken 42"/>
        <xdr:cNvSpPr/>
      </xdr:nvSpPr>
      <xdr:spPr>
        <a:xfrm>
          <a:off x="76817220" y="2971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117</xdr:col>
      <xdr:colOff>541020</xdr:colOff>
      <xdr:row>0</xdr:row>
      <xdr:rowOff>297180</xdr:rowOff>
    </xdr:from>
    <xdr:to>
      <xdr:col>119</xdr:col>
      <xdr:colOff>388620</xdr:colOff>
      <xdr:row>2</xdr:row>
      <xdr:rowOff>15240</xdr:rowOff>
    </xdr:to>
    <xdr:sp macro="[0]!gehezurück" textlink="">
      <xdr:nvSpPr>
        <xdr:cNvPr id="44" name="Stern mit 7 Zacken 43"/>
        <xdr:cNvSpPr/>
      </xdr:nvSpPr>
      <xdr:spPr>
        <a:xfrm>
          <a:off x="70172580" y="2971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103</xdr:col>
      <xdr:colOff>146685</xdr:colOff>
      <xdr:row>1</xdr:row>
      <xdr:rowOff>34290</xdr:rowOff>
    </xdr:from>
    <xdr:to>
      <xdr:col>104</xdr:col>
      <xdr:colOff>596265</xdr:colOff>
      <xdr:row>2</xdr:row>
      <xdr:rowOff>161925</xdr:rowOff>
    </xdr:to>
    <xdr:sp macro="[0]!gehezurück" textlink="">
      <xdr:nvSpPr>
        <xdr:cNvPr id="45" name="Stern mit 7 Zacken 44"/>
        <xdr:cNvSpPr/>
      </xdr:nvSpPr>
      <xdr:spPr>
        <a:xfrm>
          <a:off x="61350525" y="44577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94</xdr:col>
      <xdr:colOff>85725</xdr:colOff>
      <xdr:row>1</xdr:row>
      <xdr:rowOff>32385</xdr:rowOff>
    </xdr:from>
    <xdr:to>
      <xdr:col>95</xdr:col>
      <xdr:colOff>535305</xdr:colOff>
      <xdr:row>2</xdr:row>
      <xdr:rowOff>160020</xdr:rowOff>
    </xdr:to>
    <xdr:sp macro="[0]!gehezurück" textlink="">
      <xdr:nvSpPr>
        <xdr:cNvPr id="46" name="Stern mit 7 Zacken 45"/>
        <xdr:cNvSpPr/>
      </xdr:nvSpPr>
      <xdr:spPr>
        <a:xfrm>
          <a:off x="55871745" y="443865"/>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82</xdr:col>
      <xdr:colOff>123825</xdr:colOff>
      <xdr:row>1</xdr:row>
      <xdr:rowOff>3810</xdr:rowOff>
    </xdr:from>
    <xdr:to>
      <xdr:col>83</xdr:col>
      <xdr:colOff>573405</xdr:colOff>
      <xdr:row>2</xdr:row>
      <xdr:rowOff>131445</xdr:rowOff>
    </xdr:to>
    <xdr:sp macro="[0]!gehezurück" textlink="">
      <xdr:nvSpPr>
        <xdr:cNvPr id="47" name="Stern mit 7 Zacken 46"/>
        <xdr:cNvSpPr/>
      </xdr:nvSpPr>
      <xdr:spPr>
        <a:xfrm>
          <a:off x="48686085" y="41529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73</xdr:col>
      <xdr:colOff>66675</xdr:colOff>
      <xdr:row>0</xdr:row>
      <xdr:rowOff>403860</xdr:rowOff>
    </xdr:from>
    <xdr:to>
      <xdr:col>74</xdr:col>
      <xdr:colOff>516255</xdr:colOff>
      <xdr:row>2</xdr:row>
      <xdr:rowOff>123824</xdr:rowOff>
    </xdr:to>
    <xdr:sp macro="[0]!gehezurück" textlink="">
      <xdr:nvSpPr>
        <xdr:cNvPr id="48" name="Stern mit 7 Zacken 47"/>
        <xdr:cNvSpPr/>
      </xdr:nvSpPr>
      <xdr:spPr>
        <a:xfrm>
          <a:off x="43211115" y="403860"/>
          <a:ext cx="1051560" cy="321944"/>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58</xdr:col>
      <xdr:colOff>95250</xdr:colOff>
      <xdr:row>1</xdr:row>
      <xdr:rowOff>34290</xdr:rowOff>
    </xdr:from>
    <xdr:to>
      <xdr:col>59</xdr:col>
      <xdr:colOff>544830</xdr:colOff>
      <xdr:row>2</xdr:row>
      <xdr:rowOff>161925</xdr:rowOff>
    </xdr:to>
    <xdr:sp macro="[0]!gehezurück" textlink="">
      <xdr:nvSpPr>
        <xdr:cNvPr id="49" name="Stern mit 7 Zacken 48"/>
        <xdr:cNvSpPr/>
      </xdr:nvSpPr>
      <xdr:spPr>
        <a:xfrm>
          <a:off x="34209990" y="445770"/>
          <a:ext cx="1051560" cy="31813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52</xdr:col>
      <xdr:colOff>0</xdr:colOff>
      <xdr:row>1</xdr:row>
      <xdr:rowOff>0</xdr:rowOff>
    </xdr:from>
    <xdr:to>
      <xdr:col>53</xdr:col>
      <xdr:colOff>449580</xdr:colOff>
      <xdr:row>2</xdr:row>
      <xdr:rowOff>129540</xdr:rowOff>
    </xdr:to>
    <xdr:sp macro="[0]!gehezurück" textlink="">
      <xdr:nvSpPr>
        <xdr:cNvPr id="50" name="Stern mit 7 Zacken 49"/>
        <xdr:cNvSpPr/>
      </xdr:nvSpPr>
      <xdr:spPr>
        <a:xfrm>
          <a:off x="3050286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43</xdr:col>
      <xdr:colOff>0</xdr:colOff>
      <xdr:row>1</xdr:row>
      <xdr:rowOff>0</xdr:rowOff>
    </xdr:from>
    <xdr:to>
      <xdr:col>44</xdr:col>
      <xdr:colOff>449580</xdr:colOff>
      <xdr:row>2</xdr:row>
      <xdr:rowOff>129540</xdr:rowOff>
    </xdr:to>
    <xdr:sp macro="[0]!gehezurück" textlink="">
      <xdr:nvSpPr>
        <xdr:cNvPr id="51" name="Stern mit 7 Zacken 50"/>
        <xdr:cNvSpPr/>
      </xdr:nvSpPr>
      <xdr:spPr>
        <a:xfrm>
          <a:off x="2508504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35</xdr:col>
      <xdr:colOff>0</xdr:colOff>
      <xdr:row>1</xdr:row>
      <xdr:rowOff>0</xdr:rowOff>
    </xdr:from>
    <xdr:to>
      <xdr:col>36</xdr:col>
      <xdr:colOff>449580</xdr:colOff>
      <xdr:row>2</xdr:row>
      <xdr:rowOff>129540</xdr:rowOff>
    </xdr:to>
    <xdr:sp macro="[0]!gehezurück" textlink="">
      <xdr:nvSpPr>
        <xdr:cNvPr id="52" name="Stern mit 7 Zacken 51"/>
        <xdr:cNvSpPr/>
      </xdr:nvSpPr>
      <xdr:spPr>
        <a:xfrm>
          <a:off x="2026920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25</xdr:col>
      <xdr:colOff>0</xdr:colOff>
      <xdr:row>1</xdr:row>
      <xdr:rowOff>0</xdr:rowOff>
    </xdr:from>
    <xdr:to>
      <xdr:col>26</xdr:col>
      <xdr:colOff>449580</xdr:colOff>
      <xdr:row>2</xdr:row>
      <xdr:rowOff>129540</xdr:rowOff>
    </xdr:to>
    <xdr:sp macro="[0]!gehezurück" textlink="">
      <xdr:nvSpPr>
        <xdr:cNvPr id="53" name="Stern mit 7 Zacken 52"/>
        <xdr:cNvSpPr/>
      </xdr:nvSpPr>
      <xdr:spPr>
        <a:xfrm>
          <a:off x="14249400" y="411480"/>
          <a:ext cx="1051560" cy="320040"/>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xdr:twoCellAnchor>
    <xdr:from>
      <xdr:col>15</xdr:col>
      <xdr:colOff>295275</xdr:colOff>
      <xdr:row>0</xdr:row>
      <xdr:rowOff>381000</xdr:rowOff>
    </xdr:from>
    <xdr:to>
      <xdr:col>17</xdr:col>
      <xdr:colOff>144780</xdr:colOff>
      <xdr:row>2</xdr:row>
      <xdr:rowOff>100965</xdr:rowOff>
    </xdr:to>
    <xdr:sp macro="[0]!gehezurück" textlink="">
      <xdr:nvSpPr>
        <xdr:cNvPr id="54" name="Stern mit 7 Zacken 53"/>
        <xdr:cNvSpPr/>
      </xdr:nvSpPr>
      <xdr:spPr>
        <a:xfrm>
          <a:off x="8524875" y="381000"/>
          <a:ext cx="1053465" cy="321945"/>
        </a:xfrm>
        <a:prstGeom prst="star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r>
            <a:rPr lang="de-DE" sz="1100"/>
            <a:t>zurück</a:t>
          </a: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1</xdr:row>
          <xdr:rowOff>171450</xdr:rowOff>
        </xdr:from>
        <xdr:to>
          <xdr:col>4</xdr:col>
          <xdr:colOff>419100</xdr:colOff>
          <xdr:row>4</xdr:row>
          <xdr:rowOff>9525</xdr:rowOff>
        </xdr:to>
        <xdr:sp macro="" textlink="">
          <xdr:nvSpPr>
            <xdr:cNvPr id="5121" name="SpinButton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0</xdr:row>
          <xdr:rowOff>0</xdr:rowOff>
        </xdr:from>
        <xdr:to>
          <xdr:col>8</xdr:col>
          <xdr:colOff>676275</xdr:colOff>
          <xdr:row>1</xdr:row>
          <xdr:rowOff>133350</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Spielergebnisse löschen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xdr:row>
          <xdr:rowOff>171450</xdr:rowOff>
        </xdr:from>
        <xdr:to>
          <xdr:col>4</xdr:col>
          <xdr:colOff>419100</xdr:colOff>
          <xdr:row>3</xdr:row>
          <xdr:rowOff>0</xdr:rowOff>
        </xdr:to>
        <xdr:sp macro="" textlink="">
          <xdr:nvSpPr>
            <xdr:cNvPr id="4097" name="Spin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514350</xdr:colOff>
          <xdr:row>0</xdr:row>
          <xdr:rowOff>0</xdr:rowOff>
        </xdr:from>
        <xdr:to>
          <xdr:col>14</xdr:col>
          <xdr:colOff>257175</xdr:colOff>
          <xdr:row>1</xdr:row>
          <xdr:rowOff>133350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Spielergebnisse löschen</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Alle%20Dateien\1%201%20%20DART%20Diesen%20verwenden\1%20ALLE%20OK%20DART\Dart%20301\2%20Spieler%202%20Gewinnlegs%20301%20GUT\301%20Turnier%20dopple%20Out%20OK%202%20Spiele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20Alle%20Dateien\Dart%201%20neu\Dart%20Automatisches%20Z&#228;hlen%20301%20501\301%20Dart%203%20Spieler%20ohne%20Doppel%20Out\301%203%20Spieler%202%20Gewinn%20Legs%20ohne%20Doppel%20Out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1%20Alle%20Dateien\Dart%201%20neu\501%20Dart%208%20Spieler%20Doppel%20Out\501%20Dart%20Turnier%208%20Spiel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le1"/>
      <sheetName val="Eingabe Spieler"/>
      <sheetName val="Punkteingabe 2 Gewinnlegs"/>
      <sheetName val="Turnier 2 Runde"/>
      <sheetName val="Checkouttabelle (2)"/>
      <sheetName val="Checkouttabelle (4)"/>
      <sheetName val="Turnierplan 16 2 Gewinnlegs"/>
      <sheetName val="2 Gewinnlegs 2 Spieler"/>
      <sheetName val="2 Gewinnlegs 3 Spieler"/>
      <sheetName val="2 Gewinnlegs 4 Spieler"/>
      <sheetName val="2 Gewinnlegs 6 Spieler"/>
      <sheetName val="2 Gewinnlegs 8 Spieler"/>
      <sheetName val="bis 42 Spieler"/>
      <sheetName val="Dart "/>
      <sheetName val="Statistk 1 Legs (2)"/>
      <sheetName val="Punkteingabe 3 Gewinnlegs"/>
      <sheetName val="3 Gewinnlegs 2 Spieler"/>
      <sheetName val="Statistk 2 Legs (3)"/>
    </sheetNames>
    <sheetDataSet>
      <sheetData sheetId="0"/>
      <sheetData sheetId="1"/>
      <sheetData sheetId="2"/>
      <sheetData sheetId="3"/>
      <sheetData sheetId="4">
        <row r="1">
          <cell r="A1">
            <v>301</v>
          </cell>
        </row>
        <row r="2">
          <cell r="A2">
            <v>300</v>
          </cell>
        </row>
        <row r="3">
          <cell r="A3">
            <v>299</v>
          </cell>
        </row>
        <row r="4">
          <cell r="A4">
            <v>298</v>
          </cell>
        </row>
        <row r="5">
          <cell r="A5">
            <v>297</v>
          </cell>
        </row>
        <row r="6">
          <cell r="A6">
            <v>296</v>
          </cell>
        </row>
        <row r="7">
          <cell r="A7">
            <v>295</v>
          </cell>
        </row>
        <row r="8">
          <cell r="A8">
            <v>294</v>
          </cell>
        </row>
        <row r="9">
          <cell r="A9">
            <v>293</v>
          </cell>
        </row>
        <row r="10">
          <cell r="A10">
            <v>292</v>
          </cell>
        </row>
        <row r="11">
          <cell r="A11">
            <v>291</v>
          </cell>
        </row>
        <row r="12">
          <cell r="A12">
            <v>290</v>
          </cell>
        </row>
        <row r="13">
          <cell r="A13">
            <v>289</v>
          </cell>
        </row>
        <row r="14">
          <cell r="A14">
            <v>288</v>
          </cell>
        </row>
        <row r="15">
          <cell r="A15">
            <v>287</v>
          </cell>
        </row>
        <row r="16">
          <cell r="A16">
            <v>286</v>
          </cell>
        </row>
        <row r="17">
          <cell r="A17">
            <v>285</v>
          </cell>
        </row>
        <row r="18">
          <cell r="A18">
            <v>284</v>
          </cell>
        </row>
        <row r="19">
          <cell r="A19">
            <v>283</v>
          </cell>
        </row>
        <row r="20">
          <cell r="A20">
            <v>282</v>
          </cell>
        </row>
        <row r="21">
          <cell r="A21">
            <v>281</v>
          </cell>
        </row>
        <row r="22">
          <cell r="A22">
            <v>280</v>
          </cell>
        </row>
        <row r="23">
          <cell r="A23">
            <v>279</v>
          </cell>
        </row>
        <row r="24">
          <cell r="A24">
            <v>278</v>
          </cell>
        </row>
        <row r="25">
          <cell r="A25">
            <v>277</v>
          </cell>
        </row>
        <row r="26">
          <cell r="A26">
            <v>276</v>
          </cell>
        </row>
        <row r="27">
          <cell r="A27">
            <v>275</v>
          </cell>
        </row>
        <row r="28">
          <cell r="A28">
            <v>274</v>
          </cell>
        </row>
        <row r="29">
          <cell r="A29">
            <v>273</v>
          </cell>
        </row>
        <row r="30">
          <cell r="A30">
            <v>272</v>
          </cell>
        </row>
        <row r="31">
          <cell r="A31">
            <v>271</v>
          </cell>
        </row>
        <row r="32">
          <cell r="A32">
            <v>270</v>
          </cell>
        </row>
        <row r="33">
          <cell r="A33">
            <v>269</v>
          </cell>
        </row>
        <row r="34">
          <cell r="A34">
            <v>268</v>
          </cell>
        </row>
        <row r="35">
          <cell r="A35">
            <v>267</v>
          </cell>
        </row>
        <row r="36">
          <cell r="A36">
            <v>266</v>
          </cell>
        </row>
        <row r="37">
          <cell r="A37">
            <v>265</v>
          </cell>
        </row>
        <row r="38">
          <cell r="A38">
            <v>264</v>
          </cell>
        </row>
        <row r="39">
          <cell r="A39">
            <v>263</v>
          </cell>
        </row>
        <row r="40">
          <cell r="A40">
            <v>262</v>
          </cell>
        </row>
        <row r="41">
          <cell r="A41">
            <v>261</v>
          </cell>
        </row>
        <row r="42">
          <cell r="A42">
            <v>260</v>
          </cell>
        </row>
        <row r="43">
          <cell r="A43">
            <v>259</v>
          </cell>
        </row>
        <row r="44">
          <cell r="A44">
            <v>258</v>
          </cell>
        </row>
        <row r="45">
          <cell r="A45">
            <v>257</v>
          </cell>
        </row>
        <row r="46">
          <cell r="A46">
            <v>256</v>
          </cell>
        </row>
        <row r="47">
          <cell r="A47">
            <v>255</v>
          </cell>
        </row>
        <row r="48">
          <cell r="A48">
            <v>254</v>
          </cell>
        </row>
        <row r="49">
          <cell r="A49">
            <v>253</v>
          </cell>
        </row>
        <row r="50">
          <cell r="A50">
            <v>252</v>
          </cell>
        </row>
        <row r="51">
          <cell r="A51">
            <v>251</v>
          </cell>
        </row>
        <row r="52">
          <cell r="A52">
            <v>250</v>
          </cell>
        </row>
        <row r="53">
          <cell r="A53">
            <v>249</v>
          </cell>
        </row>
        <row r="54">
          <cell r="A54">
            <v>248</v>
          </cell>
        </row>
        <row r="55">
          <cell r="A55">
            <v>247</v>
          </cell>
        </row>
        <row r="56">
          <cell r="A56">
            <v>246</v>
          </cell>
        </row>
        <row r="57">
          <cell r="A57">
            <v>245</v>
          </cell>
        </row>
        <row r="58">
          <cell r="A58">
            <v>244</v>
          </cell>
        </row>
        <row r="59">
          <cell r="A59">
            <v>243</v>
          </cell>
        </row>
        <row r="60">
          <cell r="A60">
            <v>242</v>
          </cell>
        </row>
        <row r="61">
          <cell r="A61">
            <v>241</v>
          </cell>
        </row>
        <row r="62">
          <cell r="A62">
            <v>240</v>
          </cell>
        </row>
        <row r="63">
          <cell r="A63">
            <v>239</v>
          </cell>
        </row>
        <row r="64">
          <cell r="A64">
            <v>238</v>
          </cell>
        </row>
        <row r="65">
          <cell r="A65">
            <v>237</v>
          </cell>
        </row>
        <row r="66">
          <cell r="A66">
            <v>236</v>
          </cell>
        </row>
        <row r="67">
          <cell r="A67">
            <v>235</v>
          </cell>
        </row>
        <row r="68">
          <cell r="A68">
            <v>234</v>
          </cell>
        </row>
        <row r="69">
          <cell r="A69">
            <v>233</v>
          </cell>
        </row>
        <row r="70">
          <cell r="A70">
            <v>232</v>
          </cell>
        </row>
        <row r="71">
          <cell r="A71">
            <v>231</v>
          </cell>
        </row>
        <row r="72">
          <cell r="A72">
            <v>230</v>
          </cell>
        </row>
        <row r="73">
          <cell r="A73">
            <v>229</v>
          </cell>
        </row>
        <row r="74">
          <cell r="A74">
            <v>228</v>
          </cell>
        </row>
        <row r="75">
          <cell r="A75">
            <v>227</v>
          </cell>
        </row>
        <row r="76">
          <cell r="A76">
            <v>226</v>
          </cell>
        </row>
        <row r="77">
          <cell r="A77">
            <v>225</v>
          </cell>
        </row>
        <row r="78">
          <cell r="A78">
            <v>224</v>
          </cell>
        </row>
        <row r="79">
          <cell r="A79">
            <v>223</v>
          </cell>
        </row>
        <row r="80">
          <cell r="A80">
            <v>222</v>
          </cell>
        </row>
        <row r="81">
          <cell r="A81">
            <v>221</v>
          </cell>
        </row>
        <row r="82">
          <cell r="A82">
            <v>220</v>
          </cell>
        </row>
        <row r="83">
          <cell r="A83">
            <v>219</v>
          </cell>
        </row>
        <row r="84">
          <cell r="A84">
            <v>218</v>
          </cell>
        </row>
        <row r="85">
          <cell r="A85">
            <v>217</v>
          </cell>
        </row>
        <row r="86">
          <cell r="A86">
            <v>216</v>
          </cell>
        </row>
        <row r="87">
          <cell r="A87">
            <v>215</v>
          </cell>
        </row>
        <row r="88">
          <cell r="A88">
            <v>214</v>
          </cell>
        </row>
        <row r="89">
          <cell r="A89">
            <v>213</v>
          </cell>
        </row>
        <row r="90">
          <cell r="A90">
            <v>212</v>
          </cell>
        </row>
        <row r="91">
          <cell r="A91">
            <v>211</v>
          </cell>
        </row>
        <row r="92">
          <cell r="A92">
            <v>210</v>
          </cell>
        </row>
        <row r="93">
          <cell r="A93">
            <v>209</v>
          </cell>
        </row>
        <row r="94">
          <cell r="A94">
            <v>208</v>
          </cell>
        </row>
        <row r="95">
          <cell r="A95">
            <v>207</v>
          </cell>
        </row>
        <row r="96">
          <cell r="A96">
            <v>206</v>
          </cell>
        </row>
        <row r="97">
          <cell r="A97">
            <v>205</v>
          </cell>
        </row>
        <row r="98">
          <cell r="A98">
            <v>204</v>
          </cell>
        </row>
        <row r="99">
          <cell r="A99">
            <v>203</v>
          </cell>
        </row>
        <row r="100">
          <cell r="A100">
            <v>202</v>
          </cell>
        </row>
        <row r="101">
          <cell r="A101">
            <v>201</v>
          </cell>
        </row>
        <row r="102">
          <cell r="A102">
            <v>200</v>
          </cell>
        </row>
        <row r="103">
          <cell r="A103">
            <v>199</v>
          </cell>
        </row>
        <row r="104">
          <cell r="A104">
            <v>198</v>
          </cell>
        </row>
        <row r="105">
          <cell r="A105">
            <v>197</v>
          </cell>
        </row>
        <row r="106">
          <cell r="A106">
            <v>196</v>
          </cell>
        </row>
        <row r="107">
          <cell r="A107">
            <v>195</v>
          </cell>
        </row>
        <row r="108">
          <cell r="A108">
            <v>194</v>
          </cell>
        </row>
        <row r="109">
          <cell r="A109">
            <v>193</v>
          </cell>
        </row>
        <row r="110">
          <cell r="A110">
            <v>192</v>
          </cell>
        </row>
        <row r="111">
          <cell r="A111">
            <v>191</v>
          </cell>
        </row>
        <row r="112">
          <cell r="A112">
            <v>190</v>
          </cell>
        </row>
        <row r="113">
          <cell r="A113">
            <v>189</v>
          </cell>
        </row>
        <row r="114">
          <cell r="A114">
            <v>188</v>
          </cell>
        </row>
        <row r="115">
          <cell r="A115">
            <v>187</v>
          </cell>
        </row>
        <row r="116">
          <cell r="A116">
            <v>186</v>
          </cell>
        </row>
        <row r="117">
          <cell r="A117">
            <v>185</v>
          </cell>
        </row>
        <row r="118">
          <cell r="A118">
            <v>184</v>
          </cell>
        </row>
        <row r="119">
          <cell r="A119">
            <v>183</v>
          </cell>
        </row>
        <row r="120">
          <cell r="A120">
            <v>182</v>
          </cell>
        </row>
        <row r="121">
          <cell r="A121">
            <v>181</v>
          </cell>
        </row>
        <row r="122">
          <cell r="A122">
            <v>180</v>
          </cell>
        </row>
        <row r="123">
          <cell r="A123">
            <v>179</v>
          </cell>
        </row>
        <row r="124">
          <cell r="A124">
            <v>178</v>
          </cell>
        </row>
        <row r="125">
          <cell r="A125">
            <v>177</v>
          </cell>
        </row>
        <row r="126">
          <cell r="A126">
            <v>176</v>
          </cell>
        </row>
        <row r="127">
          <cell r="A127">
            <v>175</v>
          </cell>
        </row>
        <row r="128">
          <cell r="A128">
            <v>174</v>
          </cell>
        </row>
        <row r="129">
          <cell r="A129">
            <v>173</v>
          </cell>
        </row>
        <row r="130">
          <cell r="A130">
            <v>172</v>
          </cell>
        </row>
        <row r="131">
          <cell r="A131">
            <v>171</v>
          </cell>
        </row>
        <row r="132">
          <cell r="A132">
            <v>170</v>
          </cell>
          <cell r="B132" t="str">
            <v>T20 T20 Bull</v>
          </cell>
        </row>
        <row r="133">
          <cell r="A133">
            <v>169</v>
          </cell>
          <cell r="B133" t="str">
            <v>kein finish</v>
          </cell>
        </row>
        <row r="134">
          <cell r="A134">
            <v>168</v>
          </cell>
          <cell r="B134" t="str">
            <v>kein finish</v>
          </cell>
        </row>
        <row r="135">
          <cell r="A135">
            <v>167</v>
          </cell>
          <cell r="B135" t="str">
            <v>T20 T19 Bull</v>
          </cell>
        </row>
        <row r="136">
          <cell r="A136">
            <v>166</v>
          </cell>
          <cell r="B136" t="str">
            <v>kein finish</v>
          </cell>
        </row>
        <row r="137">
          <cell r="A137">
            <v>165</v>
          </cell>
          <cell r="B137" t="str">
            <v>kein finish</v>
          </cell>
        </row>
        <row r="138">
          <cell r="A138">
            <v>164</v>
          </cell>
          <cell r="B138" t="str">
            <v>T20 T18 Bull</v>
          </cell>
        </row>
        <row r="139">
          <cell r="A139">
            <v>163</v>
          </cell>
          <cell r="B139" t="str">
            <v>kein finish</v>
          </cell>
        </row>
        <row r="140">
          <cell r="A140">
            <v>162</v>
          </cell>
          <cell r="B140" t="str">
            <v>kein finish</v>
          </cell>
        </row>
        <row r="141">
          <cell r="A141">
            <v>161</v>
          </cell>
          <cell r="B141" t="str">
            <v>T20 T17 Bull</v>
          </cell>
        </row>
        <row r="142">
          <cell r="A142">
            <v>160</v>
          </cell>
          <cell r="B142" t="str">
            <v xml:space="preserve">T20 T20 D20 </v>
          </cell>
        </row>
        <row r="143">
          <cell r="A143">
            <v>159</v>
          </cell>
          <cell r="B143" t="str">
            <v>T20 T20 T13</v>
          </cell>
        </row>
        <row r="144">
          <cell r="A144">
            <v>158</v>
          </cell>
          <cell r="B144" t="str">
            <v xml:space="preserve">T20 T20 D19 </v>
          </cell>
        </row>
        <row r="145">
          <cell r="A145">
            <v>157</v>
          </cell>
          <cell r="B145" t="str">
            <v>T20 T19 D20</v>
          </cell>
        </row>
        <row r="146">
          <cell r="A146">
            <v>156</v>
          </cell>
          <cell r="B146" t="str">
            <v>T20 T20 D18</v>
          </cell>
        </row>
        <row r="147">
          <cell r="A147">
            <v>155</v>
          </cell>
          <cell r="B147" t="str">
            <v>T20 T19 D19</v>
          </cell>
        </row>
        <row r="148">
          <cell r="A148">
            <v>154</v>
          </cell>
          <cell r="B148" t="str">
            <v>T20 T18 D20</v>
          </cell>
        </row>
        <row r="149">
          <cell r="A149">
            <v>153</v>
          </cell>
          <cell r="B149" t="str">
            <v>T20 T19 D18</v>
          </cell>
        </row>
        <row r="150">
          <cell r="A150">
            <v>152</v>
          </cell>
          <cell r="B150" t="str">
            <v>T20 T20 D16</v>
          </cell>
        </row>
        <row r="151">
          <cell r="A151">
            <v>151</v>
          </cell>
          <cell r="B151" t="str">
            <v>T20 T17 D20</v>
          </cell>
        </row>
        <row r="152">
          <cell r="A152">
            <v>150</v>
          </cell>
          <cell r="B152" t="str">
            <v>T20 T18 D18</v>
          </cell>
        </row>
        <row r="153">
          <cell r="A153">
            <v>149</v>
          </cell>
          <cell r="B153" t="str">
            <v>T20 T19 D16</v>
          </cell>
        </row>
        <row r="154">
          <cell r="A154">
            <v>148</v>
          </cell>
          <cell r="B154" t="str">
            <v>T20 T16 D20</v>
          </cell>
        </row>
        <row r="155">
          <cell r="A155">
            <v>147</v>
          </cell>
          <cell r="B155" t="str">
            <v>T19 T18 D18</v>
          </cell>
        </row>
        <row r="156">
          <cell r="A156">
            <v>146</v>
          </cell>
          <cell r="B156" t="str">
            <v>T20 T18 D16</v>
          </cell>
        </row>
        <row r="157">
          <cell r="A157">
            <v>145</v>
          </cell>
          <cell r="B157" t="str">
            <v>T20 T15 D20</v>
          </cell>
        </row>
        <row r="158">
          <cell r="A158">
            <v>144</v>
          </cell>
          <cell r="B158" t="str">
            <v>T18 T18 D18</v>
          </cell>
        </row>
        <row r="159">
          <cell r="A159">
            <v>143</v>
          </cell>
          <cell r="B159" t="str">
            <v>T20 T17 D16</v>
          </cell>
        </row>
        <row r="160">
          <cell r="A160">
            <v>142</v>
          </cell>
          <cell r="B160" t="str">
            <v>T20 T14 D20</v>
          </cell>
        </row>
        <row r="161">
          <cell r="A161">
            <v>141</v>
          </cell>
          <cell r="B161" t="str">
            <v>T17 T18 D18</v>
          </cell>
        </row>
        <row r="162">
          <cell r="A162">
            <v>140</v>
          </cell>
          <cell r="B162" t="str">
            <v>T20 T20 D10</v>
          </cell>
        </row>
        <row r="163">
          <cell r="A163">
            <v>139</v>
          </cell>
          <cell r="B163" t="str">
            <v>T19 T14 D20</v>
          </cell>
        </row>
        <row r="164">
          <cell r="A164">
            <v>138</v>
          </cell>
          <cell r="B164" t="str">
            <v>T20 T18 D12</v>
          </cell>
        </row>
        <row r="165">
          <cell r="A165">
            <v>137</v>
          </cell>
          <cell r="B165" t="str">
            <v>T19 T20 D10</v>
          </cell>
        </row>
        <row r="166">
          <cell r="A166">
            <v>136</v>
          </cell>
          <cell r="B166" t="str">
            <v>T20 T20 D8</v>
          </cell>
        </row>
        <row r="167">
          <cell r="A167">
            <v>135</v>
          </cell>
          <cell r="B167" t="str">
            <v>T17 T20 D12</v>
          </cell>
        </row>
        <row r="168">
          <cell r="A168">
            <v>134</v>
          </cell>
          <cell r="B168" t="str">
            <v>T20 T14 D16</v>
          </cell>
        </row>
        <row r="169">
          <cell r="A169">
            <v>133</v>
          </cell>
          <cell r="B169" t="str">
            <v>T20 T11 D20</v>
          </cell>
        </row>
        <row r="170">
          <cell r="A170">
            <v>132</v>
          </cell>
          <cell r="B170" t="str">
            <v>T20 T12 D18</v>
          </cell>
        </row>
        <row r="171">
          <cell r="A171">
            <v>131</v>
          </cell>
          <cell r="B171" t="str">
            <v>T20 T17 D10</v>
          </cell>
        </row>
        <row r="172">
          <cell r="A172">
            <v>130</v>
          </cell>
          <cell r="B172" t="str">
            <v>T20 S20 Bull</v>
          </cell>
        </row>
        <row r="173">
          <cell r="A173">
            <v>129</v>
          </cell>
          <cell r="B173" t="str">
            <v>T19 T12 D18</v>
          </cell>
        </row>
        <row r="174">
          <cell r="A174">
            <v>128</v>
          </cell>
          <cell r="B174" t="str">
            <v>T18 T14 D16</v>
          </cell>
        </row>
        <row r="175">
          <cell r="A175">
            <v>127</v>
          </cell>
          <cell r="B175" t="str">
            <v>T20 T17 D8</v>
          </cell>
        </row>
        <row r="176">
          <cell r="A176">
            <v>126</v>
          </cell>
          <cell r="B176" t="str">
            <v>T19 S19 Bull</v>
          </cell>
        </row>
        <row r="177">
          <cell r="A177">
            <v>125</v>
          </cell>
          <cell r="B177" t="str">
            <v>25 T20 D20</v>
          </cell>
        </row>
        <row r="178">
          <cell r="A178">
            <v>124</v>
          </cell>
          <cell r="B178" t="str">
            <v>T20 S14 Bull</v>
          </cell>
        </row>
        <row r="179">
          <cell r="A179">
            <v>123</v>
          </cell>
          <cell r="B179" t="str">
            <v>T19 T10 D18</v>
          </cell>
        </row>
        <row r="180">
          <cell r="A180">
            <v>122</v>
          </cell>
          <cell r="B180" t="str">
            <v>T18 T12 D16</v>
          </cell>
        </row>
        <row r="181">
          <cell r="A181">
            <v>121</v>
          </cell>
          <cell r="B181" t="str">
            <v>T20 T7 D20</v>
          </cell>
        </row>
        <row r="182">
          <cell r="A182">
            <v>120</v>
          </cell>
          <cell r="B182" t="str">
            <v>T20 S20 D20</v>
          </cell>
        </row>
        <row r="183">
          <cell r="A183">
            <v>119</v>
          </cell>
          <cell r="B183" t="str">
            <v>T20 S19 D20</v>
          </cell>
        </row>
        <row r="184">
          <cell r="A184">
            <v>118</v>
          </cell>
          <cell r="B184" t="str">
            <v>T20 S18 D20</v>
          </cell>
        </row>
        <row r="185">
          <cell r="A185">
            <v>117</v>
          </cell>
          <cell r="B185" t="str">
            <v>T20 S17 D20</v>
          </cell>
        </row>
        <row r="186">
          <cell r="A186">
            <v>116</v>
          </cell>
          <cell r="B186" t="str">
            <v>T20 S16 D20</v>
          </cell>
        </row>
        <row r="187">
          <cell r="A187">
            <v>115</v>
          </cell>
          <cell r="B187" t="str">
            <v>T20 S15 D20</v>
          </cell>
        </row>
        <row r="188">
          <cell r="A188">
            <v>114</v>
          </cell>
          <cell r="B188" t="str">
            <v>T20 S14 D20</v>
          </cell>
        </row>
        <row r="189">
          <cell r="A189">
            <v>113</v>
          </cell>
          <cell r="B189" t="str">
            <v>T20 S13 D20</v>
          </cell>
        </row>
        <row r="190">
          <cell r="A190">
            <v>112</v>
          </cell>
          <cell r="B190" t="str">
            <v>T20 S20 D16</v>
          </cell>
        </row>
        <row r="191">
          <cell r="A191">
            <v>111</v>
          </cell>
          <cell r="B191" t="str">
            <v>T20 S19 D16</v>
          </cell>
        </row>
        <row r="192">
          <cell r="A192">
            <v>110</v>
          </cell>
          <cell r="B192" t="str">
            <v>T20 S18 D16</v>
          </cell>
        </row>
        <row r="193">
          <cell r="A193">
            <v>109</v>
          </cell>
          <cell r="B193" t="str">
            <v>T20 S17 D16</v>
          </cell>
        </row>
        <row r="194">
          <cell r="A194">
            <v>108</v>
          </cell>
          <cell r="B194" t="str">
            <v>T20 S16 D16</v>
          </cell>
        </row>
        <row r="195">
          <cell r="A195">
            <v>107</v>
          </cell>
          <cell r="B195" t="str">
            <v>T19 Bull</v>
          </cell>
        </row>
        <row r="196">
          <cell r="A196">
            <v>106</v>
          </cell>
          <cell r="B196" t="str">
            <v>T20 S10 D18</v>
          </cell>
        </row>
        <row r="197">
          <cell r="A197">
            <v>105</v>
          </cell>
          <cell r="B197" t="str">
            <v>T20 S13 D16</v>
          </cell>
        </row>
        <row r="198">
          <cell r="A198">
            <v>104</v>
          </cell>
          <cell r="B198" t="str">
            <v>T18 Bull</v>
          </cell>
        </row>
        <row r="199">
          <cell r="A199">
            <v>103</v>
          </cell>
          <cell r="B199" t="str">
            <v>T20 S3 D20</v>
          </cell>
        </row>
        <row r="200">
          <cell r="A200">
            <v>102</v>
          </cell>
          <cell r="B200" t="str">
            <v>T20 S10 D16</v>
          </cell>
        </row>
        <row r="201">
          <cell r="A201">
            <v>101</v>
          </cell>
          <cell r="B201" t="str">
            <v>T17 Bull</v>
          </cell>
        </row>
        <row r="202">
          <cell r="A202">
            <v>100</v>
          </cell>
          <cell r="B202" t="str">
            <v>T20 D20</v>
          </cell>
        </row>
        <row r="203">
          <cell r="A203">
            <v>99</v>
          </cell>
          <cell r="B203" t="str">
            <v>T20 S7 D16</v>
          </cell>
        </row>
        <row r="204">
          <cell r="A204">
            <v>98</v>
          </cell>
          <cell r="B204" t="str">
            <v>T20 D19</v>
          </cell>
        </row>
        <row r="205">
          <cell r="A205">
            <v>97</v>
          </cell>
          <cell r="B205" t="str">
            <v>T19 D20</v>
          </cell>
        </row>
        <row r="206">
          <cell r="A206">
            <v>96</v>
          </cell>
          <cell r="B206" t="str">
            <v>T20 D18</v>
          </cell>
        </row>
        <row r="207">
          <cell r="A207">
            <v>95</v>
          </cell>
          <cell r="B207" t="str">
            <v>T19 D19</v>
          </cell>
        </row>
        <row r="208">
          <cell r="A208">
            <v>94</v>
          </cell>
          <cell r="B208" t="str">
            <v>T18 D20</v>
          </cell>
        </row>
        <row r="209">
          <cell r="A209">
            <v>93</v>
          </cell>
          <cell r="B209" t="str">
            <v>T19 D18</v>
          </cell>
        </row>
        <row r="210">
          <cell r="A210">
            <v>92</v>
          </cell>
          <cell r="B210" t="str">
            <v>T20 D16</v>
          </cell>
        </row>
        <row r="211">
          <cell r="A211">
            <v>91</v>
          </cell>
          <cell r="B211" t="str">
            <v>T17 D20</v>
          </cell>
        </row>
        <row r="212">
          <cell r="A212">
            <v>90</v>
          </cell>
          <cell r="B212" t="str">
            <v>T18 D18</v>
          </cell>
        </row>
        <row r="213">
          <cell r="A213">
            <v>89</v>
          </cell>
          <cell r="B213" t="str">
            <v>T19 D16</v>
          </cell>
        </row>
        <row r="214">
          <cell r="A214">
            <v>88</v>
          </cell>
          <cell r="B214" t="str">
            <v>T16 D20</v>
          </cell>
        </row>
        <row r="215">
          <cell r="A215">
            <v>87</v>
          </cell>
          <cell r="B215" t="str">
            <v>T17 D18</v>
          </cell>
        </row>
        <row r="216">
          <cell r="A216">
            <v>86</v>
          </cell>
          <cell r="B216" t="str">
            <v>T18 D16</v>
          </cell>
        </row>
        <row r="217">
          <cell r="A217">
            <v>85</v>
          </cell>
          <cell r="B217" t="str">
            <v>T15 D20</v>
          </cell>
        </row>
        <row r="218">
          <cell r="A218">
            <v>84</v>
          </cell>
          <cell r="B218" t="str">
            <v>T20 D12</v>
          </cell>
        </row>
        <row r="219">
          <cell r="A219">
            <v>83</v>
          </cell>
          <cell r="B219" t="str">
            <v>T17 D16</v>
          </cell>
        </row>
        <row r="220">
          <cell r="A220">
            <v>82</v>
          </cell>
          <cell r="B220" t="str">
            <v>T14 D20</v>
          </cell>
        </row>
        <row r="221">
          <cell r="A221">
            <v>81</v>
          </cell>
          <cell r="B221" t="str">
            <v>T15 D18</v>
          </cell>
        </row>
        <row r="222">
          <cell r="A222">
            <v>80</v>
          </cell>
          <cell r="B222" t="str">
            <v>T20 D10</v>
          </cell>
        </row>
        <row r="223">
          <cell r="A223">
            <v>79</v>
          </cell>
          <cell r="B223" t="str">
            <v>T13 D20</v>
          </cell>
        </row>
        <row r="224">
          <cell r="A224">
            <v>78</v>
          </cell>
          <cell r="B224" t="str">
            <v>T18 D12</v>
          </cell>
        </row>
        <row r="225">
          <cell r="A225">
            <v>77</v>
          </cell>
          <cell r="B225" t="str">
            <v>T19 D10</v>
          </cell>
        </row>
        <row r="226">
          <cell r="A226">
            <v>76</v>
          </cell>
          <cell r="B226" t="str">
            <v>T20 D8</v>
          </cell>
        </row>
        <row r="227">
          <cell r="A227">
            <v>75</v>
          </cell>
          <cell r="B227" t="str">
            <v>T17 D12</v>
          </cell>
        </row>
        <row r="228">
          <cell r="A228">
            <v>74</v>
          </cell>
          <cell r="B228" t="str">
            <v>T18 D10</v>
          </cell>
        </row>
        <row r="229">
          <cell r="A229">
            <v>73</v>
          </cell>
          <cell r="B229" t="str">
            <v>T19 D8</v>
          </cell>
        </row>
        <row r="230">
          <cell r="A230">
            <v>72</v>
          </cell>
          <cell r="B230" t="str">
            <v>T12 D18</v>
          </cell>
        </row>
        <row r="231">
          <cell r="A231">
            <v>71</v>
          </cell>
          <cell r="B231" t="str">
            <v>T17 D10</v>
          </cell>
        </row>
        <row r="232">
          <cell r="A232">
            <v>70</v>
          </cell>
          <cell r="B232" t="str">
            <v>T10 D20</v>
          </cell>
        </row>
        <row r="233">
          <cell r="A233">
            <v>69</v>
          </cell>
          <cell r="B233" t="str">
            <v>T13 D15</v>
          </cell>
        </row>
        <row r="234">
          <cell r="A234">
            <v>68</v>
          </cell>
          <cell r="B234" t="str">
            <v>T20 D4</v>
          </cell>
        </row>
        <row r="235">
          <cell r="A235">
            <v>67</v>
          </cell>
          <cell r="B235" t="str">
            <v>T17 D8</v>
          </cell>
        </row>
        <row r="236">
          <cell r="A236">
            <v>66</v>
          </cell>
          <cell r="B236" t="str">
            <v>T10 D18</v>
          </cell>
        </row>
        <row r="237">
          <cell r="A237">
            <v>65</v>
          </cell>
          <cell r="B237" t="str">
            <v>25 D20</v>
          </cell>
        </row>
        <row r="238">
          <cell r="A238">
            <v>64</v>
          </cell>
          <cell r="B238" t="str">
            <v>D12 D20</v>
          </cell>
        </row>
        <row r="239">
          <cell r="A239">
            <v>63</v>
          </cell>
          <cell r="B239" t="str">
            <v>T13 D12</v>
          </cell>
        </row>
        <row r="240">
          <cell r="A240">
            <v>62</v>
          </cell>
          <cell r="B240" t="str">
            <v>D11 D20</v>
          </cell>
        </row>
        <row r="241">
          <cell r="A241">
            <v>61</v>
          </cell>
          <cell r="B241" t="str">
            <v>T7 D20</v>
          </cell>
        </row>
        <row r="242">
          <cell r="A242">
            <v>60</v>
          </cell>
          <cell r="B242" t="str">
            <v>S20 D20</v>
          </cell>
        </row>
        <row r="243">
          <cell r="A243">
            <v>59</v>
          </cell>
          <cell r="B243" t="str">
            <v>T13 D10</v>
          </cell>
        </row>
        <row r="244">
          <cell r="A244">
            <v>58</v>
          </cell>
          <cell r="B244" t="str">
            <v>18   D20</v>
          </cell>
        </row>
        <row r="245">
          <cell r="A245">
            <v>57</v>
          </cell>
          <cell r="B245" t="str">
            <v>19    D19</v>
          </cell>
        </row>
        <row r="246">
          <cell r="A246">
            <v>56</v>
          </cell>
          <cell r="B246" t="str">
            <v>16    D20</v>
          </cell>
        </row>
        <row r="247">
          <cell r="A247">
            <v>55</v>
          </cell>
          <cell r="B247" t="str">
            <v>15    D20</v>
          </cell>
        </row>
        <row r="248">
          <cell r="A248">
            <v>54</v>
          </cell>
          <cell r="B248" t="str">
            <v>14   D20</v>
          </cell>
        </row>
        <row r="249">
          <cell r="A249">
            <v>53</v>
          </cell>
          <cell r="B249" t="str">
            <v>13   D20</v>
          </cell>
        </row>
        <row r="250">
          <cell r="A250">
            <v>52</v>
          </cell>
          <cell r="B250" t="str">
            <v>12    D20</v>
          </cell>
        </row>
        <row r="251">
          <cell r="A251">
            <v>51</v>
          </cell>
          <cell r="B251" t="str">
            <v>11   D20</v>
          </cell>
        </row>
        <row r="252">
          <cell r="A252">
            <v>50</v>
          </cell>
          <cell r="B252" t="str">
            <v>10    D20 (Bull)</v>
          </cell>
        </row>
        <row r="253">
          <cell r="A253">
            <v>49</v>
          </cell>
          <cell r="B253" t="str">
            <v xml:space="preserve"> 9    D20</v>
          </cell>
        </row>
        <row r="254">
          <cell r="A254">
            <v>48</v>
          </cell>
          <cell r="B254" t="str">
            <v xml:space="preserve"> 8    D20</v>
          </cell>
        </row>
        <row r="255">
          <cell r="A255">
            <v>47</v>
          </cell>
          <cell r="B255" t="str">
            <v>7    D20</v>
          </cell>
        </row>
        <row r="256">
          <cell r="A256">
            <v>46</v>
          </cell>
          <cell r="B256" t="str">
            <v>6    D20</v>
          </cell>
        </row>
        <row r="257">
          <cell r="A257">
            <v>45</v>
          </cell>
          <cell r="B257" t="str">
            <v>5    D20</v>
          </cell>
        </row>
        <row r="258">
          <cell r="A258">
            <v>44</v>
          </cell>
          <cell r="B258" t="str">
            <v>4    D20</v>
          </cell>
        </row>
        <row r="259">
          <cell r="A259">
            <v>43</v>
          </cell>
          <cell r="B259" t="str">
            <v>3    D20</v>
          </cell>
        </row>
        <row r="260">
          <cell r="A260">
            <v>42</v>
          </cell>
          <cell r="B260" t="str">
            <v>2    D20</v>
          </cell>
        </row>
        <row r="261">
          <cell r="A261">
            <v>41</v>
          </cell>
          <cell r="B261" t="str">
            <v>1    D20</v>
          </cell>
        </row>
        <row r="262">
          <cell r="A262">
            <v>40</v>
          </cell>
          <cell r="B262" t="str">
            <v>D20</v>
          </cell>
        </row>
        <row r="263">
          <cell r="A263">
            <v>39</v>
          </cell>
          <cell r="B263" t="str">
            <v>7     D16</v>
          </cell>
        </row>
        <row r="264">
          <cell r="A264">
            <v>38</v>
          </cell>
          <cell r="B264" t="str">
            <v>D19</v>
          </cell>
        </row>
        <row r="265">
          <cell r="A265">
            <v>37</v>
          </cell>
          <cell r="B265" t="str">
            <v>5     D16</v>
          </cell>
        </row>
        <row r="266">
          <cell r="A266">
            <v>36</v>
          </cell>
          <cell r="B266" t="str">
            <v>D18</v>
          </cell>
        </row>
        <row r="267">
          <cell r="A267">
            <v>35</v>
          </cell>
          <cell r="B267" t="str">
            <v>3     D16</v>
          </cell>
        </row>
        <row r="268">
          <cell r="A268">
            <v>34</v>
          </cell>
          <cell r="B268" t="str">
            <v>D17</v>
          </cell>
        </row>
        <row r="269">
          <cell r="A269">
            <v>33</v>
          </cell>
          <cell r="B269" t="str">
            <v>1     D16</v>
          </cell>
        </row>
        <row r="270">
          <cell r="A270">
            <v>32</v>
          </cell>
          <cell r="B270" t="str">
            <v>D16</v>
          </cell>
        </row>
        <row r="271">
          <cell r="A271">
            <v>31</v>
          </cell>
          <cell r="B271" t="str">
            <v>1   D15</v>
          </cell>
        </row>
        <row r="272">
          <cell r="A272">
            <v>30</v>
          </cell>
          <cell r="B272" t="str">
            <v>D15</v>
          </cell>
        </row>
        <row r="273">
          <cell r="A273">
            <v>29</v>
          </cell>
          <cell r="B273" t="str">
            <v>1   D14</v>
          </cell>
        </row>
        <row r="274">
          <cell r="A274">
            <v>28</v>
          </cell>
          <cell r="B274" t="str">
            <v>D14</v>
          </cell>
        </row>
        <row r="275">
          <cell r="A275">
            <v>27</v>
          </cell>
          <cell r="B275" t="str">
            <v>1   D13</v>
          </cell>
        </row>
        <row r="276">
          <cell r="A276">
            <v>26</v>
          </cell>
          <cell r="B276" t="str">
            <v>D13</v>
          </cell>
        </row>
        <row r="277">
          <cell r="A277">
            <v>25</v>
          </cell>
          <cell r="B277" t="str">
            <v>1   D12</v>
          </cell>
        </row>
        <row r="278">
          <cell r="A278">
            <v>24</v>
          </cell>
          <cell r="B278" t="str">
            <v>D12</v>
          </cell>
        </row>
        <row r="279">
          <cell r="A279">
            <v>23</v>
          </cell>
          <cell r="B279" t="str">
            <v>1   D11</v>
          </cell>
        </row>
        <row r="280">
          <cell r="A280">
            <v>22</v>
          </cell>
          <cell r="B280" t="str">
            <v>D11</v>
          </cell>
        </row>
        <row r="281">
          <cell r="A281">
            <v>21</v>
          </cell>
          <cell r="B281" t="str">
            <v>1   D10</v>
          </cell>
        </row>
        <row r="282">
          <cell r="A282">
            <v>20</v>
          </cell>
          <cell r="B282" t="str">
            <v>D10</v>
          </cell>
        </row>
        <row r="283">
          <cell r="A283">
            <v>19</v>
          </cell>
          <cell r="B283" t="str">
            <v>1   D9</v>
          </cell>
        </row>
        <row r="284">
          <cell r="A284">
            <v>18</v>
          </cell>
          <cell r="B284" t="str">
            <v>D9</v>
          </cell>
        </row>
        <row r="285">
          <cell r="A285">
            <v>17</v>
          </cell>
          <cell r="B285" t="str">
            <v>1   D8</v>
          </cell>
        </row>
        <row r="286">
          <cell r="A286">
            <v>16</v>
          </cell>
          <cell r="B286" t="str">
            <v>D8</v>
          </cell>
        </row>
        <row r="287">
          <cell r="A287">
            <v>15</v>
          </cell>
          <cell r="B287" t="str">
            <v>1   D7</v>
          </cell>
        </row>
        <row r="288">
          <cell r="A288">
            <v>14</v>
          </cell>
          <cell r="B288" t="str">
            <v>D7</v>
          </cell>
        </row>
        <row r="289">
          <cell r="A289">
            <v>13</v>
          </cell>
          <cell r="B289" t="str">
            <v>1   D6</v>
          </cell>
        </row>
        <row r="290">
          <cell r="A290">
            <v>12</v>
          </cell>
          <cell r="B290" t="str">
            <v>D6</v>
          </cell>
        </row>
        <row r="291">
          <cell r="A291">
            <v>11</v>
          </cell>
          <cell r="B291" t="str">
            <v>1   D5</v>
          </cell>
        </row>
        <row r="292">
          <cell r="A292">
            <v>10</v>
          </cell>
          <cell r="B292" t="str">
            <v>D5</v>
          </cell>
        </row>
        <row r="293">
          <cell r="A293">
            <v>9</v>
          </cell>
          <cell r="B293" t="str">
            <v>1   D4</v>
          </cell>
        </row>
        <row r="294">
          <cell r="A294">
            <v>8</v>
          </cell>
          <cell r="B294" t="str">
            <v>D4</v>
          </cell>
        </row>
        <row r="295">
          <cell r="A295">
            <v>7</v>
          </cell>
          <cell r="B295" t="str">
            <v>1   D3</v>
          </cell>
        </row>
        <row r="296">
          <cell r="A296">
            <v>6</v>
          </cell>
          <cell r="B296" t="str">
            <v>D3</v>
          </cell>
        </row>
        <row r="297">
          <cell r="A297">
            <v>5</v>
          </cell>
          <cell r="B297" t="str">
            <v>1   D2</v>
          </cell>
        </row>
        <row r="298">
          <cell r="A298">
            <v>4</v>
          </cell>
          <cell r="B298" t="str">
            <v>D2</v>
          </cell>
        </row>
        <row r="299">
          <cell r="A299">
            <v>3</v>
          </cell>
          <cell r="B299" t="str">
            <v>1   D1</v>
          </cell>
        </row>
        <row r="300">
          <cell r="A300">
            <v>2</v>
          </cell>
          <cell r="B300" t="str">
            <v>D1</v>
          </cell>
        </row>
        <row r="301">
          <cell r="A301">
            <v>1</v>
          </cell>
          <cell r="B301">
            <v>0</v>
          </cell>
        </row>
        <row r="302">
          <cell r="A302">
            <v>0</v>
          </cell>
          <cell r="B302" t="str">
            <v>Checkout</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pieler 2 Gewinnlegs"/>
      <sheetName val="Entscheidungsleg"/>
      <sheetName val="Checkouttabelle (2)"/>
      <sheetName val="Checkouttabelle (4)"/>
      <sheetName val="Turnierplan"/>
      <sheetName val="Tabelle1"/>
    </sheetNames>
    <sheetDataSet>
      <sheetData sheetId="0"/>
      <sheetData sheetId="1">
        <row r="6">
          <cell r="A6" t="str">
            <v/>
          </cell>
          <cell r="J6" t="str">
            <v/>
          </cell>
          <cell r="S6" t="str">
            <v>kein 6 Darter</v>
          </cell>
        </row>
      </sheetData>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rrunde 8 Spieler"/>
      <sheetName val="Trostrunde und Gewinnerrunde"/>
      <sheetName val="Checkouttabelle"/>
      <sheetName val="Checkouttabelle (4)"/>
      <sheetName val="Checkouttabelle (2)"/>
      <sheetName val="Checkouttabelle (3)"/>
      <sheetName val="Tabelle1"/>
      <sheetName val="2.Trostrunde Gewinnerrunde"/>
      <sheetName val="Platzierungsspiele 1 bis 8"/>
      <sheetName val="Turnierplan 8 Spieler"/>
    </sheetNames>
    <sheetDataSet>
      <sheetData sheetId="0">
        <row r="7">
          <cell r="A7" t="str">
            <v>Sieger</v>
          </cell>
          <cell r="I7" t="str">
            <v/>
          </cell>
          <cell r="Q7" t="str">
            <v>Sieger</v>
          </cell>
          <cell r="Y7" t="str">
            <v/>
          </cell>
          <cell r="AG7" t="str">
            <v>Sieger</v>
          </cell>
          <cell r="AO7" t="str">
            <v/>
          </cell>
          <cell r="AW7" t="str">
            <v>Sieger</v>
          </cell>
          <cell r="BE7" t="str">
            <v/>
          </cell>
        </row>
      </sheetData>
      <sheetData sheetId="1">
        <row r="7">
          <cell r="A7" t="str">
            <v>Sieger</v>
          </cell>
          <cell r="I7" t="str">
            <v/>
          </cell>
          <cell r="Q7" t="str">
            <v>Sieger</v>
          </cell>
          <cell r="Y7" t="str">
            <v/>
          </cell>
          <cell r="AG7" t="str">
            <v>Sieger</v>
          </cell>
          <cell r="AO7" t="str">
            <v/>
          </cell>
          <cell r="AW7" t="str">
            <v>Sieger</v>
          </cell>
        </row>
      </sheetData>
      <sheetData sheetId="2"/>
      <sheetData sheetId="3"/>
      <sheetData sheetId="4"/>
      <sheetData sheetId="5"/>
      <sheetData sheetId="6"/>
      <sheetData sheetId="7">
        <row r="7">
          <cell r="A7" t="str">
            <v>Sieger</v>
          </cell>
          <cell r="I7" t="str">
            <v/>
          </cell>
          <cell r="Q7" t="str">
            <v>Sieger</v>
          </cell>
          <cell r="AG7" t="str">
            <v>Sieger</v>
          </cell>
          <cell r="AO7" t="str">
            <v/>
          </cell>
          <cell r="AW7" t="str">
            <v>Sieger</v>
          </cell>
          <cell r="BE7" t="str">
            <v/>
          </cell>
        </row>
      </sheetData>
      <sheetData sheetId="8">
        <row r="7">
          <cell r="A7" t="str">
            <v>Sieger</v>
          </cell>
          <cell r="I7" t="str">
            <v/>
          </cell>
          <cell r="Q7" t="str">
            <v>Sieger</v>
          </cell>
          <cell r="Y7" t="str">
            <v/>
          </cell>
          <cell r="AO7" t="str">
            <v/>
          </cell>
        </row>
      </sheetData>
      <sheetData sheetId="9"/>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2.xml"/><Relationship Id="rId5" Type="http://schemas.openxmlformats.org/officeDocument/2006/relationships/image" Target="../media/image1.emf"/><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image" Target="../media/image1.emf"/><Relationship Id="rId4" Type="http://schemas.openxmlformats.org/officeDocument/2006/relationships/control" Target="../activeX/activeX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4.bin"/><Relationship Id="rId6" Type="http://schemas.openxmlformats.org/officeDocument/2006/relationships/ctrlProp" Target="../ctrlProps/ctrlProp4.xml"/><Relationship Id="rId5" Type="http://schemas.openxmlformats.org/officeDocument/2006/relationships/image" Target="../media/image1.emf"/><Relationship Id="rId4"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J24"/>
  <sheetViews>
    <sheetView topLeftCell="A4" workbookViewId="0">
      <selection activeCell="B38" activeCellId="1" sqref="C23 B38:C39"/>
    </sheetView>
  </sheetViews>
  <sheetFormatPr baseColWidth="10" defaultRowHeight="15"/>
  <cols>
    <col min="1" max="1" width="3" style="1" bestFit="1" customWidth="1"/>
    <col min="2" max="2" width="6.85546875" style="1" bestFit="1" customWidth="1"/>
    <col min="3" max="3" width="7.42578125" style="1" bestFit="1" customWidth="1"/>
    <col min="4" max="4" width="7.5703125" style="1" bestFit="1" customWidth="1"/>
    <col min="5" max="5" width="9.140625" style="1" bestFit="1" customWidth="1"/>
    <col min="6" max="8" width="8.7109375" style="1" customWidth="1"/>
    <col min="9" max="9" width="3.42578125" style="1" bestFit="1" customWidth="1"/>
  </cols>
  <sheetData>
    <row r="1" spans="1:10" ht="15.75" thickBot="1">
      <c r="F1" s="370" t="s">
        <v>27</v>
      </c>
      <c r="G1" s="371"/>
      <c r="H1" s="372"/>
      <c r="I1" s="10"/>
      <c r="J1" t="s">
        <v>37</v>
      </c>
    </row>
    <row r="2" spans="1:10" ht="15.75" thickBot="1">
      <c r="B2" s="1" t="s">
        <v>0</v>
      </c>
      <c r="C2" s="1" t="s">
        <v>1</v>
      </c>
      <c r="D2" s="1" t="s">
        <v>2</v>
      </c>
      <c r="F2" s="3" t="s">
        <v>3</v>
      </c>
      <c r="G2" s="3" t="s">
        <v>4</v>
      </c>
      <c r="H2" s="3" t="s">
        <v>5</v>
      </c>
      <c r="I2" s="10"/>
      <c r="J2" s="14" t="s">
        <v>40</v>
      </c>
    </row>
    <row r="3" spans="1:10">
      <c r="A3" s="2">
        <v>1</v>
      </c>
      <c r="B3" s="2">
        <f>IF($A3=$A$3,1)*1</f>
        <v>1</v>
      </c>
      <c r="C3" s="2">
        <f>IF($A3=$A3,1)*2</f>
        <v>2</v>
      </c>
      <c r="D3" s="2">
        <f>IF($A3=$A3,1)*3</f>
        <v>3</v>
      </c>
      <c r="E3" s="2" t="s">
        <v>6</v>
      </c>
      <c r="F3" s="5">
        <f>IF($A5=$A5,3)*2</f>
        <v>6</v>
      </c>
      <c r="G3" s="4">
        <f>IF($A5=$A5,13)*2</f>
        <v>26</v>
      </c>
      <c r="H3" s="6">
        <f>IF($A5=$A5,20)*3</f>
        <v>60</v>
      </c>
      <c r="I3" s="13"/>
      <c r="J3" t="s">
        <v>39</v>
      </c>
    </row>
    <row r="4" spans="1:10">
      <c r="A4" s="2">
        <v>2</v>
      </c>
      <c r="B4" s="2">
        <f>IF($A4=$A$4,2)*1</f>
        <v>2</v>
      </c>
      <c r="C4" s="2">
        <f>IF($A4=$A4,2)*2</f>
        <v>4</v>
      </c>
      <c r="D4" s="2">
        <f>IF($A4=$A4,2)*3</f>
        <v>6</v>
      </c>
      <c r="E4" s="2" t="s">
        <v>7</v>
      </c>
      <c r="F4" s="2"/>
      <c r="G4" s="2"/>
      <c r="H4" s="2"/>
      <c r="I4" s="373" t="s">
        <v>32</v>
      </c>
      <c r="J4" s="8" t="s">
        <v>38</v>
      </c>
    </row>
    <row r="5" spans="1:10">
      <c r="A5" s="2">
        <v>3</v>
      </c>
      <c r="B5" s="2">
        <f>IF($A5=$A5,3)*1</f>
        <v>3</v>
      </c>
      <c r="C5" s="5">
        <f>IF($A5=$A5,3)*2</f>
        <v>6</v>
      </c>
      <c r="D5" s="2">
        <f>IF($A5=$A5,3)*3</f>
        <v>9</v>
      </c>
      <c r="E5" s="2" t="s">
        <v>8</v>
      </c>
      <c r="F5" s="2"/>
      <c r="G5" s="2"/>
      <c r="H5" s="2"/>
      <c r="I5" s="373"/>
      <c r="J5" s="8" t="s">
        <v>41</v>
      </c>
    </row>
    <row r="6" spans="1:10">
      <c r="A6" s="2">
        <v>4</v>
      </c>
      <c r="B6" s="2">
        <f>IF($A6=$A6,4)*1</f>
        <v>4</v>
      </c>
      <c r="C6" s="2">
        <f>IF($A6=$A6,4)*2</f>
        <v>8</v>
      </c>
      <c r="D6" s="2">
        <f>IF($A6=$A6,4)*3</f>
        <v>12</v>
      </c>
      <c r="E6" s="2" t="s">
        <v>9</v>
      </c>
      <c r="F6" s="15" t="s">
        <v>42</v>
      </c>
      <c r="G6" s="2"/>
      <c r="H6" s="2"/>
      <c r="I6" s="373"/>
    </row>
    <row r="7" spans="1:10">
      <c r="A7" s="2">
        <v>5</v>
      </c>
      <c r="B7" s="2">
        <f>IF($A7=$A7,5)*1</f>
        <v>5</v>
      </c>
      <c r="C7" s="2">
        <f>IF($A7=$A7,5)*2</f>
        <v>10</v>
      </c>
      <c r="D7" s="2">
        <f>IF($A7=$A7,5)*3</f>
        <v>15</v>
      </c>
      <c r="E7" s="2" t="s">
        <v>10</v>
      </c>
      <c r="F7" s="2"/>
      <c r="G7" s="2"/>
      <c r="H7" s="2"/>
      <c r="I7" s="373"/>
      <c r="J7" s="7" t="s">
        <v>28</v>
      </c>
    </row>
    <row r="8" spans="1:10">
      <c r="A8" s="2">
        <v>6</v>
      </c>
      <c r="B8" s="2">
        <f>IF($A8=$A8,6)*1</f>
        <v>6</v>
      </c>
      <c r="C8" s="2">
        <f>IF($A8=$A8,6)*2</f>
        <v>12</v>
      </c>
      <c r="D8" s="2">
        <f>IF($A8=$A8,6)*3</f>
        <v>18</v>
      </c>
      <c r="E8" s="2" t="s">
        <v>11</v>
      </c>
      <c r="F8" s="2"/>
      <c r="G8" s="2"/>
      <c r="H8" s="2"/>
      <c r="I8" s="373"/>
      <c r="J8" s="7" t="s">
        <v>29</v>
      </c>
    </row>
    <row r="9" spans="1:10">
      <c r="A9" s="2">
        <v>7</v>
      </c>
      <c r="B9" s="2">
        <f>IF($A9=$A9,7)*1</f>
        <v>7</v>
      </c>
      <c r="C9" s="2">
        <f>IF($A9=$A9,7)*2</f>
        <v>14</v>
      </c>
      <c r="D9" s="2">
        <f>IF($A9=$A9,7)*3</f>
        <v>21</v>
      </c>
      <c r="E9" s="2" t="s">
        <v>12</v>
      </c>
      <c r="F9" s="2"/>
      <c r="G9" s="2"/>
      <c r="H9" s="2"/>
      <c r="I9" s="373"/>
    </row>
    <row r="10" spans="1:10">
      <c r="A10" s="2">
        <v>8</v>
      </c>
      <c r="B10" s="2">
        <f>IF($A10=$A10,8)*1</f>
        <v>8</v>
      </c>
      <c r="C10" s="2">
        <f>IF($A10=$A10,8)*2</f>
        <v>16</v>
      </c>
      <c r="D10" s="2">
        <f>IF($A10=$A10,8)*3</f>
        <v>24</v>
      </c>
      <c r="E10" s="2" t="s">
        <v>13</v>
      </c>
      <c r="F10" s="2"/>
      <c r="G10" s="2"/>
      <c r="H10" s="2"/>
      <c r="I10" s="373"/>
      <c r="J10" s="9" t="s">
        <v>30</v>
      </c>
    </row>
    <row r="11" spans="1:10">
      <c r="A11" s="2">
        <v>9</v>
      </c>
      <c r="B11" s="2">
        <f>IF($A11=$A11,9)*1</f>
        <v>9</v>
      </c>
      <c r="C11" s="2">
        <f>IF($A11=$A11,9)*2</f>
        <v>18</v>
      </c>
      <c r="D11" s="2">
        <f>IF($A11=$A11,9)*3</f>
        <v>27</v>
      </c>
      <c r="E11" s="2" t="s">
        <v>14</v>
      </c>
      <c r="F11" s="2"/>
      <c r="G11" s="2"/>
      <c r="H11" s="2"/>
      <c r="I11" s="373"/>
      <c r="J11" s="9" t="s">
        <v>31</v>
      </c>
    </row>
    <row r="12" spans="1:10">
      <c r="A12" s="2">
        <v>10</v>
      </c>
      <c r="B12" s="2">
        <f>IF($A12=$A12,10)*1</f>
        <v>10</v>
      </c>
      <c r="C12" s="2">
        <f>IF($A12=$A12,10)*2</f>
        <v>20</v>
      </c>
      <c r="D12" s="2">
        <f>IF($A12=$A12,10)*3</f>
        <v>30</v>
      </c>
      <c r="E12" s="2" t="s">
        <v>15</v>
      </c>
      <c r="F12" s="2"/>
      <c r="G12" s="2"/>
      <c r="H12" s="2"/>
      <c r="I12" s="10"/>
    </row>
    <row r="13" spans="1:10">
      <c r="A13" s="2">
        <v>11</v>
      </c>
      <c r="B13" s="2">
        <f>IF($A13=$A13,11)*1</f>
        <v>11</v>
      </c>
      <c r="C13" s="2">
        <f>IF($A13=$A13,11)*2</f>
        <v>22</v>
      </c>
      <c r="D13" s="2">
        <f>IF($A13=$A13,11)*3</f>
        <v>33</v>
      </c>
      <c r="E13" s="2" t="s">
        <v>16</v>
      </c>
      <c r="F13" s="2"/>
      <c r="G13" s="2"/>
      <c r="H13" s="2"/>
      <c r="I13" s="374" t="s">
        <v>33</v>
      </c>
      <c r="J13" s="12" t="s">
        <v>35</v>
      </c>
    </row>
    <row r="14" spans="1:10">
      <c r="A14" s="2">
        <v>12</v>
      </c>
      <c r="B14" s="2">
        <f>IF($A14=$A14,12)*1</f>
        <v>12</v>
      </c>
      <c r="C14" s="2">
        <f>IF($A14=$A14,12)*2</f>
        <v>24</v>
      </c>
      <c r="D14" s="2">
        <f>IF($A14=$A14,12)*3</f>
        <v>36</v>
      </c>
      <c r="E14" s="2" t="s">
        <v>17</v>
      </c>
      <c r="F14" s="2"/>
      <c r="G14" s="2"/>
      <c r="H14" s="2"/>
      <c r="I14" s="374"/>
      <c r="J14" s="12" t="s">
        <v>36</v>
      </c>
    </row>
    <row r="15" spans="1:10">
      <c r="A15" s="2">
        <v>13</v>
      </c>
      <c r="B15" s="2">
        <f>IF($A15=$A15,13)*1</f>
        <v>13</v>
      </c>
      <c r="C15" s="4">
        <f>IF($A15=$A15,13)*2</f>
        <v>26</v>
      </c>
      <c r="D15" s="2">
        <f>IF($A15=$A15,13)*3</f>
        <v>39</v>
      </c>
      <c r="E15" s="2" t="s">
        <v>18</v>
      </c>
      <c r="F15" s="2"/>
      <c r="G15" s="2"/>
      <c r="H15" s="2"/>
      <c r="I15" s="374"/>
    </row>
    <row r="16" spans="1:10">
      <c r="A16" s="2">
        <v>14</v>
      </c>
      <c r="B16" s="2">
        <f>IF($A16=$A16,14)*1</f>
        <v>14</v>
      </c>
      <c r="C16" s="2">
        <f>IF($A16=$A16,14)*2</f>
        <v>28</v>
      </c>
      <c r="D16" s="2">
        <f>IF($A16=$A16,14)*3</f>
        <v>42</v>
      </c>
      <c r="E16" s="2" t="s">
        <v>19</v>
      </c>
      <c r="F16" s="2"/>
      <c r="G16" s="2"/>
      <c r="H16" s="2"/>
      <c r="I16" s="374"/>
      <c r="J16" s="11" t="s">
        <v>34</v>
      </c>
    </row>
    <row r="17" spans="1:9">
      <c r="A17" s="2">
        <v>15</v>
      </c>
      <c r="B17" s="2">
        <f>IF($A17=$A17,15)*1</f>
        <v>15</v>
      </c>
      <c r="C17" s="2">
        <f>IF($A17=$A17,15)*2</f>
        <v>30</v>
      </c>
      <c r="D17" s="2">
        <f>IF($A17=$A17,15)*3</f>
        <v>45</v>
      </c>
      <c r="E17" s="2" t="s">
        <v>20</v>
      </c>
      <c r="F17" s="2"/>
      <c r="G17" s="2"/>
      <c r="H17" s="2"/>
      <c r="I17" s="374"/>
    </row>
    <row r="18" spans="1:9">
      <c r="A18" s="2">
        <v>16</v>
      </c>
      <c r="B18" s="2">
        <f>IF($A18=$A18,16)*1</f>
        <v>16</v>
      </c>
      <c r="C18" s="2">
        <f>IF($A18=$A18,16)*2</f>
        <v>32</v>
      </c>
      <c r="D18" s="2">
        <f>IF($A18=$A18,16)*3</f>
        <v>48</v>
      </c>
      <c r="E18" s="2" t="s">
        <v>21</v>
      </c>
      <c r="F18" s="2"/>
      <c r="G18" s="2"/>
      <c r="H18" s="2"/>
      <c r="I18" s="374"/>
    </row>
    <row r="19" spans="1:9">
      <c r="A19" s="2">
        <v>17</v>
      </c>
      <c r="B19" s="2">
        <f>IF($A19=$A19,17)*1</f>
        <v>17</v>
      </c>
      <c r="C19" s="2">
        <f>IF($A19=$A19,17)*2</f>
        <v>34</v>
      </c>
      <c r="D19" s="2">
        <f>IF($A19=$A19,17)*3</f>
        <v>51</v>
      </c>
      <c r="E19" s="2" t="s">
        <v>22</v>
      </c>
      <c r="F19" s="2"/>
      <c r="G19" s="2"/>
      <c r="H19" s="2"/>
      <c r="I19" s="374"/>
    </row>
    <row r="20" spans="1:9">
      <c r="A20" s="2">
        <v>18</v>
      </c>
      <c r="B20" s="2">
        <f>IF($A20=$A20,18)*1</f>
        <v>18</v>
      </c>
      <c r="C20" s="2">
        <f>IF($A20=$A20,18)*2</f>
        <v>36</v>
      </c>
      <c r="D20" s="2">
        <f>IF($A20=$A20,18)*3</f>
        <v>54</v>
      </c>
      <c r="E20" s="2" t="s">
        <v>23</v>
      </c>
      <c r="F20" s="2"/>
      <c r="G20" s="2"/>
      <c r="H20" s="2"/>
      <c r="I20" s="374"/>
    </row>
    <row r="21" spans="1:9">
      <c r="A21" s="2">
        <v>19</v>
      </c>
      <c r="B21" s="2">
        <f>IF($A21=$A21,19)*1</f>
        <v>19</v>
      </c>
      <c r="C21" s="2">
        <f>IF($A21=$A21,19)*2</f>
        <v>38</v>
      </c>
      <c r="D21" s="2">
        <f>IF($A21=$A21,19)*3</f>
        <v>57</v>
      </c>
      <c r="E21" s="2" t="s">
        <v>24</v>
      </c>
      <c r="F21" s="2"/>
      <c r="G21" s="2"/>
      <c r="H21" s="2"/>
      <c r="I21" s="10"/>
    </row>
    <row r="22" spans="1:9">
      <c r="A22" s="2">
        <v>20</v>
      </c>
      <c r="B22" s="2">
        <f>IF($A22=$A22,20)*1</f>
        <v>20</v>
      </c>
      <c r="C22" s="2">
        <f>IF($A22=$A22,20)*2</f>
        <v>40</v>
      </c>
      <c r="D22" s="6">
        <f>IF($A22=$A22,20)*3</f>
        <v>60</v>
      </c>
      <c r="E22" s="2" t="s">
        <v>25</v>
      </c>
      <c r="F22" s="2"/>
      <c r="G22" s="2"/>
      <c r="H22" s="2"/>
      <c r="I22" s="10"/>
    </row>
    <row r="23" spans="1:9">
      <c r="A23" s="2">
        <v>25</v>
      </c>
      <c r="B23" s="2">
        <f>IF($A23=$A23,25)*1</f>
        <v>25</v>
      </c>
      <c r="C23" s="2">
        <v>50</v>
      </c>
      <c r="D23" s="2"/>
      <c r="E23" s="2" t="s">
        <v>26</v>
      </c>
      <c r="F23" s="2"/>
      <c r="G23" s="2"/>
      <c r="H23" s="2"/>
      <c r="I23" s="10"/>
    </row>
    <row r="24" spans="1:9">
      <c r="I24" s="10"/>
    </row>
  </sheetData>
  <mergeCells count="3">
    <mergeCell ref="F1:H1"/>
    <mergeCell ref="I4:I11"/>
    <mergeCell ref="I13:I20"/>
  </mergeCell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B1:Q11"/>
  <sheetViews>
    <sheetView workbookViewId="0">
      <selection activeCell="AA11" sqref="AA11"/>
    </sheetView>
  </sheetViews>
  <sheetFormatPr baseColWidth="10" defaultRowHeight="15"/>
  <cols>
    <col min="1" max="1" width="2.28515625" customWidth="1"/>
    <col min="8" max="19" width="0" hidden="1" customWidth="1"/>
  </cols>
  <sheetData>
    <row r="1" spans="2:17" ht="62.45" customHeight="1">
      <c r="B1" s="135" t="str">
        <f>B4</f>
        <v>adde</v>
      </c>
      <c r="C1" s="299" t="str">
        <f t="shared" ref="C1:I1" si="0">C4</f>
        <v>Rainer</v>
      </c>
      <c r="D1" s="299" t="str">
        <f>D4</f>
        <v>Rainer</v>
      </c>
      <c r="E1" s="135" t="str">
        <f t="shared" si="0"/>
        <v>Adde</v>
      </c>
      <c r="F1" s="135" t="str">
        <f t="shared" si="0"/>
        <v>Adde</v>
      </c>
      <c r="G1" s="299" t="str">
        <f t="shared" si="0"/>
        <v>Rainer</v>
      </c>
      <c r="H1" s="147">
        <f t="shared" si="0"/>
        <v>0</v>
      </c>
      <c r="I1" s="149">
        <f t="shared" si="0"/>
        <v>0</v>
      </c>
      <c r="J1" s="151">
        <f t="shared" ref="J1" si="1">J4</f>
        <v>0</v>
      </c>
      <c r="K1" s="135">
        <f>K4</f>
        <v>0</v>
      </c>
      <c r="L1" s="137">
        <f t="shared" ref="L1" si="2">L4</f>
        <v>0</v>
      </c>
      <c r="M1" s="141">
        <f>M4</f>
        <v>0</v>
      </c>
      <c r="N1" s="139">
        <f t="shared" ref="N1:Q1" si="3">N4</f>
        <v>0</v>
      </c>
      <c r="O1" s="143">
        <f t="shared" si="3"/>
        <v>0</v>
      </c>
      <c r="P1" s="145">
        <f t="shared" si="3"/>
        <v>0</v>
      </c>
      <c r="Q1" s="147">
        <f t="shared" si="3"/>
        <v>0</v>
      </c>
    </row>
    <row r="2" spans="2:17" ht="48.6" customHeight="1" thickBot="1">
      <c r="B2" s="136"/>
      <c r="C2" s="300"/>
      <c r="D2" s="300"/>
      <c r="E2" s="136"/>
      <c r="F2" s="136"/>
      <c r="G2" s="300"/>
      <c r="H2" s="148"/>
      <c r="I2" s="150"/>
      <c r="J2" s="152"/>
      <c r="K2" s="136"/>
      <c r="L2" s="138"/>
      <c r="M2" s="142"/>
      <c r="N2" s="140"/>
      <c r="O2" s="144"/>
      <c r="P2" s="146"/>
      <c r="Q2" s="148"/>
    </row>
    <row r="3" spans="2:17" ht="30" customHeight="1" thickBot="1">
      <c r="B3" s="253" t="s">
        <v>27</v>
      </c>
      <c r="C3" s="253" t="s">
        <v>263</v>
      </c>
      <c r="D3" s="253" t="s">
        <v>264</v>
      </c>
      <c r="E3" s="253" t="s">
        <v>265</v>
      </c>
      <c r="F3" s="253" t="s">
        <v>266</v>
      </c>
      <c r="G3" s="253" t="s">
        <v>267</v>
      </c>
      <c r="H3" s="253" t="s">
        <v>268</v>
      </c>
      <c r="I3" s="253" t="s">
        <v>269</v>
      </c>
      <c r="J3" s="253" t="s">
        <v>270</v>
      </c>
      <c r="K3" s="253" t="s">
        <v>271</v>
      </c>
      <c r="L3" s="253" t="s">
        <v>272</v>
      </c>
      <c r="M3" s="253" t="s">
        <v>273</v>
      </c>
      <c r="N3" s="253" t="s">
        <v>274</v>
      </c>
      <c r="O3" s="253" t="s">
        <v>275</v>
      </c>
      <c r="P3" s="253" t="s">
        <v>276</v>
      </c>
      <c r="Q3" s="253" t="s">
        <v>277</v>
      </c>
    </row>
    <row r="4" spans="2:17" ht="30" customHeight="1" thickBot="1">
      <c r="B4" s="294" t="s">
        <v>303</v>
      </c>
      <c r="C4" s="295" t="s">
        <v>304</v>
      </c>
      <c r="D4" s="306" t="s">
        <v>304</v>
      </c>
      <c r="E4" s="301" t="s">
        <v>305</v>
      </c>
      <c r="F4" s="302" t="s">
        <v>305</v>
      </c>
      <c r="G4" s="305" t="s">
        <v>304</v>
      </c>
      <c r="H4" s="296"/>
      <c r="I4" s="297"/>
      <c r="J4" s="155"/>
      <c r="K4" s="245"/>
      <c r="L4" s="246"/>
      <c r="M4" s="155"/>
      <c r="N4" s="247"/>
      <c r="O4" s="248"/>
      <c r="P4" s="153"/>
      <c r="Q4" s="154"/>
    </row>
    <row r="5" spans="2:17" ht="17.45" customHeight="1" thickBot="1">
      <c r="B5" s="375" t="s">
        <v>235</v>
      </c>
      <c r="C5" s="376"/>
      <c r="D5" s="377"/>
      <c r="E5" s="377"/>
      <c r="F5" s="377"/>
      <c r="G5" s="377"/>
      <c r="H5" s="377"/>
      <c r="I5" s="378"/>
    </row>
    <row r="6" spans="2:17" ht="30" customHeight="1" thickBot="1">
      <c r="B6" s="294" t="str">
        <f t="shared" ref="B6:G6" si="4">B4</f>
        <v>adde</v>
      </c>
      <c r="C6" s="295" t="str">
        <f t="shared" si="4"/>
        <v>Rainer</v>
      </c>
      <c r="D6" s="295" t="str">
        <f t="shared" si="4"/>
        <v>Rainer</v>
      </c>
      <c r="E6" s="294" t="str">
        <f t="shared" si="4"/>
        <v>Adde</v>
      </c>
      <c r="F6" s="303" t="str">
        <f t="shared" si="4"/>
        <v>Adde</v>
      </c>
      <c r="G6" s="295" t="str">
        <f t="shared" si="4"/>
        <v>Rainer</v>
      </c>
      <c r="H6" s="298"/>
      <c r="I6" s="298"/>
    </row>
    <row r="7" spans="2:17" ht="30" customHeight="1"/>
    <row r="11" spans="2:17">
      <c r="G11" s="304"/>
    </row>
  </sheetData>
  <mergeCells count="1">
    <mergeCell ref="B5:I5"/>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tabColor rgb="FF0000FF"/>
  </sheetPr>
  <dimension ref="A1:EJ43"/>
  <sheetViews>
    <sheetView tabSelected="1" zoomScale="80" zoomScaleNormal="80" workbookViewId="0">
      <selection activeCell="AL23" sqref="AL23"/>
    </sheetView>
  </sheetViews>
  <sheetFormatPr baseColWidth="10" defaultRowHeight="15"/>
  <cols>
    <col min="1" max="1" width="5.5703125" style="1" customWidth="1"/>
    <col min="2" max="9" width="6.85546875" style="1" customWidth="1"/>
    <col min="10" max="10" width="10.140625" style="1" bestFit="1" customWidth="1"/>
    <col min="11" max="11" width="10.28515625" bestFit="1" customWidth="1"/>
    <col min="12" max="12" width="5.140625" customWidth="1"/>
    <col min="13" max="13" width="5.7109375" customWidth="1"/>
    <col min="14" max="39" width="5.85546875" customWidth="1"/>
    <col min="40" max="134" width="0" hidden="1" customWidth="1"/>
    <col min="135" max="135" width="7.7109375" customWidth="1"/>
    <col min="136" max="136" width="8" customWidth="1"/>
    <col min="137" max="137" width="5.140625" customWidth="1"/>
    <col min="138" max="140" width="7.140625" customWidth="1"/>
    <col min="141" max="141" width="10.42578125" customWidth="1"/>
    <col min="142" max="142" width="11.28515625" customWidth="1"/>
    <col min="143" max="146" width="3.85546875" customWidth="1"/>
  </cols>
  <sheetData>
    <row r="1" spans="1:140" ht="32.450000000000003" customHeight="1" thickTop="1" thickBot="1">
      <c r="A1" s="307" t="s">
        <v>43</v>
      </c>
      <c r="B1" s="346"/>
      <c r="F1" s="134">
        <v>2</v>
      </c>
      <c r="J1" s="1">
        <v>1</v>
      </c>
    </row>
    <row r="2" spans="1:140" ht="24" customHeight="1" thickTop="1">
      <c r="K2" s="298" t="s">
        <v>315</v>
      </c>
      <c r="L2" s="353">
        <v>1</v>
      </c>
      <c r="M2" s="353">
        <v>2</v>
      </c>
      <c r="N2" s="353">
        <v>3</v>
      </c>
      <c r="O2" s="353">
        <v>4</v>
      </c>
      <c r="P2" s="353">
        <v>5</v>
      </c>
      <c r="Q2" s="353">
        <v>6</v>
      </c>
      <c r="R2" s="353">
        <v>7</v>
      </c>
      <c r="S2" s="353">
        <v>8</v>
      </c>
      <c r="T2" s="353">
        <v>9</v>
      </c>
      <c r="U2" s="353">
        <v>10</v>
      </c>
      <c r="V2" s="353">
        <v>11</v>
      </c>
      <c r="W2" s="353">
        <v>12</v>
      </c>
      <c r="X2" s="353">
        <v>13</v>
      </c>
      <c r="Y2" s="353">
        <v>14</v>
      </c>
      <c r="Z2" s="353">
        <v>15</v>
      </c>
      <c r="AA2" s="353">
        <v>16</v>
      </c>
      <c r="AB2" s="353">
        <v>17</v>
      </c>
      <c r="AC2" s="353">
        <v>18</v>
      </c>
      <c r="AD2" s="353">
        <v>19</v>
      </c>
      <c r="AE2" s="353">
        <v>20</v>
      </c>
      <c r="AF2" s="353">
        <v>25</v>
      </c>
      <c r="AH2" s="421" t="s">
        <v>414</v>
      </c>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1"/>
      <c r="BW2" s="421"/>
      <c r="BX2" s="421"/>
      <c r="BY2" s="421"/>
      <c r="BZ2" s="421"/>
      <c r="CA2" s="421"/>
      <c r="CB2" s="421"/>
      <c r="CC2" s="421"/>
      <c r="CD2" s="421"/>
      <c r="CE2" s="421"/>
      <c r="CF2" s="421"/>
      <c r="CG2" s="421"/>
      <c r="CH2" s="421"/>
      <c r="CI2" s="421"/>
      <c r="CJ2" s="421"/>
      <c r="CK2" s="421"/>
      <c r="CL2" s="421"/>
      <c r="CM2" s="421"/>
      <c r="CN2" s="421"/>
      <c r="CO2" s="421"/>
      <c r="CP2" s="421"/>
      <c r="CQ2" s="421"/>
      <c r="CR2" s="421"/>
      <c r="CS2" s="421"/>
      <c r="CT2" s="421"/>
      <c r="CU2" s="421"/>
      <c r="CV2" s="421"/>
      <c r="CW2" s="421"/>
      <c r="CX2" s="421"/>
      <c r="CY2" s="421"/>
      <c r="CZ2" s="421"/>
      <c r="DA2" s="421"/>
      <c r="DB2" s="421"/>
      <c r="DC2" s="421"/>
      <c r="DD2" s="421"/>
      <c r="DE2" s="421"/>
      <c r="DF2" s="421"/>
      <c r="DG2" s="421"/>
      <c r="DH2" s="421"/>
      <c r="DI2" s="421"/>
      <c r="DJ2" s="421"/>
      <c r="DK2" s="421"/>
      <c r="DL2" s="421"/>
      <c r="DM2" s="421"/>
      <c r="DN2" s="421"/>
      <c r="DO2" s="421"/>
      <c r="DP2" s="421"/>
      <c r="DQ2" s="421"/>
      <c r="DR2" s="421"/>
      <c r="DS2" s="421"/>
      <c r="DT2" s="421"/>
      <c r="DU2" s="421"/>
      <c r="DV2" s="421"/>
      <c r="DW2" s="421"/>
      <c r="DX2" s="421"/>
      <c r="DY2" s="421"/>
      <c r="DZ2" s="421"/>
      <c r="EA2" s="421"/>
      <c r="EB2" s="421"/>
      <c r="EC2" s="421"/>
      <c r="ED2" s="421"/>
      <c r="EE2" s="421"/>
      <c r="EF2" s="421"/>
    </row>
    <row r="3" spans="1:140" ht="27">
      <c r="F3" s="404" t="s">
        <v>52</v>
      </c>
      <c r="G3" s="404"/>
      <c r="H3" s="405"/>
      <c r="I3" s="408">
        <v>2</v>
      </c>
      <c r="J3" s="364"/>
      <c r="K3" s="298" t="s">
        <v>316</v>
      </c>
      <c r="L3" s="368">
        <v>2</v>
      </c>
      <c r="M3" s="354">
        <v>4</v>
      </c>
      <c r="N3" s="354">
        <v>6</v>
      </c>
      <c r="O3" s="354">
        <v>8</v>
      </c>
      <c r="P3" s="354">
        <v>10</v>
      </c>
      <c r="Q3" s="354">
        <v>12</v>
      </c>
      <c r="R3" s="354">
        <v>14</v>
      </c>
      <c r="S3" s="354">
        <v>16</v>
      </c>
      <c r="T3" s="354">
        <v>18</v>
      </c>
      <c r="U3" s="354">
        <v>20</v>
      </c>
      <c r="V3" s="354">
        <v>22</v>
      </c>
      <c r="W3" s="354">
        <v>24</v>
      </c>
      <c r="X3" s="354">
        <v>26</v>
      </c>
      <c r="Y3" s="354">
        <v>28</v>
      </c>
      <c r="Z3" s="354">
        <v>30</v>
      </c>
      <c r="AA3" s="354">
        <v>32</v>
      </c>
      <c r="AB3" s="354">
        <v>34</v>
      </c>
      <c r="AC3" s="354">
        <v>36</v>
      </c>
      <c r="AD3" s="354">
        <v>38</v>
      </c>
      <c r="AE3" s="354">
        <v>40</v>
      </c>
      <c r="AF3" s="354">
        <v>50</v>
      </c>
      <c r="AH3" s="421"/>
      <c r="AI3" s="421"/>
      <c r="AJ3" s="421"/>
      <c r="AK3" s="421"/>
      <c r="AL3" s="421"/>
      <c r="AM3" s="421"/>
      <c r="AN3" s="421"/>
      <c r="AO3" s="421"/>
      <c r="AP3" s="421"/>
      <c r="AQ3" s="421"/>
      <c r="AR3" s="421"/>
      <c r="AS3" s="421"/>
      <c r="AT3" s="421"/>
      <c r="AU3" s="421"/>
      <c r="AV3" s="421"/>
      <c r="AW3" s="421"/>
      <c r="AX3" s="421"/>
      <c r="AY3" s="421"/>
      <c r="AZ3" s="421"/>
      <c r="BA3" s="421"/>
      <c r="BB3" s="421"/>
      <c r="BC3" s="421"/>
      <c r="BD3" s="421"/>
      <c r="BE3" s="421"/>
      <c r="BF3" s="421"/>
      <c r="BG3" s="421"/>
      <c r="BH3" s="421"/>
      <c r="BI3" s="421"/>
      <c r="BJ3" s="421"/>
      <c r="BK3" s="421"/>
      <c r="BL3" s="421"/>
      <c r="BM3" s="421"/>
      <c r="BN3" s="421"/>
      <c r="BO3" s="421"/>
      <c r="BP3" s="421"/>
      <c r="BQ3" s="421"/>
      <c r="BR3" s="421"/>
      <c r="BS3" s="421"/>
      <c r="BT3" s="421"/>
      <c r="BU3" s="421"/>
      <c r="BV3" s="421"/>
      <c r="BW3" s="421"/>
      <c r="BX3" s="421"/>
      <c r="BY3" s="421"/>
      <c r="BZ3" s="421"/>
      <c r="CA3" s="421"/>
      <c r="CB3" s="421"/>
      <c r="CC3" s="421"/>
      <c r="CD3" s="421"/>
      <c r="CE3" s="421"/>
      <c r="CF3" s="421"/>
      <c r="CG3" s="421"/>
      <c r="CH3" s="421"/>
      <c r="CI3" s="421"/>
      <c r="CJ3" s="421"/>
      <c r="CK3" s="421"/>
      <c r="CL3" s="421"/>
      <c r="CM3" s="421"/>
      <c r="CN3" s="421"/>
      <c r="CO3" s="421"/>
      <c r="CP3" s="421"/>
      <c r="CQ3" s="421"/>
      <c r="CR3" s="421"/>
      <c r="CS3" s="421"/>
      <c r="CT3" s="421"/>
      <c r="CU3" s="421"/>
      <c r="CV3" s="421"/>
      <c r="CW3" s="421"/>
      <c r="CX3" s="421"/>
      <c r="CY3" s="421"/>
      <c r="CZ3" s="421"/>
      <c r="DA3" s="421"/>
      <c r="DB3" s="421"/>
      <c r="DC3" s="421"/>
      <c r="DD3" s="421"/>
      <c r="DE3" s="421"/>
      <c r="DF3" s="421"/>
      <c r="DG3" s="421"/>
      <c r="DH3" s="421"/>
      <c r="DI3" s="421"/>
      <c r="DJ3" s="421"/>
      <c r="DK3" s="421"/>
      <c r="DL3" s="421"/>
      <c r="DM3" s="421"/>
      <c r="DN3" s="421"/>
      <c r="DO3" s="421"/>
      <c r="DP3" s="421"/>
      <c r="DQ3" s="421"/>
      <c r="DR3" s="421"/>
      <c r="DS3" s="421"/>
      <c r="DT3" s="421"/>
      <c r="DU3" s="421"/>
      <c r="DV3" s="421"/>
      <c r="DW3" s="421"/>
      <c r="DX3" s="421"/>
      <c r="DY3" s="421"/>
      <c r="DZ3" s="421"/>
      <c r="EA3" s="421"/>
      <c r="EB3" s="421"/>
      <c r="EC3" s="421"/>
      <c r="ED3" s="421"/>
      <c r="EE3" s="421"/>
      <c r="EF3" s="421"/>
    </row>
    <row r="4" spans="1:140" ht="27.75" thickBot="1">
      <c r="F4" s="406"/>
      <c r="G4" s="406"/>
      <c r="H4" s="407"/>
      <c r="I4" s="409"/>
      <c r="J4" s="363"/>
      <c r="K4" s="298" t="s">
        <v>317</v>
      </c>
      <c r="L4" s="369">
        <v>3</v>
      </c>
      <c r="M4" s="355">
        <v>6</v>
      </c>
      <c r="N4" s="355">
        <v>9</v>
      </c>
      <c r="O4" s="355">
        <v>12</v>
      </c>
      <c r="P4" s="355">
        <v>15</v>
      </c>
      <c r="Q4" s="355">
        <v>18</v>
      </c>
      <c r="R4" s="355">
        <v>21</v>
      </c>
      <c r="S4" s="355">
        <v>24</v>
      </c>
      <c r="T4" s="355">
        <v>27</v>
      </c>
      <c r="U4" s="355">
        <v>30</v>
      </c>
      <c r="V4" s="355">
        <v>33</v>
      </c>
      <c r="W4" s="355">
        <v>36</v>
      </c>
      <c r="X4" s="355">
        <v>39</v>
      </c>
      <c r="Y4" s="355">
        <v>42</v>
      </c>
      <c r="Z4" s="355">
        <v>45</v>
      </c>
      <c r="AA4" s="355">
        <v>48</v>
      </c>
      <c r="AB4" s="355">
        <v>51</v>
      </c>
      <c r="AC4" s="355">
        <v>54</v>
      </c>
      <c r="AD4" s="355">
        <v>57</v>
      </c>
      <c r="AE4" s="355">
        <v>60</v>
      </c>
      <c r="AF4" s="356" t="s">
        <v>312</v>
      </c>
      <c r="AH4" s="421"/>
      <c r="AI4" s="421"/>
      <c r="AJ4" s="421"/>
      <c r="AK4" s="421"/>
      <c r="AL4" s="421"/>
      <c r="AM4" s="421"/>
      <c r="AN4" s="421"/>
      <c r="AO4" s="421"/>
      <c r="AP4" s="421"/>
      <c r="AQ4" s="421"/>
      <c r="AR4" s="421"/>
      <c r="AS4" s="421"/>
      <c r="AT4" s="421"/>
      <c r="AU4" s="421"/>
      <c r="AV4" s="421"/>
      <c r="AW4" s="421"/>
      <c r="AX4" s="421"/>
      <c r="AY4" s="421"/>
      <c r="AZ4" s="421"/>
      <c r="BA4" s="421"/>
      <c r="BB4" s="421"/>
      <c r="BC4" s="421"/>
      <c r="BD4" s="421"/>
      <c r="BE4" s="421"/>
      <c r="BF4" s="421"/>
      <c r="BG4" s="421"/>
      <c r="BH4" s="421"/>
      <c r="BI4" s="421"/>
      <c r="BJ4" s="421"/>
      <c r="BK4" s="421"/>
      <c r="BL4" s="421"/>
      <c r="BM4" s="421"/>
      <c r="BN4" s="421"/>
      <c r="BO4" s="421"/>
      <c r="BP4" s="421"/>
      <c r="BQ4" s="421"/>
      <c r="BR4" s="421"/>
      <c r="BS4" s="421"/>
      <c r="BT4" s="421"/>
      <c r="BU4" s="421"/>
      <c r="BV4" s="421"/>
      <c r="BW4" s="421"/>
      <c r="BX4" s="421"/>
      <c r="BY4" s="421"/>
      <c r="BZ4" s="421"/>
      <c r="CA4" s="421"/>
      <c r="CB4" s="421"/>
      <c r="CC4" s="421"/>
      <c r="CD4" s="421"/>
      <c r="CE4" s="421"/>
      <c r="CF4" s="421"/>
      <c r="CG4" s="421"/>
      <c r="CH4" s="421"/>
      <c r="CI4" s="421"/>
      <c r="CJ4" s="421"/>
      <c r="CK4" s="421"/>
      <c r="CL4" s="421"/>
      <c r="CM4" s="421"/>
      <c r="CN4" s="421"/>
      <c r="CO4" s="421"/>
      <c r="CP4" s="421"/>
      <c r="CQ4" s="421"/>
      <c r="CR4" s="421"/>
      <c r="CS4" s="421"/>
      <c r="CT4" s="421"/>
      <c r="CU4" s="421"/>
      <c r="CV4" s="421"/>
      <c r="CW4" s="421"/>
      <c r="CX4" s="421"/>
      <c r="CY4" s="421"/>
      <c r="CZ4" s="421"/>
      <c r="DA4" s="421"/>
      <c r="DB4" s="421"/>
      <c r="DC4" s="421"/>
      <c r="DD4" s="421"/>
      <c r="DE4" s="421"/>
      <c r="DF4" s="421"/>
      <c r="DG4" s="421"/>
      <c r="DH4" s="421"/>
      <c r="DI4" s="421"/>
      <c r="DJ4" s="421"/>
      <c r="DK4" s="421"/>
      <c r="DL4" s="421"/>
      <c r="DM4" s="421"/>
      <c r="DN4" s="421"/>
      <c r="DO4" s="421"/>
      <c r="DP4" s="421"/>
      <c r="DQ4" s="421"/>
      <c r="DR4" s="421"/>
      <c r="DS4" s="421"/>
      <c r="DT4" s="421"/>
      <c r="DU4" s="421"/>
      <c r="DV4" s="421"/>
      <c r="DW4" s="421"/>
      <c r="DX4" s="421"/>
      <c r="DY4" s="421"/>
      <c r="DZ4" s="421"/>
      <c r="EA4" s="421"/>
      <c r="EB4" s="421"/>
      <c r="EC4" s="421"/>
      <c r="ED4" s="421"/>
      <c r="EE4" s="421"/>
      <c r="EF4" s="421"/>
    </row>
    <row r="5" spans="1:140" ht="24" thickBot="1">
      <c r="A5" s="413" t="s">
        <v>307</v>
      </c>
      <c r="B5" s="414"/>
      <c r="C5" s="414"/>
      <c r="D5" s="414"/>
      <c r="E5" s="415"/>
      <c r="F5" s="390"/>
      <c r="G5" s="412"/>
      <c r="H5" s="391"/>
      <c r="I5" s="58" t="s">
        <v>48</v>
      </c>
      <c r="J5" s="357"/>
    </row>
    <row r="6" spans="1:140" ht="27" thickBot="1">
      <c r="A6" s="416"/>
      <c r="B6" s="417"/>
      <c r="C6" s="417"/>
      <c r="D6" s="417"/>
      <c r="E6" s="418"/>
      <c r="F6" s="67">
        <f>E34</f>
        <v>0</v>
      </c>
      <c r="G6" s="410">
        <f>I7</f>
        <v>301</v>
      </c>
      <c r="H6" s="411"/>
      <c r="I6" s="419">
        <f>I53</f>
        <v>0</v>
      </c>
      <c r="J6" s="420"/>
      <c r="L6" s="396" t="s">
        <v>27</v>
      </c>
      <c r="M6" s="397"/>
      <c r="N6" s="396" t="s">
        <v>263</v>
      </c>
      <c r="O6" s="397"/>
      <c r="P6" s="396" t="s">
        <v>264</v>
      </c>
      <c r="Q6" s="397"/>
      <c r="R6" s="396" t="s">
        <v>265</v>
      </c>
      <c r="S6" s="397"/>
      <c r="T6" s="396" t="s">
        <v>266</v>
      </c>
      <c r="U6" s="397"/>
      <c r="V6" s="396" t="s">
        <v>267</v>
      </c>
      <c r="W6" s="397"/>
      <c r="X6" s="396" t="s">
        <v>268</v>
      </c>
      <c r="Y6" s="397"/>
      <c r="Z6" s="396" t="s">
        <v>269</v>
      </c>
      <c r="AA6" s="397"/>
      <c r="AB6" s="396" t="s">
        <v>270</v>
      </c>
      <c r="AC6" s="397"/>
      <c r="AD6" s="396" t="s">
        <v>271</v>
      </c>
      <c r="AE6" s="397"/>
      <c r="AF6" s="396" t="s">
        <v>272</v>
      </c>
      <c r="AG6" s="397"/>
      <c r="AH6" s="396" t="s">
        <v>273</v>
      </c>
      <c r="AI6" s="397"/>
      <c r="AJ6" s="396" t="s">
        <v>274</v>
      </c>
      <c r="AK6" s="397"/>
      <c r="AL6" s="396" t="s">
        <v>275</v>
      </c>
      <c r="AM6" s="397"/>
      <c r="EE6" s="422" t="s">
        <v>415</v>
      </c>
      <c r="EF6" s="422"/>
      <c r="EG6" s="422"/>
      <c r="EH6" s="422"/>
      <c r="EI6" s="422"/>
      <c r="EJ6" s="422"/>
    </row>
    <row r="7" spans="1:140" ht="27" customHeight="1" thickBot="1">
      <c r="A7" s="416"/>
      <c r="B7" s="417"/>
      <c r="C7" s="417"/>
      <c r="D7" s="417"/>
      <c r="E7" s="418"/>
      <c r="F7" s="67">
        <f>D56</f>
        <v>0</v>
      </c>
      <c r="G7" s="339"/>
      <c r="H7" s="392">
        <v>301</v>
      </c>
      <c r="I7" s="394">
        <f>H7</f>
        <v>301</v>
      </c>
      <c r="J7" s="358"/>
      <c r="L7" s="396" t="s">
        <v>311</v>
      </c>
      <c r="M7" s="397"/>
      <c r="N7" s="396" t="s">
        <v>304</v>
      </c>
      <c r="O7" s="397"/>
      <c r="P7" s="396" t="s">
        <v>305</v>
      </c>
      <c r="Q7" s="397"/>
      <c r="R7" s="396" t="s">
        <v>313</v>
      </c>
      <c r="S7" s="397"/>
      <c r="T7" s="396" t="s">
        <v>314</v>
      </c>
      <c r="U7" s="397"/>
      <c r="V7" s="396" t="s">
        <v>361</v>
      </c>
      <c r="W7" s="397"/>
      <c r="X7" s="396" t="s">
        <v>362</v>
      </c>
      <c r="Y7" s="397"/>
      <c r="Z7" s="396" t="s">
        <v>363</v>
      </c>
      <c r="AA7" s="397"/>
      <c r="AB7" s="396" t="s">
        <v>364</v>
      </c>
      <c r="AC7" s="397"/>
      <c r="AD7" s="396" t="s">
        <v>365</v>
      </c>
      <c r="AE7" s="397"/>
      <c r="AF7" s="396" t="s">
        <v>366</v>
      </c>
      <c r="AG7" s="397"/>
      <c r="AH7" s="396" t="s">
        <v>367</v>
      </c>
      <c r="AI7" s="397"/>
      <c r="AJ7" s="396" t="s">
        <v>368</v>
      </c>
      <c r="AK7" s="397"/>
      <c r="AL7" s="396" t="s">
        <v>369</v>
      </c>
      <c r="AM7" s="397"/>
      <c r="EE7" s="422"/>
      <c r="EF7" s="422"/>
      <c r="EG7" s="422"/>
      <c r="EH7" s="422"/>
      <c r="EI7" s="422"/>
      <c r="EJ7" s="422"/>
    </row>
    <row r="8" spans="1:140" ht="38.25" customHeight="1" thickBot="1">
      <c r="A8" s="401" t="s">
        <v>360</v>
      </c>
      <c r="B8" s="360">
        <v>1</v>
      </c>
      <c r="C8" s="347">
        <v>6</v>
      </c>
      <c r="D8" s="348">
        <v>9</v>
      </c>
      <c r="F8"/>
      <c r="G8"/>
      <c r="H8" s="393"/>
      <c r="I8" s="395"/>
      <c r="J8" s="358"/>
      <c r="K8" s="340" t="s">
        <v>48</v>
      </c>
      <c r="L8" s="390">
        <f>G6</f>
        <v>301</v>
      </c>
      <c r="M8" s="391"/>
      <c r="N8" s="390">
        <f>$I$7</f>
        <v>301</v>
      </c>
      <c r="O8" s="391"/>
      <c r="P8" s="390">
        <f>$I$7</f>
        <v>301</v>
      </c>
      <c r="Q8" s="391"/>
      <c r="R8" s="390">
        <f>$I$7</f>
        <v>301</v>
      </c>
      <c r="S8" s="391"/>
      <c r="T8" s="390">
        <f>$I$7</f>
        <v>301</v>
      </c>
      <c r="U8" s="391"/>
      <c r="V8" s="390">
        <f>$I$7</f>
        <v>301</v>
      </c>
      <c r="W8" s="391"/>
      <c r="X8" s="390">
        <f>$I$7</f>
        <v>301</v>
      </c>
      <c r="Y8" s="391"/>
      <c r="Z8" s="390">
        <f>$I$7</f>
        <v>301</v>
      </c>
      <c r="AA8" s="391"/>
      <c r="AB8" s="390">
        <f>$I$7</f>
        <v>301</v>
      </c>
      <c r="AC8" s="391"/>
      <c r="AD8" s="390">
        <f>$I$7</f>
        <v>301</v>
      </c>
      <c r="AE8" s="391"/>
      <c r="AF8" s="390">
        <f>$I$7</f>
        <v>301</v>
      </c>
      <c r="AG8" s="391"/>
      <c r="AH8" s="390">
        <f>$I$7</f>
        <v>301</v>
      </c>
      <c r="AI8" s="391"/>
      <c r="AJ8" s="390">
        <f>$I$7</f>
        <v>301</v>
      </c>
      <c r="AK8" s="391"/>
      <c r="AL8" s="390">
        <f>$I$7</f>
        <v>301</v>
      </c>
      <c r="AM8" s="391"/>
      <c r="EE8" s="422"/>
      <c r="EF8" s="422"/>
      <c r="EG8" s="422"/>
      <c r="EH8" s="422"/>
      <c r="EI8" s="422"/>
      <c r="EJ8" s="422"/>
    </row>
    <row r="9" spans="1:140" ht="38.25" customHeight="1" thickBot="1">
      <c r="A9" s="402"/>
      <c r="B9" s="351" t="s">
        <v>32</v>
      </c>
      <c r="C9" s="351" t="s">
        <v>33</v>
      </c>
      <c r="D9" s="351" t="s">
        <v>354</v>
      </c>
      <c r="E9" s="351" t="s">
        <v>355</v>
      </c>
      <c r="F9" s="351" t="s">
        <v>356</v>
      </c>
      <c r="G9" s="351" t="s">
        <v>357</v>
      </c>
      <c r="H9" s="351" t="s">
        <v>358</v>
      </c>
      <c r="I9" s="351" t="s">
        <v>359</v>
      </c>
      <c r="J9" s="358"/>
      <c r="K9" s="341" t="s">
        <v>222</v>
      </c>
      <c r="L9" s="412">
        <v>301</v>
      </c>
      <c r="M9" s="412"/>
      <c r="N9" s="390">
        <v>301</v>
      </c>
      <c r="O9" s="391"/>
      <c r="P9" s="390"/>
      <c r="Q9" s="391"/>
      <c r="R9" s="390"/>
      <c r="S9" s="391"/>
      <c r="T9" s="390"/>
      <c r="U9" s="391"/>
      <c r="V9" s="390"/>
      <c r="W9" s="391"/>
      <c r="X9" s="390"/>
      <c r="Y9" s="391"/>
      <c r="Z9" s="390"/>
      <c r="AA9" s="391"/>
      <c r="AB9" s="390"/>
      <c r="AC9" s="391"/>
      <c r="AD9" s="390"/>
      <c r="AE9" s="391"/>
      <c r="AF9" s="390">
        <v>301</v>
      </c>
      <c r="AG9" s="391"/>
      <c r="AH9" s="390"/>
      <c r="AI9" s="391"/>
      <c r="AJ9" s="390"/>
      <c r="AK9" s="391"/>
      <c r="AL9" s="390"/>
      <c r="AM9" s="391"/>
      <c r="EE9" s="422"/>
      <c r="EF9" s="422"/>
      <c r="EG9" s="422"/>
      <c r="EH9" s="422"/>
      <c r="EI9" s="422"/>
      <c r="EJ9" s="422"/>
    </row>
    <row r="10" spans="1:140" ht="38.25" customHeight="1" thickBot="1">
      <c r="A10" s="403"/>
      <c r="B10" s="351" t="s">
        <v>346</v>
      </c>
      <c r="C10" s="351" t="s">
        <v>347</v>
      </c>
      <c r="D10" s="351" t="s">
        <v>348</v>
      </c>
      <c r="E10" s="351" t="s">
        <v>349</v>
      </c>
      <c r="F10" s="351" t="s">
        <v>350</v>
      </c>
      <c r="G10" s="351" t="s">
        <v>351</v>
      </c>
      <c r="H10" s="351" t="s">
        <v>352</v>
      </c>
      <c r="I10" s="351" t="s">
        <v>353</v>
      </c>
      <c r="J10" s="361"/>
      <c r="K10" s="352"/>
      <c r="L10" s="390">
        <f>L8-L9</f>
        <v>0</v>
      </c>
      <c r="M10" s="391"/>
      <c r="N10" s="390">
        <f t="shared" ref="N10" si="0">N8-N9</f>
        <v>0</v>
      </c>
      <c r="O10" s="391"/>
      <c r="P10" s="390">
        <f t="shared" ref="P10" si="1">P8-P9</f>
        <v>301</v>
      </c>
      <c r="Q10" s="391"/>
      <c r="R10" s="390">
        <f t="shared" ref="R10" si="2">R8-R9</f>
        <v>301</v>
      </c>
      <c r="S10" s="391"/>
      <c r="T10" s="390">
        <f t="shared" ref="T10" si="3">T8-T9</f>
        <v>301</v>
      </c>
      <c r="U10" s="391"/>
      <c r="V10" s="390">
        <f t="shared" ref="V10" si="4">V8-V9</f>
        <v>301</v>
      </c>
      <c r="W10" s="391"/>
      <c r="X10" s="390">
        <f t="shared" ref="X10" si="5">X8-X9</f>
        <v>301</v>
      </c>
      <c r="Y10" s="391"/>
      <c r="Z10" s="390">
        <f t="shared" ref="Z10" si="6">Z8-Z9</f>
        <v>301</v>
      </c>
      <c r="AA10" s="391"/>
      <c r="AB10" s="390">
        <f t="shared" ref="AB10" si="7">AB8-AB9</f>
        <v>301</v>
      </c>
      <c r="AC10" s="391"/>
      <c r="AD10" s="390">
        <f t="shared" ref="AD10" si="8">AD8-AD9</f>
        <v>301</v>
      </c>
      <c r="AE10" s="391"/>
      <c r="AF10" s="390">
        <f t="shared" ref="AF10" si="9">AF8-AF9</f>
        <v>0</v>
      </c>
      <c r="AG10" s="391"/>
      <c r="AH10" s="390">
        <f t="shared" ref="AH10" si="10">AH8-AH9</f>
        <v>301</v>
      </c>
      <c r="AI10" s="391"/>
      <c r="AJ10" s="390">
        <f t="shared" ref="AJ10" si="11">AJ8-AJ9</f>
        <v>301</v>
      </c>
      <c r="AK10" s="391"/>
      <c r="AL10" s="390">
        <f t="shared" ref="AL10" si="12">AL8-AL9</f>
        <v>301</v>
      </c>
      <c r="AM10" s="391"/>
      <c r="EE10" s="423" t="s">
        <v>411</v>
      </c>
      <c r="EF10" s="423"/>
      <c r="EG10" s="423"/>
      <c r="EH10" s="423"/>
      <c r="EI10" s="423"/>
    </row>
    <row r="11" spans="1:140" ht="27" customHeight="1" thickBot="1">
      <c r="A11" s="349" t="s">
        <v>318</v>
      </c>
      <c r="B11" s="349">
        <v>3</v>
      </c>
      <c r="C11" s="347">
        <v>3</v>
      </c>
      <c r="D11" s="348"/>
      <c r="E11" s="349"/>
      <c r="F11" s="349"/>
      <c r="G11" s="349"/>
      <c r="H11" s="349"/>
      <c r="I11" s="349"/>
      <c r="J11" s="362">
        <f>IFERROR(LARGE(B11:I11,$J$1),"")</f>
        <v>3</v>
      </c>
      <c r="L11" s="384" t="str">
        <f>L7</f>
        <v>Thomas</v>
      </c>
      <c r="M11" s="387"/>
      <c r="N11" s="384" t="str">
        <f>N7</f>
        <v>Rainer</v>
      </c>
      <c r="O11" s="385"/>
      <c r="P11" s="387" t="str">
        <f t="shared" ref="P11:AL11" si="13">P7</f>
        <v>Adde</v>
      </c>
      <c r="Q11" s="387"/>
      <c r="R11" s="384" t="str">
        <f t="shared" si="13"/>
        <v>Dieter</v>
      </c>
      <c r="S11" s="385"/>
      <c r="T11" s="387" t="str">
        <f t="shared" si="13"/>
        <v>Manfred</v>
      </c>
      <c r="U11" s="387"/>
      <c r="V11" s="384" t="str">
        <f>V7</f>
        <v>Andy</v>
      </c>
      <c r="W11" s="385"/>
      <c r="X11" s="387" t="str">
        <f t="shared" si="13"/>
        <v>Steffen</v>
      </c>
      <c r="Y11" s="387"/>
      <c r="Z11" s="384" t="str">
        <f t="shared" si="13"/>
        <v>Lukas</v>
      </c>
      <c r="AA11" s="385"/>
      <c r="AB11" s="387" t="str">
        <f t="shared" si="13"/>
        <v>Stefan</v>
      </c>
      <c r="AC11" s="387"/>
      <c r="AD11" s="384" t="str">
        <f t="shared" si="13"/>
        <v>Charly</v>
      </c>
      <c r="AE11" s="385"/>
      <c r="AF11" s="387" t="str">
        <f t="shared" si="13"/>
        <v>Spohni</v>
      </c>
      <c r="AG11" s="387"/>
      <c r="AH11" s="384" t="str">
        <f t="shared" si="13"/>
        <v>Walter</v>
      </c>
      <c r="AI11" s="387"/>
      <c r="AJ11" s="384" t="str">
        <f t="shared" si="13"/>
        <v>Volker</v>
      </c>
      <c r="AK11" s="385"/>
      <c r="AL11" s="384" t="str">
        <f t="shared" si="13"/>
        <v>Uwe</v>
      </c>
      <c r="AM11" s="385"/>
    </row>
    <row r="12" spans="1:140" ht="24" customHeight="1" thickBot="1">
      <c r="A12" s="349" t="s">
        <v>319</v>
      </c>
      <c r="B12" s="365">
        <v>3</v>
      </c>
      <c r="C12" s="366">
        <v>3</v>
      </c>
      <c r="D12" s="367">
        <v>3</v>
      </c>
      <c r="E12" s="365">
        <v>1</v>
      </c>
      <c r="F12" s="365"/>
      <c r="G12" s="365"/>
      <c r="H12" s="365"/>
      <c r="I12" s="365"/>
      <c r="J12" s="362">
        <f t="shared" ref="J12:J24" si="14">IFERROR(LARGE(B12:I12,$J$1),"")</f>
        <v>3</v>
      </c>
      <c r="K12" s="342" t="s">
        <v>220</v>
      </c>
      <c r="L12" s="398" t="str">
        <f>IF(AND($L$8=$L$9,$L$8=301,SUM($B$11:$I$11)=6),"6 Darter","")</f>
        <v>6 Darter</v>
      </c>
      <c r="M12" s="399"/>
      <c r="N12" s="398" t="str">
        <f>IF(AND($N$8=$N$9,$N$8=301,SUM($B$12:$I$12)=6),"6 Darter","")</f>
        <v/>
      </c>
      <c r="O12" s="399"/>
      <c r="P12" s="398" t="str">
        <f>IF(AND($P$8=$P$9,$P$8=301,SUM($B$13:$I$13)=6),"6 Darter","")</f>
        <v/>
      </c>
      <c r="Q12" s="399"/>
      <c r="R12" s="398" t="str">
        <f>IF(AND($R$8=$R$9,$R$8=301,SUM($B$14:$I$14)=6),"6 Darter","")</f>
        <v/>
      </c>
      <c r="S12" s="399"/>
      <c r="T12" s="398" t="str">
        <f>IF(AND($T$8=$T$9,$T$8=301,SUM($B$15:$I$15)=6),"6 Darter","")</f>
        <v/>
      </c>
      <c r="U12" s="399"/>
      <c r="V12" s="398" t="str">
        <f>IF(AND($V$8=$V$9,$V$8=301,SUM($B$16:$I$16)=6),"6 Darter","")</f>
        <v/>
      </c>
      <c r="W12" s="399"/>
      <c r="X12" s="398" t="str">
        <f>IF(AND(V8=V9,V8=301,SUM(B17:I17)=6),"6 Darter","")</f>
        <v/>
      </c>
      <c r="Y12" s="399"/>
      <c r="Z12" s="398" t="str">
        <f>IF(AND($Z$8=$Z$9,$Z$8=301,SUM($B$18:$I$18)=6),"6 Darter","")</f>
        <v/>
      </c>
      <c r="AA12" s="399"/>
      <c r="AB12" s="398" t="str">
        <f>IF(AND($AB$8=$AB$9,$AB$8=301,SUM($B$19:$I$19)=6),"6 Darter","")</f>
        <v/>
      </c>
      <c r="AC12" s="399"/>
      <c r="AD12" s="398" t="str">
        <f>IF(AND($AD$8=$AD$9,$AD$8=301,SUM($B$20:$I$20)=6),"6 Darter","")</f>
        <v/>
      </c>
      <c r="AE12" s="399"/>
      <c r="AF12" s="398" t="str">
        <f>IF(AND($AF$8=$AF$9,$AF$8=301,SUM($B$21:$I$21)=6),"6 Darter","")</f>
        <v/>
      </c>
      <c r="AG12" s="399"/>
      <c r="AH12" s="398" t="str">
        <f>IF(AND($AH$8=$AH$9,$AH$8=301,SUM($B$22:$I$22)=6),"6 Darter","")</f>
        <v/>
      </c>
      <c r="AI12" s="399"/>
      <c r="AJ12" s="398" t="str">
        <f>IF(AND($AJ$8=$AJ$9,$AJ$8=301,SUM($B$23:$I$23)=6),"6 Darter","")</f>
        <v/>
      </c>
      <c r="AK12" s="399"/>
      <c r="AL12" s="398" t="str">
        <f>IF(AND($AL$8=$AL$9,$AL$8=301,SUM($B$24:$I$24)=6),"6 Darter","")</f>
        <v/>
      </c>
      <c r="AM12" s="399"/>
      <c r="EE12" s="421" t="s">
        <v>412</v>
      </c>
      <c r="EF12" s="421"/>
      <c r="EG12" s="421"/>
      <c r="EH12" s="421"/>
      <c r="EI12" s="421"/>
    </row>
    <row r="13" spans="1:140" ht="24" customHeight="1" thickBot="1">
      <c r="A13" s="349" t="s">
        <v>320</v>
      </c>
      <c r="B13" s="365"/>
      <c r="C13" s="366"/>
      <c r="D13" s="367"/>
      <c r="E13" s="365"/>
      <c r="F13" s="365"/>
      <c r="G13" s="365"/>
      <c r="H13" s="365"/>
      <c r="I13" s="365"/>
      <c r="J13" s="362" t="str">
        <f t="shared" si="14"/>
        <v/>
      </c>
      <c r="K13" s="342" t="s">
        <v>220</v>
      </c>
      <c r="L13" s="398" t="str">
        <f>IF(AND($L$8=$L$9,$L$8=501,SUM($B$11:$I$11)=9),"9 Darter","")</f>
        <v/>
      </c>
      <c r="M13" s="399"/>
      <c r="N13" s="400" t="str">
        <f>IF(AND($N$8=$N$9,$N$8=501,SUM($B$12:$I$12)=9),"9 Darter","")</f>
        <v/>
      </c>
      <c r="O13" s="400"/>
      <c r="P13" s="398" t="str">
        <f>IF(AND($P$8=$P$9,$P$8=501,SUM($B$13:$I$13)=9),"9 Darter","")</f>
        <v/>
      </c>
      <c r="Q13" s="399"/>
      <c r="R13" s="398" t="str">
        <f>IF(AND($R$8=$R$9,$R$8=501,SUM($B$14:$I$14)=9),"9 Darter","")</f>
        <v/>
      </c>
      <c r="S13" s="399"/>
      <c r="T13" s="398" t="str">
        <f>IF(AND($T$8=$T$9,$T$8=501,SUM($B$15:$I$15)=9),"9 Darter","")</f>
        <v/>
      </c>
      <c r="U13" s="399"/>
      <c r="V13" s="398" t="str">
        <f>IF(AND($V$8=$V$9,$V$8=501,SUM($B$16:$I$16)=9),"9 Darter","")</f>
        <v/>
      </c>
      <c r="W13" s="399"/>
      <c r="X13" s="398" t="str">
        <f>IF(AND(V9=V10,V9=501,SUM(B18:I18)=9),"9 Darter","")</f>
        <v/>
      </c>
      <c r="Y13" s="399"/>
      <c r="Z13" s="398" t="str">
        <f>IF(AND($Z$8=$Z$9,$Z$8=501,SUM($B$18:$I$18)=9),"9 Darter","")</f>
        <v/>
      </c>
      <c r="AA13" s="399"/>
      <c r="AB13" s="398" t="str">
        <f>IF(AND($AB$8=$AB$9,$AB$8=501,SUM($B$19:$I$19)=9),"9 Darter","")</f>
        <v/>
      </c>
      <c r="AC13" s="399"/>
      <c r="AD13" s="398" t="str">
        <f>IF(AND($AD$8=$AD$9,$AD$8=501,SUM($B$20:$I$20)=9),"9 Darter","")</f>
        <v/>
      </c>
      <c r="AE13" s="399"/>
      <c r="AF13" s="398" t="str">
        <f>IF(AND($AF$8=$AF$9,$AF$8=501,SUM($B$21:$I$21)=9),"9 Darter","")</f>
        <v/>
      </c>
      <c r="AG13" s="399"/>
      <c r="AH13" s="398" t="str">
        <f>IF(AND($AH$8=$AH$9,$AH$8=501,SUM($B$22:$I$22)=9),"9 Darter","")</f>
        <v/>
      </c>
      <c r="AI13" s="399"/>
      <c r="AJ13" s="398" t="str">
        <f>IF(AND($AJ$8=$AJ$9,$AJ$8=501,SUM($B$23:$I$23)=9),"9 Darter","")</f>
        <v/>
      </c>
      <c r="AK13" s="399"/>
      <c r="AL13" s="398" t="str">
        <f>IF(AND($AL$8=$AL$9,$AL$8=501,SUM($B$24:$I$24)=9),"9 Darter","")</f>
        <v/>
      </c>
      <c r="AM13" s="399"/>
      <c r="EE13" s="421"/>
      <c r="EF13" s="421"/>
      <c r="EG13" s="421"/>
      <c r="EH13" s="421"/>
      <c r="EI13" s="421"/>
    </row>
    <row r="14" spans="1:140" ht="24" customHeight="1" thickBot="1">
      <c r="A14" s="349" t="s">
        <v>321</v>
      </c>
      <c r="B14" s="365"/>
      <c r="C14" s="366"/>
      <c r="D14" s="367"/>
      <c r="E14" s="365"/>
      <c r="F14" s="365"/>
      <c r="G14" s="365"/>
      <c r="H14" s="365"/>
      <c r="I14" s="365"/>
      <c r="J14" s="362" t="str">
        <f t="shared" si="14"/>
        <v/>
      </c>
      <c r="EE14" s="421"/>
      <c r="EF14" s="421"/>
      <c r="EG14" s="421"/>
      <c r="EH14" s="421"/>
      <c r="EI14" s="421"/>
    </row>
    <row r="15" spans="1:140" ht="24" customHeight="1" thickBot="1">
      <c r="A15" s="349" t="s">
        <v>322</v>
      </c>
      <c r="B15" s="365"/>
      <c r="C15" s="366"/>
      <c r="D15" s="367"/>
      <c r="E15" s="365"/>
      <c r="F15" s="365"/>
      <c r="G15" s="365"/>
      <c r="H15" s="365"/>
      <c r="I15" s="365"/>
      <c r="J15" s="362" t="str">
        <f t="shared" si="14"/>
        <v/>
      </c>
      <c r="K15" s="386" t="s">
        <v>27</v>
      </c>
      <c r="L15" s="386"/>
      <c r="M15" s="386"/>
      <c r="N15" s="386" t="s">
        <v>263</v>
      </c>
      <c r="O15" s="386"/>
      <c r="P15" s="386"/>
      <c r="Q15" s="386" t="s">
        <v>264</v>
      </c>
      <c r="R15" s="386"/>
      <c r="S15" s="386"/>
      <c r="T15" s="386" t="s">
        <v>265</v>
      </c>
      <c r="U15" s="386"/>
      <c r="V15" s="386"/>
      <c r="W15" s="386" t="s">
        <v>266</v>
      </c>
      <c r="X15" s="386"/>
      <c r="Y15" s="386"/>
      <c r="Z15" s="386" t="s">
        <v>267</v>
      </c>
      <c r="AA15" s="386"/>
      <c r="AB15" s="386"/>
      <c r="AC15" s="386" t="s">
        <v>268</v>
      </c>
      <c r="AD15" s="386"/>
      <c r="AE15" s="386"/>
      <c r="AF15" s="386" t="s">
        <v>269</v>
      </c>
      <c r="AG15" s="386"/>
      <c r="AH15" s="386"/>
      <c r="AI15" s="386" t="s">
        <v>270</v>
      </c>
      <c r="AJ15" s="386"/>
      <c r="AK15" s="386"/>
      <c r="AL15" s="386" t="s">
        <v>271</v>
      </c>
      <c r="AM15" s="386"/>
      <c r="AN15" s="387" t="s">
        <v>272</v>
      </c>
      <c r="AO15" s="385"/>
      <c r="AP15" s="384" t="s">
        <v>273</v>
      </c>
      <c r="AQ15" s="385"/>
      <c r="AR15" s="384" t="s">
        <v>274</v>
      </c>
      <c r="AS15" s="385"/>
      <c r="AT15" s="384" t="s">
        <v>275</v>
      </c>
      <c r="AU15" s="385"/>
      <c r="AV15" s="384" t="s">
        <v>276</v>
      </c>
      <c r="AW15" s="385"/>
      <c r="AX15" s="384" t="s">
        <v>277</v>
      </c>
      <c r="AY15" s="385"/>
      <c r="AZ15" s="384" t="s">
        <v>370</v>
      </c>
      <c r="BA15" s="385"/>
      <c r="BB15" s="384" t="s">
        <v>371</v>
      </c>
      <c r="BC15" s="385"/>
      <c r="BD15" s="384" t="s">
        <v>372</v>
      </c>
      <c r="BE15" s="385"/>
      <c r="BF15" s="384" t="s">
        <v>373</v>
      </c>
      <c r="BG15" s="385"/>
      <c r="BH15" s="384" t="s">
        <v>374</v>
      </c>
      <c r="BI15" s="385"/>
      <c r="BJ15" s="384" t="s">
        <v>375</v>
      </c>
      <c r="BK15" s="385"/>
      <c r="BL15" s="384" t="s">
        <v>376</v>
      </c>
      <c r="BM15" s="385"/>
      <c r="BN15" s="384" t="s">
        <v>377</v>
      </c>
      <c r="BO15" s="385"/>
      <c r="BP15" s="384" t="s">
        <v>378</v>
      </c>
      <c r="BQ15" s="385"/>
      <c r="BR15" s="384" t="s">
        <v>379</v>
      </c>
      <c r="BS15" s="385"/>
      <c r="BT15" s="384" t="s">
        <v>380</v>
      </c>
      <c r="BU15" s="385"/>
      <c r="BV15" s="384" t="s">
        <v>381</v>
      </c>
      <c r="BW15" s="385"/>
      <c r="BX15" s="384" t="s">
        <v>382</v>
      </c>
      <c r="BY15" s="385"/>
      <c r="BZ15" s="384" t="s">
        <v>383</v>
      </c>
      <c r="CA15" s="385"/>
      <c r="CB15" s="384" t="s">
        <v>384</v>
      </c>
      <c r="CC15" s="385"/>
      <c r="CD15" s="384" t="s">
        <v>385</v>
      </c>
      <c r="CE15" s="385"/>
      <c r="CF15" s="384" t="s">
        <v>386</v>
      </c>
      <c r="CG15" s="385"/>
      <c r="CH15" s="384" t="s">
        <v>387</v>
      </c>
      <c r="CI15" s="385"/>
      <c r="CJ15" s="384" t="s">
        <v>388</v>
      </c>
      <c r="CK15" s="385"/>
      <c r="CL15" s="384" t="s">
        <v>389</v>
      </c>
      <c r="CM15" s="385"/>
      <c r="CN15" s="384" t="s">
        <v>390</v>
      </c>
      <c r="CO15" s="385"/>
      <c r="CP15" s="384" t="s">
        <v>391</v>
      </c>
      <c r="CQ15" s="385"/>
      <c r="CR15" s="384" t="s">
        <v>392</v>
      </c>
      <c r="CS15" s="385"/>
      <c r="CT15" s="384" t="s">
        <v>393</v>
      </c>
      <c r="CU15" s="385"/>
      <c r="CV15" s="384" t="s">
        <v>394</v>
      </c>
      <c r="CW15" s="385"/>
      <c r="CX15" s="384" t="s">
        <v>395</v>
      </c>
      <c r="CY15" s="385"/>
      <c r="CZ15" s="384" t="s">
        <v>396</v>
      </c>
      <c r="DA15" s="385"/>
      <c r="DB15" s="384" t="s">
        <v>397</v>
      </c>
      <c r="DC15" s="385"/>
      <c r="DD15" s="384" t="s">
        <v>398</v>
      </c>
      <c r="DE15" s="385"/>
      <c r="DF15" s="384" t="s">
        <v>399</v>
      </c>
      <c r="DG15" s="385"/>
      <c r="DH15" s="384" t="s">
        <v>400</v>
      </c>
      <c r="DI15" s="385"/>
      <c r="DJ15" s="384" t="s">
        <v>401</v>
      </c>
      <c r="DK15" s="385"/>
      <c r="DL15" s="384" t="s">
        <v>402</v>
      </c>
      <c r="DM15" s="385"/>
      <c r="DN15" s="384" t="s">
        <v>403</v>
      </c>
      <c r="DO15" s="385"/>
      <c r="DP15" s="384" t="s">
        <v>404</v>
      </c>
      <c r="DQ15" s="385"/>
      <c r="DR15" s="384" t="s">
        <v>405</v>
      </c>
      <c r="DS15" s="385"/>
      <c r="DT15" s="384" t="s">
        <v>406</v>
      </c>
      <c r="DU15" s="385"/>
      <c r="DV15" s="384" t="s">
        <v>407</v>
      </c>
      <c r="DW15" s="385"/>
      <c r="DX15" s="384" t="s">
        <v>408</v>
      </c>
      <c r="DY15" s="385"/>
      <c r="DZ15" s="384" t="s">
        <v>409</v>
      </c>
      <c r="EA15" s="385"/>
      <c r="EB15" s="384" t="s">
        <v>410</v>
      </c>
      <c r="EC15" s="385"/>
      <c r="EE15" s="421" t="s">
        <v>413</v>
      </c>
      <c r="EF15" s="421"/>
      <c r="EG15" s="421"/>
      <c r="EH15" s="421"/>
      <c r="EI15" s="421"/>
    </row>
    <row r="16" spans="1:140" ht="24" customHeight="1" thickBot="1">
      <c r="A16" s="349" t="s">
        <v>323</v>
      </c>
      <c r="B16" s="365"/>
      <c r="C16" s="366"/>
      <c r="D16" s="367"/>
      <c r="E16" s="365"/>
      <c r="F16" s="365"/>
      <c r="G16" s="365"/>
      <c r="H16" s="365"/>
      <c r="I16" s="365"/>
      <c r="J16" s="362" t="str">
        <f t="shared" si="14"/>
        <v/>
      </c>
      <c r="K16" s="379" t="str">
        <f>L7</f>
        <v>Thomas</v>
      </c>
      <c r="L16" s="379"/>
      <c r="M16" s="379"/>
      <c r="N16" s="379" t="str">
        <f>N7</f>
        <v>Rainer</v>
      </c>
      <c r="O16" s="379"/>
      <c r="P16" s="379"/>
      <c r="Q16" s="379" t="str">
        <f>P7</f>
        <v>Adde</v>
      </c>
      <c r="R16" s="379"/>
      <c r="S16" s="379"/>
      <c r="T16" s="379" t="str">
        <f>R7</f>
        <v>Dieter</v>
      </c>
      <c r="U16" s="379"/>
      <c r="V16" s="379"/>
      <c r="W16" s="381" t="str">
        <f>T7</f>
        <v>Manfred</v>
      </c>
      <c r="X16" s="382"/>
      <c r="Y16" s="383"/>
      <c r="Z16" s="381" t="str">
        <f>V7</f>
        <v>Andy</v>
      </c>
      <c r="AA16" s="382"/>
      <c r="AB16" s="383"/>
      <c r="AC16" s="381" t="str">
        <f>X7</f>
        <v>Steffen</v>
      </c>
      <c r="AD16" s="382"/>
      <c r="AE16" s="383"/>
      <c r="AF16" s="381" t="str">
        <f>Z7</f>
        <v>Lukas</v>
      </c>
      <c r="AG16" s="382"/>
      <c r="AH16" s="383"/>
      <c r="AI16" s="381" t="str">
        <f>AB7</f>
        <v>Stefan</v>
      </c>
      <c r="AJ16" s="382"/>
      <c r="AK16" s="383"/>
      <c r="AL16" s="379" t="str">
        <f>AD7</f>
        <v>Charly</v>
      </c>
      <c r="AM16" s="379"/>
      <c r="AN16" s="345"/>
      <c r="AO16" s="343" t="str">
        <f>AF7</f>
        <v>Spohni</v>
      </c>
      <c r="AP16" s="344"/>
      <c r="AQ16" s="345"/>
      <c r="AR16" s="343">
        <f>AP7</f>
        <v>0</v>
      </c>
      <c r="AS16" s="344"/>
      <c r="AT16" s="345"/>
      <c r="AU16" s="343">
        <f>AS7</f>
        <v>0</v>
      </c>
      <c r="AV16" s="344"/>
      <c r="AW16" s="345"/>
      <c r="AX16" s="343">
        <f>AV7</f>
        <v>0</v>
      </c>
      <c r="AY16" s="344"/>
      <c r="AZ16" s="345"/>
      <c r="BA16" s="343">
        <f>AY7</f>
        <v>0</v>
      </c>
      <c r="BB16" s="344"/>
      <c r="BC16" s="345"/>
      <c r="BD16" s="343">
        <f>BB7</f>
        <v>0</v>
      </c>
      <c r="BE16" s="344"/>
      <c r="BF16" s="345"/>
      <c r="BG16" s="343">
        <f>BE7</f>
        <v>0</v>
      </c>
      <c r="BH16" s="344"/>
      <c r="BI16" s="345"/>
      <c r="BJ16" s="343">
        <f>BH7</f>
        <v>0</v>
      </c>
      <c r="BK16" s="344"/>
      <c r="BL16" s="345"/>
      <c r="BM16" s="343">
        <f>BK7</f>
        <v>0</v>
      </c>
      <c r="BN16" s="344"/>
      <c r="BO16" s="345"/>
      <c r="BP16" s="343">
        <f>BN7</f>
        <v>0</v>
      </c>
      <c r="BQ16" s="344"/>
      <c r="BR16" s="345"/>
      <c r="BS16" s="343">
        <f>BQ7</f>
        <v>0</v>
      </c>
      <c r="BT16" s="344"/>
      <c r="BU16" s="345"/>
      <c r="BV16" s="343">
        <f>BT7</f>
        <v>0</v>
      </c>
      <c r="BW16" s="344"/>
      <c r="BX16" s="345"/>
      <c r="BY16" s="343">
        <f>BW7</f>
        <v>0</v>
      </c>
      <c r="BZ16" s="344"/>
      <c r="CA16" s="345"/>
      <c r="CB16" s="343">
        <f>BZ7</f>
        <v>0</v>
      </c>
      <c r="CC16" s="344"/>
      <c r="CD16" s="345"/>
      <c r="CE16" s="343">
        <f>CC7</f>
        <v>0</v>
      </c>
      <c r="CF16" s="344"/>
      <c r="CG16" s="345"/>
      <c r="CH16" s="343">
        <f>CF7</f>
        <v>0</v>
      </c>
      <c r="CI16" s="344"/>
      <c r="CJ16" s="345"/>
      <c r="CK16" s="343">
        <f>CI7</f>
        <v>0</v>
      </c>
      <c r="CL16" s="344"/>
      <c r="CM16" s="345"/>
      <c r="CN16" s="343">
        <f>CL7</f>
        <v>0</v>
      </c>
      <c r="CO16" s="344"/>
      <c r="CP16" s="345"/>
      <c r="CQ16" s="343">
        <f>CO7</f>
        <v>0</v>
      </c>
      <c r="CR16" s="344"/>
      <c r="CS16" s="345"/>
      <c r="CT16" s="343">
        <f>CR7</f>
        <v>0</v>
      </c>
      <c r="CU16" s="344"/>
      <c r="CV16" s="345"/>
      <c r="CW16" s="343">
        <f>CU7</f>
        <v>0</v>
      </c>
      <c r="CX16" s="344"/>
      <c r="CY16" s="345"/>
      <c r="CZ16" s="343">
        <f>CX7</f>
        <v>0</v>
      </c>
      <c r="DA16" s="344"/>
      <c r="DB16" s="345"/>
      <c r="DC16" s="343">
        <f>DA7</f>
        <v>0</v>
      </c>
      <c r="DD16" s="344"/>
      <c r="DE16" s="345"/>
      <c r="DF16" s="343">
        <f>DD7</f>
        <v>0</v>
      </c>
      <c r="DG16" s="344"/>
      <c r="DH16" s="345"/>
      <c r="DI16" s="343">
        <f>DG7</f>
        <v>0</v>
      </c>
      <c r="DJ16" s="344"/>
      <c r="DK16" s="345"/>
      <c r="DL16" s="343">
        <f>DJ7</f>
        <v>0</v>
      </c>
      <c r="DM16" s="344"/>
      <c r="DN16" s="345"/>
      <c r="DO16" s="343">
        <f>DM7</f>
        <v>0</v>
      </c>
      <c r="DP16" s="344"/>
      <c r="DQ16" s="345"/>
      <c r="DR16" s="343">
        <f>DP7</f>
        <v>0</v>
      </c>
      <c r="DS16" s="344"/>
      <c r="DT16" s="345"/>
      <c r="DU16" s="343">
        <f>DS7</f>
        <v>0</v>
      </c>
      <c r="DV16" s="344"/>
      <c r="DW16" s="345"/>
      <c r="DX16" s="343">
        <f>DV7</f>
        <v>0</v>
      </c>
      <c r="DY16" s="344"/>
      <c r="DZ16" s="345"/>
      <c r="EA16" s="343">
        <f>DY7</f>
        <v>0</v>
      </c>
      <c r="EB16" s="344"/>
      <c r="EC16" s="345"/>
      <c r="EE16" s="421"/>
      <c r="EF16" s="421"/>
      <c r="EG16" s="421"/>
      <c r="EH16" s="421"/>
      <c r="EI16" s="421"/>
    </row>
    <row r="17" spans="1:139" ht="24" customHeight="1" thickBot="1">
      <c r="A17" s="349" t="s">
        <v>324</v>
      </c>
      <c r="B17" s="365"/>
      <c r="C17" s="366"/>
      <c r="D17" s="367"/>
      <c r="E17" s="365"/>
      <c r="F17" s="365"/>
      <c r="G17" s="365"/>
      <c r="H17" s="365"/>
      <c r="I17" s="365"/>
      <c r="J17" s="362" t="str">
        <f t="shared" si="14"/>
        <v/>
      </c>
      <c r="K17" s="381" t="str">
        <f>IF(ISERROR(VLOOKUP(P14,'[1]Checkouttabelle (2)'!$A$1:$B$305,1,0)),"",VLOOKUP(P14,'[1]Checkouttabelle (2)'!$A$1:$B$305,2,0))&amp;"    "&amp;"Würfe"</f>
        <v>Checkout    Würfe</v>
      </c>
      <c r="L17" s="382"/>
      <c r="M17" s="382"/>
      <c r="N17" s="382"/>
      <c r="O17" s="382"/>
      <c r="P17" s="382"/>
      <c r="Q17" s="382"/>
      <c r="R17" s="382"/>
      <c r="S17" s="382"/>
      <c r="T17" s="382"/>
      <c r="U17" s="382"/>
      <c r="V17" s="382"/>
      <c r="W17" s="382"/>
      <c r="X17" s="382"/>
      <c r="Y17" s="382"/>
      <c r="Z17" s="382"/>
      <c r="AA17" s="382"/>
      <c r="AB17" s="382"/>
      <c r="AC17" s="382"/>
      <c r="AD17" s="382"/>
      <c r="AE17" s="382"/>
      <c r="AF17" s="382"/>
      <c r="AG17" s="382"/>
      <c r="AH17" s="382"/>
      <c r="AI17" s="382"/>
      <c r="AJ17" s="382"/>
      <c r="AK17" s="382"/>
      <c r="AL17" s="382"/>
      <c r="AM17" s="383"/>
      <c r="AN17" s="345"/>
      <c r="AO17" s="343" t="str">
        <f>IF(ISERROR(VLOOKUP(AQ14,'[1]Checkouttabelle (2)'!$A$1:$B$305,1,0)),"",VLOOKUP(AQ14,'[1]Checkouttabelle (2)'!$A$1:$B$305,2,0))</f>
        <v>Checkout</v>
      </c>
      <c r="AP17" s="344"/>
      <c r="AQ17" s="345"/>
      <c r="AR17" s="343" t="str">
        <f>IF(ISERROR(VLOOKUP(AT14,'[1]Checkouttabelle (2)'!$A$1:$B$305,1,0)),"",VLOOKUP(AT14,'[1]Checkouttabelle (2)'!$A$1:$B$305,2,0))</f>
        <v>Checkout</v>
      </c>
      <c r="AS17" s="344"/>
      <c r="AT17" s="345"/>
      <c r="AU17" s="343" t="str">
        <f>IF(ISERROR(VLOOKUP(AW14,'[1]Checkouttabelle (2)'!$A$1:$B$305,1,0)),"",VLOOKUP(AW14,'[1]Checkouttabelle (2)'!$A$1:$B$305,2,0))</f>
        <v>Checkout</v>
      </c>
      <c r="AV17" s="344"/>
      <c r="AW17" s="345"/>
      <c r="AX17" s="343" t="str">
        <f>IF(ISERROR(VLOOKUP(AZ14,'[1]Checkouttabelle (2)'!$A$1:$B$305,1,0)),"",VLOOKUP(AZ14,'[1]Checkouttabelle (2)'!$A$1:$B$305,2,0))</f>
        <v>Checkout</v>
      </c>
      <c r="AY17" s="344"/>
      <c r="AZ17" s="345"/>
      <c r="BA17" s="343" t="str">
        <f>IF(ISERROR(VLOOKUP(BC14,'[1]Checkouttabelle (2)'!$A$1:$B$305,1,0)),"",VLOOKUP(BC14,'[1]Checkouttabelle (2)'!$A$1:$B$305,2,0))</f>
        <v>Checkout</v>
      </c>
      <c r="BB17" s="344"/>
      <c r="BC17" s="345"/>
      <c r="BD17" s="343" t="str">
        <f>IF(ISERROR(VLOOKUP(BF14,'[1]Checkouttabelle (2)'!$A$1:$B$305,1,0)),"",VLOOKUP(BF14,'[1]Checkouttabelle (2)'!$A$1:$B$305,2,0))</f>
        <v>Checkout</v>
      </c>
      <c r="BE17" s="344"/>
      <c r="BF17" s="345"/>
      <c r="BG17" s="343" t="str">
        <f>IF(ISERROR(VLOOKUP(BI14,'[1]Checkouttabelle (2)'!$A$1:$B$305,1,0)),"",VLOOKUP(BI14,'[1]Checkouttabelle (2)'!$A$1:$B$305,2,0))</f>
        <v>Checkout</v>
      </c>
      <c r="BH17" s="344"/>
      <c r="BI17" s="345"/>
      <c r="BJ17" s="343" t="str">
        <f>IF(ISERROR(VLOOKUP(BL14,'[1]Checkouttabelle (2)'!$A$1:$B$305,1,0)),"",VLOOKUP(BL14,'[1]Checkouttabelle (2)'!$A$1:$B$305,2,0))</f>
        <v>Checkout</v>
      </c>
      <c r="BK17" s="344"/>
      <c r="BL17" s="345"/>
      <c r="BM17" s="343" t="str">
        <f>IF(ISERROR(VLOOKUP(BO14,'[1]Checkouttabelle (2)'!$A$1:$B$305,1,0)),"",VLOOKUP(BO14,'[1]Checkouttabelle (2)'!$A$1:$B$305,2,0))</f>
        <v>Checkout</v>
      </c>
      <c r="BN17" s="344"/>
      <c r="BO17" s="345"/>
      <c r="BP17" s="343" t="str">
        <f>IF(ISERROR(VLOOKUP(BR14,'[1]Checkouttabelle (2)'!$A$1:$B$305,1,0)),"",VLOOKUP(BR14,'[1]Checkouttabelle (2)'!$A$1:$B$305,2,0))</f>
        <v>Checkout</v>
      </c>
      <c r="BQ17" s="344"/>
      <c r="BR17" s="345"/>
      <c r="BS17" s="343" t="str">
        <f>IF(ISERROR(VLOOKUP(BU14,'[1]Checkouttabelle (2)'!$A$1:$B$305,1,0)),"",VLOOKUP(BU14,'[1]Checkouttabelle (2)'!$A$1:$B$305,2,0))</f>
        <v>Checkout</v>
      </c>
      <c r="BT17" s="344"/>
      <c r="BU17" s="345"/>
      <c r="BV17" s="343" t="str">
        <f>IF(ISERROR(VLOOKUP(BX14,'[1]Checkouttabelle (2)'!$A$1:$B$305,1,0)),"",VLOOKUP(BX14,'[1]Checkouttabelle (2)'!$A$1:$B$305,2,0))</f>
        <v>Checkout</v>
      </c>
      <c r="BW17" s="344"/>
      <c r="BX17" s="345"/>
      <c r="BY17" s="343" t="str">
        <f>IF(ISERROR(VLOOKUP(CA14,'[1]Checkouttabelle (2)'!$A$1:$B$305,1,0)),"",VLOOKUP(CA14,'[1]Checkouttabelle (2)'!$A$1:$B$305,2,0))</f>
        <v>Checkout</v>
      </c>
      <c r="BZ17" s="344"/>
      <c r="CA17" s="345"/>
      <c r="CB17" s="343" t="str">
        <f>IF(ISERROR(VLOOKUP(CD14,'[1]Checkouttabelle (2)'!$A$1:$B$305,1,0)),"",VLOOKUP(CD14,'[1]Checkouttabelle (2)'!$A$1:$B$305,2,0))</f>
        <v>Checkout</v>
      </c>
      <c r="CC17" s="344"/>
      <c r="CD17" s="345"/>
      <c r="CE17" s="343" t="str">
        <f>IF(ISERROR(VLOOKUP(CG14,'[1]Checkouttabelle (2)'!$A$1:$B$305,1,0)),"",VLOOKUP(CG14,'[1]Checkouttabelle (2)'!$A$1:$B$305,2,0))</f>
        <v>Checkout</v>
      </c>
      <c r="CF17" s="344"/>
      <c r="CG17" s="345"/>
      <c r="CH17" s="343" t="str">
        <f>IF(ISERROR(VLOOKUP(CJ14,'[1]Checkouttabelle (2)'!$A$1:$B$305,1,0)),"",VLOOKUP(CJ14,'[1]Checkouttabelle (2)'!$A$1:$B$305,2,0))</f>
        <v>Checkout</v>
      </c>
      <c r="CI17" s="344"/>
      <c r="CJ17" s="345"/>
      <c r="CK17" s="343" t="str">
        <f>IF(ISERROR(VLOOKUP(CM14,'[1]Checkouttabelle (2)'!$A$1:$B$305,1,0)),"",VLOOKUP(CM14,'[1]Checkouttabelle (2)'!$A$1:$B$305,2,0))</f>
        <v>Checkout</v>
      </c>
      <c r="CL17" s="344"/>
      <c r="CM17" s="345"/>
      <c r="CN17" s="343" t="str">
        <f>IF(ISERROR(VLOOKUP(CP14,'[1]Checkouttabelle (2)'!$A$1:$B$305,1,0)),"",VLOOKUP(CP14,'[1]Checkouttabelle (2)'!$A$1:$B$305,2,0))</f>
        <v>Checkout</v>
      </c>
      <c r="CO17" s="344"/>
      <c r="CP17" s="345"/>
      <c r="CQ17" s="343" t="str">
        <f>IF(ISERROR(VLOOKUP(CS14,'[1]Checkouttabelle (2)'!$A$1:$B$305,1,0)),"",VLOOKUP(CS14,'[1]Checkouttabelle (2)'!$A$1:$B$305,2,0))</f>
        <v>Checkout</v>
      </c>
      <c r="CR17" s="344"/>
      <c r="CS17" s="345"/>
      <c r="CT17" s="343" t="str">
        <f>IF(ISERROR(VLOOKUP(CV14,'[1]Checkouttabelle (2)'!$A$1:$B$305,1,0)),"",VLOOKUP(CV14,'[1]Checkouttabelle (2)'!$A$1:$B$305,2,0))</f>
        <v>Checkout</v>
      </c>
      <c r="CU17" s="344"/>
      <c r="CV17" s="345"/>
      <c r="CW17" s="343" t="str">
        <f>IF(ISERROR(VLOOKUP(CY14,'[1]Checkouttabelle (2)'!$A$1:$B$305,1,0)),"",VLOOKUP(CY14,'[1]Checkouttabelle (2)'!$A$1:$B$305,2,0))</f>
        <v>Checkout</v>
      </c>
      <c r="CX17" s="344"/>
      <c r="CY17" s="345"/>
      <c r="CZ17" s="343" t="str">
        <f>IF(ISERROR(VLOOKUP(DB14,'[1]Checkouttabelle (2)'!$A$1:$B$305,1,0)),"",VLOOKUP(DB14,'[1]Checkouttabelle (2)'!$A$1:$B$305,2,0))</f>
        <v>Checkout</v>
      </c>
      <c r="DA17" s="344"/>
      <c r="DB17" s="345"/>
      <c r="DC17" s="343" t="str">
        <f>IF(ISERROR(VLOOKUP(DE14,'[1]Checkouttabelle (2)'!$A$1:$B$305,1,0)),"",VLOOKUP(DE14,'[1]Checkouttabelle (2)'!$A$1:$B$305,2,0))</f>
        <v>Checkout</v>
      </c>
      <c r="DD17" s="344"/>
      <c r="DE17" s="345"/>
      <c r="DF17" s="343" t="str">
        <f>IF(ISERROR(VLOOKUP(DH14,'[1]Checkouttabelle (2)'!$A$1:$B$305,1,0)),"",VLOOKUP(DH14,'[1]Checkouttabelle (2)'!$A$1:$B$305,2,0))</f>
        <v>Checkout</v>
      </c>
      <c r="DG17" s="344"/>
      <c r="DH17" s="345"/>
      <c r="DI17" s="343" t="str">
        <f>IF(ISERROR(VLOOKUP(DK14,'[1]Checkouttabelle (2)'!$A$1:$B$305,1,0)),"",VLOOKUP(DK14,'[1]Checkouttabelle (2)'!$A$1:$B$305,2,0))</f>
        <v>Checkout</v>
      </c>
      <c r="DJ17" s="344"/>
      <c r="DK17" s="345"/>
      <c r="DL17" s="343" t="str">
        <f>IF(ISERROR(VLOOKUP(DN14,'[1]Checkouttabelle (2)'!$A$1:$B$305,1,0)),"",VLOOKUP(DN14,'[1]Checkouttabelle (2)'!$A$1:$B$305,2,0))</f>
        <v>Checkout</v>
      </c>
      <c r="DM17" s="344"/>
      <c r="DN17" s="345"/>
      <c r="DO17" s="343" t="str">
        <f>IF(ISERROR(VLOOKUP(DQ14,'[1]Checkouttabelle (2)'!$A$1:$B$305,1,0)),"",VLOOKUP(DQ14,'[1]Checkouttabelle (2)'!$A$1:$B$305,2,0))</f>
        <v>Checkout</v>
      </c>
      <c r="DP17" s="344"/>
      <c r="DQ17" s="345"/>
      <c r="DR17" s="343" t="str">
        <f>IF(ISERROR(VLOOKUP(DT14,'[1]Checkouttabelle (2)'!$A$1:$B$305,1,0)),"",VLOOKUP(DT14,'[1]Checkouttabelle (2)'!$A$1:$B$305,2,0))</f>
        <v>Checkout</v>
      </c>
      <c r="DS17" s="344"/>
      <c r="DT17" s="345"/>
      <c r="DU17" s="343" t="str">
        <f>IF(ISERROR(VLOOKUP(DW14,'[1]Checkouttabelle (2)'!$A$1:$B$305,1,0)),"",VLOOKUP(DW14,'[1]Checkouttabelle (2)'!$A$1:$B$305,2,0))</f>
        <v>Checkout</v>
      </c>
      <c r="DV17" s="344"/>
      <c r="DW17" s="345"/>
      <c r="DX17" s="343" t="str">
        <f>IF(ISERROR(VLOOKUP(DZ14,'[1]Checkouttabelle (2)'!$A$1:$B$305,1,0)),"",VLOOKUP(DZ14,'[1]Checkouttabelle (2)'!$A$1:$B$305,2,0))</f>
        <v>Checkout</v>
      </c>
      <c r="DY17" s="344"/>
      <c r="DZ17" s="345"/>
      <c r="EA17" s="343" t="str">
        <f>IF(ISERROR(VLOOKUP(EC14,'[1]Checkouttabelle (2)'!$A$1:$B$305,1,0)),"",VLOOKUP(EC14,'[1]Checkouttabelle (2)'!$A$1:$B$305,2,0))</f>
        <v>Checkout</v>
      </c>
      <c r="EB17" s="344"/>
      <c r="EC17" s="345"/>
      <c r="EE17" s="421"/>
      <c r="EF17" s="421"/>
      <c r="EG17" s="421"/>
      <c r="EH17" s="421"/>
      <c r="EI17" s="421"/>
    </row>
    <row r="18" spans="1:139" ht="24" customHeight="1" thickBot="1">
      <c r="A18" s="349" t="s">
        <v>325</v>
      </c>
      <c r="B18" s="365"/>
      <c r="C18" s="366"/>
      <c r="D18" s="367"/>
      <c r="E18" s="365"/>
      <c r="F18" s="365"/>
      <c r="G18" s="365"/>
      <c r="H18" s="365"/>
      <c r="I18" s="365"/>
      <c r="J18" s="362" t="str">
        <f t="shared" si="14"/>
        <v/>
      </c>
      <c r="K18" s="379" t="str">
        <f>IF(ISERROR(VLOOKUP(L10,'Checkouttabelle (2)'!$A$1:$B$305,1,0)),"",VLOOKUP(L10,'Checkouttabelle (2)'!$A$1:$B$305,2,0))</f>
        <v>Checkout</v>
      </c>
      <c r="L18" s="379"/>
      <c r="M18" s="379"/>
      <c r="N18" s="379" t="str">
        <f>IF(ISERROR(VLOOKUP(N10,'Checkouttabelle (2)'!$A$1:$B$305,1,0)),"",VLOOKUP(N10,'Checkouttabelle (2)'!$A$1:$B$305,2,0))</f>
        <v>Checkout</v>
      </c>
      <c r="O18" s="379"/>
      <c r="P18" s="379"/>
      <c r="Q18" s="379">
        <f>IF(ISERROR(VLOOKUP(P10,'Checkouttabelle (2)'!$A$1:$B$305,1,0)),"",VLOOKUP(P10,'Checkouttabelle (2)'!$A$1:$B$305,2,0))</f>
        <v>0</v>
      </c>
      <c r="R18" s="379"/>
      <c r="S18" s="379"/>
      <c r="T18" s="379">
        <f>IF(ISERROR(VLOOKUP(R10,'Checkouttabelle (2)'!$A$1:$B$305,1,0)),"",VLOOKUP(R10,'Checkouttabelle (2)'!$A$1:$B$305,2,0))</f>
        <v>0</v>
      </c>
      <c r="U18" s="379"/>
      <c r="V18" s="379"/>
      <c r="W18" s="379">
        <f>IF(ISERROR(VLOOKUP(T10,'Checkouttabelle (2)'!$A$1:$B$305,1,0)),"",VLOOKUP(T10,'Checkouttabelle (2)'!$A$1:$B$305,2,0))</f>
        <v>0</v>
      </c>
      <c r="X18" s="379"/>
      <c r="Y18" s="379"/>
      <c r="Z18" s="379">
        <f>IF(ISERROR(VLOOKUP(V10,'Checkouttabelle (2)'!$A$1:$B$305,1,0)),"",VLOOKUP(V10,'Checkouttabelle (2)'!$A$1:$B$305,2,0))</f>
        <v>0</v>
      </c>
      <c r="AA18" s="379"/>
      <c r="AB18" s="379"/>
      <c r="AC18" s="379">
        <f>IF(ISERROR(VLOOKUP(X10,'Checkouttabelle (2)'!$A$1:$B$305,1,0)),"",VLOOKUP(X10,'Checkouttabelle (2)'!$A$1:$B$305,2,0))</f>
        <v>0</v>
      </c>
      <c r="AD18" s="379"/>
      <c r="AE18" s="379"/>
      <c r="AF18" s="379">
        <f>IF(ISERROR(VLOOKUP(Z10,'Checkouttabelle (2)'!$A$1:$B$305,1,0)),"",VLOOKUP(Z10,'Checkouttabelle (2)'!$A$1:$B$305,2,0))</f>
        <v>0</v>
      </c>
      <c r="AG18" s="379"/>
      <c r="AH18" s="379"/>
      <c r="AI18" s="379">
        <f>IF(ISERROR(VLOOKUP(AB10,'Checkouttabelle (2)'!$A$1:$B$305,1,0)),"",VLOOKUP(AB10,'Checkouttabelle (2)'!$A$1:$B$305,2,0))</f>
        <v>0</v>
      </c>
      <c r="AJ18" s="379"/>
      <c r="AK18" s="379"/>
      <c r="AL18" s="379">
        <f>IF(ISERROR(VLOOKUP(AD10,'Checkouttabelle (2)'!$A$1:$B$305,1,0)),"",VLOOKUP(AD10,'Checkouttabelle (2)'!$A$1:$B$305,2,0))</f>
        <v>0</v>
      </c>
      <c r="AM18" s="379"/>
      <c r="AN18" s="345"/>
      <c r="AO18" s="343" t="str">
        <f>IF(ISERROR(VLOOKUP(AM10,'Checkouttabelle (2)'!$A$1:$B$305,1,0)),"",VLOOKUP(AM10,'Checkouttabelle (2)'!$A$1:$B$305,2,0))</f>
        <v>Checkout</v>
      </c>
      <c r="AP18" s="344"/>
      <c r="AQ18" s="345"/>
      <c r="AR18" s="343" t="str">
        <f>IF(ISERROR(VLOOKUP(AP10,'Checkouttabelle (2)'!$A$1:$B$305,1,0)),"",VLOOKUP(AP10,'Checkouttabelle (2)'!$A$1:$B$305,2,0))</f>
        <v>Checkout</v>
      </c>
      <c r="AS18" s="344"/>
      <c r="AT18" s="345"/>
      <c r="AU18" s="343" t="str">
        <f>IF(ISERROR(VLOOKUP(AS10,'Checkouttabelle (2)'!$A$1:$B$305,1,0)),"",VLOOKUP(AS10,'Checkouttabelle (2)'!$A$1:$B$305,2,0))</f>
        <v>Checkout</v>
      </c>
      <c r="AV18" s="344"/>
      <c r="AW18" s="345"/>
      <c r="AX18" s="343" t="str">
        <f>IF(ISERROR(VLOOKUP(AV10,'Checkouttabelle (2)'!$A$1:$B$305,1,0)),"",VLOOKUP(AV10,'Checkouttabelle (2)'!$A$1:$B$305,2,0))</f>
        <v>Checkout</v>
      </c>
      <c r="AY18" s="344"/>
      <c r="AZ18" s="345"/>
      <c r="BA18" s="343" t="str">
        <f>IF(ISERROR(VLOOKUP(AY10,'Checkouttabelle (2)'!$A$1:$B$305,1,0)),"",VLOOKUP(AY10,'Checkouttabelle (2)'!$A$1:$B$305,2,0))</f>
        <v>Checkout</v>
      </c>
      <c r="BB18" s="344"/>
      <c r="BC18" s="345"/>
      <c r="BD18" s="343" t="str">
        <f>IF(ISERROR(VLOOKUP(BB10,'Checkouttabelle (2)'!$A$1:$B$305,1,0)),"",VLOOKUP(BB10,'Checkouttabelle (2)'!$A$1:$B$305,2,0))</f>
        <v>Checkout</v>
      </c>
      <c r="BE18" s="344"/>
      <c r="BF18" s="345"/>
      <c r="BG18" s="343" t="str">
        <f>IF(ISERROR(VLOOKUP(BE10,'Checkouttabelle (2)'!$A$1:$B$305,1,0)),"",VLOOKUP(BE10,'Checkouttabelle (2)'!$A$1:$B$305,2,0))</f>
        <v>Checkout</v>
      </c>
      <c r="BH18" s="344"/>
      <c r="BI18" s="345"/>
      <c r="BJ18" s="343" t="str">
        <f>IF(ISERROR(VLOOKUP(BH10,'Checkouttabelle (2)'!$A$1:$B$305,1,0)),"",VLOOKUP(BH10,'Checkouttabelle (2)'!$A$1:$B$305,2,0))</f>
        <v>Checkout</v>
      </c>
      <c r="BK18" s="344"/>
      <c r="BL18" s="345"/>
      <c r="BM18" s="343" t="str">
        <f>IF(ISERROR(VLOOKUP(BK10,'Checkouttabelle (2)'!$A$1:$B$305,1,0)),"",VLOOKUP(BK10,'Checkouttabelle (2)'!$A$1:$B$305,2,0))</f>
        <v>Checkout</v>
      </c>
      <c r="BN18" s="344"/>
      <c r="BO18" s="345"/>
      <c r="BP18" s="343" t="str">
        <f>IF(ISERROR(VLOOKUP(BN10,'Checkouttabelle (2)'!$A$1:$B$305,1,0)),"",VLOOKUP(BN10,'Checkouttabelle (2)'!$A$1:$B$305,2,0))</f>
        <v>Checkout</v>
      </c>
      <c r="BQ18" s="344"/>
      <c r="BR18" s="345"/>
      <c r="BS18" s="343" t="str">
        <f>IF(ISERROR(VLOOKUP(BQ10,'Checkouttabelle (2)'!$A$1:$B$305,1,0)),"",VLOOKUP(BQ10,'Checkouttabelle (2)'!$A$1:$B$305,2,0))</f>
        <v>Checkout</v>
      </c>
      <c r="BT18" s="344"/>
      <c r="BU18" s="345"/>
      <c r="BV18" s="343" t="str">
        <f>IF(ISERROR(VLOOKUP(BT10,'Checkouttabelle (2)'!$A$1:$B$305,1,0)),"",VLOOKUP(BT10,'Checkouttabelle (2)'!$A$1:$B$305,2,0))</f>
        <v>Checkout</v>
      </c>
      <c r="BW18" s="344"/>
      <c r="BX18" s="345"/>
      <c r="BY18" s="343" t="str">
        <f>IF(ISERROR(VLOOKUP(BW10,'Checkouttabelle (2)'!$A$1:$B$305,1,0)),"",VLOOKUP(BW10,'Checkouttabelle (2)'!$A$1:$B$305,2,0))</f>
        <v>Checkout</v>
      </c>
      <c r="BZ18" s="344"/>
      <c r="CA18" s="345"/>
      <c r="CB18" s="343" t="str">
        <f>IF(ISERROR(VLOOKUP(BZ10,'Checkouttabelle (2)'!$A$1:$B$305,1,0)),"",VLOOKUP(BZ10,'Checkouttabelle (2)'!$A$1:$B$305,2,0))</f>
        <v>Checkout</v>
      </c>
      <c r="CC18" s="344"/>
      <c r="CD18" s="345"/>
      <c r="CE18" s="343" t="str">
        <f>IF(ISERROR(VLOOKUP(CC10,'Checkouttabelle (2)'!$A$1:$B$305,1,0)),"",VLOOKUP(CC10,'Checkouttabelle (2)'!$A$1:$B$305,2,0))</f>
        <v>Checkout</v>
      </c>
      <c r="CF18" s="344"/>
      <c r="CG18" s="345"/>
      <c r="CH18" s="343" t="str">
        <f>IF(ISERROR(VLOOKUP(CF10,'Checkouttabelle (2)'!$A$1:$B$305,1,0)),"",VLOOKUP(CF10,'Checkouttabelle (2)'!$A$1:$B$305,2,0))</f>
        <v>Checkout</v>
      </c>
      <c r="CI18" s="344"/>
      <c r="CJ18" s="345"/>
      <c r="CK18" s="343" t="str">
        <f>IF(ISERROR(VLOOKUP(CI10,'Checkouttabelle (2)'!$A$1:$B$305,1,0)),"",VLOOKUP(CI10,'Checkouttabelle (2)'!$A$1:$B$305,2,0))</f>
        <v>Checkout</v>
      </c>
      <c r="CL18" s="344"/>
      <c r="CM18" s="345"/>
      <c r="CN18" s="343" t="str">
        <f>IF(ISERROR(VLOOKUP(CL10,'Checkouttabelle (2)'!$A$1:$B$305,1,0)),"",VLOOKUP(CL10,'Checkouttabelle (2)'!$A$1:$B$305,2,0))</f>
        <v>Checkout</v>
      </c>
      <c r="CO18" s="344"/>
      <c r="CP18" s="345"/>
      <c r="CQ18" s="343" t="str">
        <f>IF(ISERROR(VLOOKUP(CO10,'Checkouttabelle (2)'!$A$1:$B$305,1,0)),"",VLOOKUP(CO10,'Checkouttabelle (2)'!$A$1:$B$305,2,0))</f>
        <v>Checkout</v>
      </c>
      <c r="CR18" s="344"/>
      <c r="CS18" s="345"/>
      <c r="CT18" s="343" t="str">
        <f>IF(ISERROR(VLOOKUP(CR10,'Checkouttabelle (2)'!$A$1:$B$305,1,0)),"",VLOOKUP(CR10,'Checkouttabelle (2)'!$A$1:$B$305,2,0))</f>
        <v>Checkout</v>
      </c>
      <c r="CU18" s="344"/>
      <c r="CV18" s="345"/>
      <c r="CW18" s="343" t="str">
        <f>IF(ISERROR(VLOOKUP(CU10,'Checkouttabelle (2)'!$A$1:$B$305,1,0)),"",VLOOKUP(CU10,'Checkouttabelle (2)'!$A$1:$B$305,2,0))</f>
        <v>Checkout</v>
      </c>
      <c r="CX18" s="344"/>
      <c r="CY18" s="345"/>
      <c r="CZ18" s="343" t="str">
        <f>IF(ISERROR(VLOOKUP(CX10,'Checkouttabelle (2)'!$A$1:$B$305,1,0)),"",VLOOKUP(CX10,'Checkouttabelle (2)'!$A$1:$B$305,2,0))</f>
        <v>Checkout</v>
      </c>
      <c r="DA18" s="344"/>
      <c r="DB18" s="345"/>
      <c r="DC18" s="343" t="str">
        <f>IF(ISERROR(VLOOKUP(DA10,'Checkouttabelle (2)'!$A$1:$B$305,1,0)),"",VLOOKUP(DA10,'Checkouttabelle (2)'!$A$1:$B$305,2,0))</f>
        <v>Checkout</v>
      </c>
      <c r="DD18" s="344"/>
      <c r="DE18" s="345"/>
      <c r="DF18" s="343" t="str">
        <f>IF(ISERROR(VLOOKUP(DD10,'Checkouttabelle (2)'!$A$1:$B$305,1,0)),"",VLOOKUP(DD10,'Checkouttabelle (2)'!$A$1:$B$305,2,0))</f>
        <v>Checkout</v>
      </c>
      <c r="DG18" s="344"/>
      <c r="DH18" s="345"/>
      <c r="DI18" s="343" t="str">
        <f>IF(ISERROR(VLOOKUP(DG10,'Checkouttabelle (2)'!$A$1:$B$305,1,0)),"",VLOOKUP(DG10,'Checkouttabelle (2)'!$A$1:$B$305,2,0))</f>
        <v>Checkout</v>
      </c>
      <c r="DJ18" s="344"/>
      <c r="DK18" s="345"/>
      <c r="DL18" s="343" t="str">
        <f>IF(ISERROR(VLOOKUP(DJ10,'Checkouttabelle (2)'!$A$1:$B$305,1,0)),"",VLOOKUP(DJ10,'Checkouttabelle (2)'!$A$1:$B$305,2,0))</f>
        <v>Checkout</v>
      </c>
      <c r="DM18" s="344"/>
      <c r="DN18" s="345"/>
      <c r="DO18" s="343" t="str">
        <f>IF(ISERROR(VLOOKUP(DM10,'Checkouttabelle (2)'!$A$1:$B$305,1,0)),"",VLOOKUP(DM10,'Checkouttabelle (2)'!$A$1:$B$305,2,0))</f>
        <v>Checkout</v>
      </c>
      <c r="DP18" s="344"/>
      <c r="DQ18" s="345"/>
      <c r="DR18" s="343" t="str">
        <f>IF(ISERROR(VLOOKUP(DP10,'Checkouttabelle (2)'!$A$1:$B$305,1,0)),"",VLOOKUP(DP10,'Checkouttabelle (2)'!$A$1:$B$305,2,0))</f>
        <v>Checkout</v>
      </c>
      <c r="DS18" s="344"/>
      <c r="DT18" s="345"/>
      <c r="DU18" s="343" t="str">
        <f>IF(ISERROR(VLOOKUP(DS10,'Checkouttabelle (2)'!$A$1:$B$305,1,0)),"",VLOOKUP(DS10,'Checkouttabelle (2)'!$A$1:$B$305,2,0))</f>
        <v>Checkout</v>
      </c>
      <c r="DV18" s="344"/>
      <c r="DW18" s="345"/>
      <c r="DX18" s="343" t="str">
        <f>IF(ISERROR(VLOOKUP(DV10,'Checkouttabelle (2)'!$A$1:$B$305,1,0)),"",VLOOKUP(DV10,'Checkouttabelle (2)'!$A$1:$B$305,2,0))</f>
        <v>Checkout</v>
      </c>
      <c r="DY18" s="344"/>
      <c r="DZ18" s="345"/>
      <c r="EA18" s="343" t="str">
        <f>IF(ISERROR(VLOOKUP(DY10,'Checkouttabelle (2)'!$A$1:$B$305,1,0)),"",VLOOKUP(DY10,'Checkouttabelle (2)'!$A$1:$B$305,2,0))</f>
        <v>Checkout</v>
      </c>
      <c r="EB18" s="344"/>
      <c r="EC18" s="345"/>
      <c r="EE18" s="421"/>
      <c r="EF18" s="421"/>
      <c r="EG18" s="421"/>
      <c r="EH18" s="421"/>
      <c r="EI18" s="421"/>
    </row>
    <row r="19" spans="1:139" ht="24" customHeight="1" thickBot="1">
      <c r="A19" s="349" t="s">
        <v>326</v>
      </c>
      <c r="B19" s="365"/>
      <c r="C19" s="366"/>
      <c r="D19" s="367"/>
      <c r="E19" s="365"/>
      <c r="F19" s="365"/>
      <c r="G19" s="365"/>
      <c r="H19" s="365"/>
      <c r="I19" s="365"/>
      <c r="J19" s="362" t="str">
        <f t="shared" si="14"/>
        <v/>
      </c>
      <c r="K19" s="380">
        <f>IF(ISERROR(AVERAGE($L$9/$J$11)),0,AVERAGE($L$9/$J$11))*3</f>
        <v>301</v>
      </c>
      <c r="L19" s="380"/>
      <c r="M19" s="380"/>
      <c r="N19" s="380">
        <f>IF(ISERROR(AVERAGE($N$9/$J$12)),0,AVERAGE($N$9/$J$12))*3</f>
        <v>301</v>
      </c>
      <c r="O19" s="380"/>
      <c r="P19" s="380"/>
      <c r="Q19" s="380">
        <f>IF(ISERROR(AVERAGE($P$9/$J$13)),0,AVERAGE($P$9/$J$13))*3</f>
        <v>0</v>
      </c>
      <c r="R19" s="380"/>
      <c r="S19" s="380"/>
      <c r="T19" s="380">
        <f>IF(ISERROR(AVERAGE($R$9/$J$14)),0,AVERAGE($R$9/$J$14))*3</f>
        <v>0</v>
      </c>
      <c r="U19" s="380"/>
      <c r="V19" s="380"/>
      <c r="W19" s="380">
        <f>IF(ISERROR(AVERAGE($T$9/$J$15)),0,AVERAGE($T$9/$J$15))*3</f>
        <v>0</v>
      </c>
      <c r="X19" s="380"/>
      <c r="Y19" s="380"/>
      <c r="Z19" s="380">
        <f>IF(ISERROR(AVERAGE($V$9/$J$16)),0,AVERAGE($V$9/$J$16))*3</f>
        <v>0</v>
      </c>
      <c r="AA19" s="380"/>
      <c r="AB19" s="380"/>
      <c r="AC19" s="380">
        <f>IF(ISERROR(AVERAGE($X$9/$J$17)),0,AVERAGE($X$9/$J$17))*3</f>
        <v>0</v>
      </c>
      <c r="AD19" s="380"/>
      <c r="AE19" s="380"/>
      <c r="AF19" s="380">
        <f>IF(ISERROR(AVERAGE($Z$9/$J$18)),0,AVERAGE($Z$9/$J$18))*3</f>
        <v>0</v>
      </c>
      <c r="AG19" s="380"/>
      <c r="AH19" s="380"/>
      <c r="AI19" s="380">
        <f>IF(ISERROR(AVERAGE($AB$9/$J$19)),0,AVERAGE($AB$9/$J$19))*3</f>
        <v>0</v>
      </c>
      <c r="AJ19" s="380"/>
      <c r="AK19" s="380"/>
      <c r="AL19" s="388">
        <f>IF(ISERROR(AVERAGE($AD$9/$J$20)),0,AVERAGE($AD$9/$J$20))*3</f>
        <v>0</v>
      </c>
      <c r="AM19" s="389"/>
      <c r="EE19" s="413" t="s">
        <v>307</v>
      </c>
      <c r="EF19" s="414"/>
      <c r="EG19" s="415"/>
    </row>
    <row r="20" spans="1:139" ht="24" customHeight="1" thickBot="1">
      <c r="A20" s="349" t="s">
        <v>327</v>
      </c>
      <c r="B20" s="365"/>
      <c r="C20" s="366"/>
      <c r="D20" s="367"/>
      <c r="E20" s="365"/>
      <c r="F20" s="365"/>
      <c r="G20" s="365"/>
      <c r="H20" s="365"/>
      <c r="I20" s="365"/>
      <c r="J20" s="362" t="str">
        <f t="shared" si="14"/>
        <v/>
      </c>
      <c r="K20" s="386" t="str">
        <f>AF6</f>
        <v>Spieler 11</v>
      </c>
      <c r="L20" s="386"/>
      <c r="M20" s="386"/>
      <c r="N20" s="386" t="str">
        <f>AH6</f>
        <v>Spieler 12</v>
      </c>
      <c r="O20" s="386"/>
      <c r="P20" s="386"/>
      <c r="Q20" s="386" t="str">
        <f>AJ6</f>
        <v>Spieler 13</v>
      </c>
      <c r="R20" s="386"/>
      <c r="S20" s="386"/>
      <c r="T20" s="386" t="str">
        <f>AL6</f>
        <v>Spieler 14</v>
      </c>
      <c r="U20" s="386"/>
    </row>
    <row r="21" spans="1:139" ht="24" customHeight="1" thickBot="1">
      <c r="A21" s="349" t="s">
        <v>328</v>
      </c>
      <c r="B21" s="365"/>
      <c r="C21" s="366"/>
      <c r="D21" s="367"/>
      <c r="E21" s="365"/>
      <c r="F21" s="365"/>
      <c r="G21" s="365"/>
      <c r="H21" s="365"/>
      <c r="I21" s="365"/>
      <c r="J21" s="362" t="str">
        <f t="shared" si="14"/>
        <v/>
      </c>
      <c r="K21" s="379" t="str">
        <f>AF7</f>
        <v>Spohni</v>
      </c>
      <c r="L21" s="379"/>
      <c r="M21" s="379"/>
      <c r="N21" s="379" t="str">
        <f>AH7</f>
        <v>Walter</v>
      </c>
      <c r="O21" s="379"/>
      <c r="P21" s="379"/>
      <c r="Q21" s="379" t="str">
        <f>AJ7</f>
        <v>Volker</v>
      </c>
      <c r="R21" s="379"/>
      <c r="S21" s="379"/>
      <c r="T21" s="379" t="str">
        <f>AL7</f>
        <v>Uwe</v>
      </c>
      <c r="U21" s="379"/>
      <c r="V21" s="379"/>
      <c r="AC21" s="577"/>
      <c r="AD21" s="577"/>
      <c r="AE21" s="577"/>
      <c r="AF21" s="577"/>
      <c r="AG21" s="577"/>
      <c r="AH21" s="577"/>
      <c r="AI21" s="577"/>
      <c r="AJ21" s="577"/>
      <c r="AK21" s="577"/>
    </row>
    <row r="22" spans="1:139" ht="24" customHeight="1" thickBot="1">
      <c r="A22" s="349" t="s">
        <v>329</v>
      </c>
      <c r="B22" s="365"/>
      <c r="C22" s="366"/>
      <c r="D22" s="367"/>
      <c r="E22" s="365"/>
      <c r="F22" s="365"/>
      <c r="G22" s="365"/>
      <c r="H22" s="365"/>
      <c r="I22" s="365"/>
      <c r="J22" s="362" t="str">
        <f t="shared" si="14"/>
        <v/>
      </c>
      <c r="K22" s="381" t="str">
        <f>IF(ISERROR(VLOOKUP(EF14,'[1]Checkouttabelle (2)'!$A$1:$B$305,1,0)),"",VLOOKUP(EF14,'[1]Checkouttabelle (2)'!$A$1:$B$305,2,0))&amp;"    "&amp;"Würfe"</f>
        <v>Checkout    Würfe</v>
      </c>
      <c r="L22" s="382"/>
      <c r="M22" s="382"/>
      <c r="N22" s="382"/>
      <c r="O22" s="382"/>
      <c r="P22" s="382"/>
      <c r="Q22" s="382"/>
      <c r="R22" s="382"/>
      <c r="S22" s="382"/>
      <c r="T22" s="382"/>
      <c r="U22" s="382"/>
      <c r="V22" s="383"/>
      <c r="AC22" s="577"/>
      <c r="AD22" s="577"/>
      <c r="AE22" s="577"/>
      <c r="AF22" s="577"/>
      <c r="AG22" s="577"/>
      <c r="AH22" s="577"/>
      <c r="AI22" s="577"/>
      <c r="AJ22" s="577"/>
      <c r="AK22" s="577"/>
    </row>
    <row r="23" spans="1:139" ht="24" customHeight="1" thickBot="1">
      <c r="A23" s="349" t="s">
        <v>330</v>
      </c>
      <c r="B23" s="365"/>
      <c r="C23" s="366"/>
      <c r="D23" s="367"/>
      <c r="E23" s="365"/>
      <c r="F23" s="365"/>
      <c r="G23" s="365"/>
      <c r="H23" s="365"/>
      <c r="I23" s="365"/>
      <c r="J23" s="362" t="str">
        <f t="shared" si="14"/>
        <v/>
      </c>
      <c r="K23" s="380" t="str">
        <f>IF(ISERROR(VLOOKUP(AF10,'Checkouttabelle (2)'!$A$1:$B$305,1,0)),"",VLOOKUP(AF10,'Checkouttabelle (2)'!$A$1:$B$305,2,0))</f>
        <v>Checkout</v>
      </c>
      <c r="L23" s="380"/>
      <c r="M23" s="380"/>
      <c r="N23" s="380">
        <f>IF(ISERROR(VLOOKUP(AH10,'Checkouttabelle (2)'!$A$1:$B$305,1,0)),"",VLOOKUP(AH10,'Checkouttabelle (2)'!$A$1:$B$305,2,0))</f>
        <v>0</v>
      </c>
      <c r="O23" s="380"/>
      <c r="P23" s="380"/>
      <c r="Q23" s="380">
        <f>IF(ISERROR(VLOOKUP(AJ10,'Checkouttabelle (2)'!$A$1:$B$305,1,0)),"",VLOOKUP(AJ10,'Checkouttabelle (2)'!$A$1:$B$305,2,0))</f>
        <v>0</v>
      </c>
      <c r="R23" s="380"/>
      <c r="S23" s="380"/>
      <c r="T23" s="380">
        <f>IF(ISERROR(VLOOKUP(AL10,'Checkouttabelle (2)'!$A$1:$B$305,1,0)),"",VLOOKUP(AL10,'Checkouttabelle (2)'!$A$1:$B$305,2,0))</f>
        <v>0</v>
      </c>
      <c r="U23" s="380"/>
      <c r="V23" s="380"/>
      <c r="AC23" s="577"/>
      <c r="AD23" s="577"/>
      <c r="AE23" s="577"/>
      <c r="AF23" s="577"/>
      <c r="AG23" s="577"/>
      <c r="AH23" s="577"/>
      <c r="AI23" s="577"/>
      <c r="AJ23" s="577"/>
      <c r="AK23" s="577"/>
    </row>
    <row r="24" spans="1:139" ht="24" customHeight="1" thickBot="1">
      <c r="A24" s="349" t="s">
        <v>331</v>
      </c>
      <c r="B24" s="365"/>
      <c r="C24" s="366"/>
      <c r="D24" s="367"/>
      <c r="E24" s="365"/>
      <c r="F24" s="365"/>
      <c r="G24" s="365"/>
      <c r="H24" s="365"/>
      <c r="I24" s="365"/>
      <c r="J24" s="362" t="str">
        <f t="shared" si="14"/>
        <v/>
      </c>
      <c r="K24" s="380">
        <f>IF(ISERROR(AVERAGE($AF$9/$J$21)),0,AVERAGE($AF$9/$J$21))*3</f>
        <v>0</v>
      </c>
      <c r="L24" s="380"/>
      <c r="M24" s="380"/>
      <c r="N24" s="380">
        <f>IF(ISERROR(AVERAGE($AH$9/$J$22)),0,AVERAGE($AH$9/$J$22))*3</f>
        <v>0</v>
      </c>
      <c r="O24" s="380"/>
      <c r="P24" s="380"/>
      <c r="Q24" s="380">
        <f>IF(ISERROR(AVERAGE($AJ$9/$J$23)),0,AVERAGE($AJ$9/$J$23))*3</f>
        <v>0</v>
      </c>
      <c r="R24" s="380"/>
      <c r="S24" s="380"/>
      <c r="T24" s="380">
        <f>IF(ISERROR(AVERAGE($AL$9/$J$24)),0,AVERAGE($AL$9/$J$24))*3</f>
        <v>0</v>
      </c>
      <c r="U24" s="380"/>
      <c r="V24" s="380"/>
      <c r="W24" s="413" t="s">
        <v>307</v>
      </c>
      <c r="X24" s="414"/>
      <c r="Y24" s="414"/>
      <c r="Z24" s="415"/>
      <c r="AC24" s="577"/>
      <c r="AD24" s="577"/>
      <c r="AE24" s="577"/>
      <c r="AF24" s="577"/>
      <c r="AG24" s="577"/>
      <c r="AH24" s="577"/>
      <c r="AI24" s="577"/>
      <c r="AJ24" s="577"/>
      <c r="AK24" s="577"/>
    </row>
    <row r="25" spans="1:139" ht="24" customHeight="1">
      <c r="A25" s="349" t="s">
        <v>332</v>
      </c>
      <c r="B25" s="349"/>
      <c r="C25" s="350"/>
      <c r="D25" s="350"/>
      <c r="E25" s="350"/>
      <c r="F25" s="350"/>
      <c r="G25" s="350"/>
      <c r="H25" s="350"/>
      <c r="I25" s="350"/>
      <c r="J25" s="359"/>
      <c r="AC25" s="577"/>
      <c r="AD25" s="577"/>
      <c r="AE25" s="577"/>
      <c r="AF25" s="577"/>
      <c r="AG25" s="577"/>
      <c r="AH25" s="577"/>
      <c r="AI25" s="577"/>
      <c r="AJ25" s="577"/>
      <c r="AK25" s="577"/>
    </row>
    <row r="26" spans="1:139" ht="24" customHeight="1">
      <c r="A26" s="349" t="s">
        <v>333</v>
      </c>
      <c r="B26" s="349"/>
      <c r="C26" s="350"/>
      <c r="D26" s="350"/>
      <c r="E26" s="350"/>
      <c r="F26" s="350"/>
      <c r="G26" s="350"/>
      <c r="H26" s="350"/>
      <c r="I26" s="350"/>
      <c r="J26" s="359"/>
    </row>
    <row r="27" spans="1:139" ht="24" customHeight="1">
      <c r="A27" s="349" t="s">
        <v>334</v>
      </c>
      <c r="B27" s="349"/>
      <c r="C27" s="350"/>
      <c r="D27" s="350"/>
      <c r="E27" s="350"/>
      <c r="F27" s="350"/>
      <c r="G27" s="350"/>
      <c r="H27" s="350"/>
      <c r="I27" s="350"/>
      <c r="J27" s="359"/>
    </row>
    <row r="28" spans="1:139" ht="24" customHeight="1">
      <c r="A28" s="349" t="s">
        <v>335</v>
      </c>
      <c r="B28" s="349"/>
      <c r="C28" s="350"/>
      <c r="D28" s="350"/>
      <c r="E28" s="350"/>
      <c r="F28" s="350"/>
      <c r="G28" s="350"/>
      <c r="H28" s="350"/>
      <c r="I28" s="350"/>
      <c r="J28" s="359"/>
    </row>
    <row r="29" spans="1:139" ht="24" customHeight="1">
      <c r="A29" s="349" t="s">
        <v>336</v>
      </c>
      <c r="B29" s="349"/>
      <c r="C29" s="350"/>
      <c r="D29" s="350"/>
      <c r="E29" s="350"/>
      <c r="F29" s="350"/>
      <c r="G29" s="350"/>
      <c r="H29" s="350"/>
      <c r="I29" s="350"/>
      <c r="J29" s="359"/>
    </row>
    <row r="30" spans="1:139" ht="24" customHeight="1">
      <c r="A30" s="349" t="s">
        <v>337</v>
      </c>
      <c r="B30" s="349"/>
      <c r="C30" s="350"/>
      <c r="D30" s="350"/>
      <c r="E30" s="350"/>
      <c r="F30" s="350"/>
      <c r="G30" s="350"/>
      <c r="H30" s="350"/>
      <c r="I30" s="350"/>
      <c r="J30" s="359"/>
    </row>
    <row r="31" spans="1:139" ht="24" customHeight="1">
      <c r="A31" s="349" t="s">
        <v>338</v>
      </c>
      <c r="B31" s="349"/>
      <c r="C31" s="350"/>
      <c r="D31" s="350"/>
      <c r="E31" s="350"/>
      <c r="F31" s="350"/>
      <c r="G31" s="350"/>
      <c r="H31" s="350"/>
      <c r="I31" s="350"/>
      <c r="J31" s="359"/>
    </row>
    <row r="32" spans="1:139" ht="24" customHeight="1">
      <c r="A32" s="349" t="s">
        <v>339</v>
      </c>
      <c r="B32" s="349"/>
      <c r="C32" s="350"/>
      <c r="D32" s="350"/>
      <c r="E32" s="350"/>
      <c r="F32" s="350"/>
      <c r="G32" s="350"/>
      <c r="H32" s="350"/>
      <c r="I32" s="350"/>
      <c r="J32" s="359"/>
    </row>
    <row r="33" spans="1:10" ht="24" customHeight="1">
      <c r="A33" s="349" t="s">
        <v>340</v>
      </c>
      <c r="B33" s="349"/>
      <c r="C33" s="350"/>
      <c r="D33" s="350"/>
      <c r="E33" s="350"/>
      <c r="F33" s="350"/>
      <c r="G33" s="350"/>
      <c r="H33" s="350"/>
      <c r="I33" s="350"/>
      <c r="J33" s="359"/>
    </row>
    <row r="34" spans="1:10" ht="24" customHeight="1">
      <c r="A34" s="349" t="s">
        <v>341</v>
      </c>
      <c r="B34" s="349"/>
      <c r="C34" s="350"/>
      <c r="D34" s="350"/>
      <c r="E34" s="350"/>
      <c r="F34" s="350"/>
      <c r="G34" s="350"/>
      <c r="H34" s="350"/>
      <c r="I34" s="350"/>
      <c r="J34" s="359"/>
    </row>
    <row r="35" spans="1:10" ht="24" customHeight="1">
      <c r="A35" s="349" t="s">
        <v>342</v>
      </c>
      <c r="B35" s="349"/>
      <c r="C35" s="350"/>
      <c r="D35" s="350"/>
      <c r="E35" s="350"/>
      <c r="F35" s="350"/>
      <c r="G35" s="350"/>
      <c r="H35" s="350"/>
      <c r="I35" s="350"/>
      <c r="J35" s="359"/>
    </row>
    <row r="36" spans="1:10" ht="24" customHeight="1">
      <c r="A36" s="349" t="s">
        <v>343</v>
      </c>
      <c r="B36" s="349"/>
      <c r="C36" s="350"/>
      <c r="D36" s="350"/>
      <c r="E36" s="350"/>
      <c r="F36" s="350"/>
      <c r="G36" s="350"/>
      <c r="H36" s="350"/>
      <c r="I36" s="350"/>
      <c r="J36" s="359"/>
    </row>
    <row r="37" spans="1:10" ht="24" customHeight="1">
      <c r="A37" s="349" t="s">
        <v>344</v>
      </c>
      <c r="B37" s="349"/>
      <c r="C37" s="350"/>
      <c r="D37" s="350"/>
      <c r="E37" s="350"/>
      <c r="F37" s="350"/>
      <c r="G37" s="350"/>
      <c r="H37" s="350"/>
      <c r="I37" s="350"/>
      <c r="J37" s="359"/>
    </row>
    <row r="38" spans="1:10" ht="24" customHeight="1">
      <c r="A38" s="349" t="s">
        <v>345</v>
      </c>
      <c r="B38" s="349"/>
      <c r="C38" s="350"/>
      <c r="D38" s="350"/>
      <c r="E38" s="350"/>
      <c r="F38" s="350"/>
      <c r="G38" s="350"/>
      <c r="H38" s="350"/>
      <c r="I38" s="350"/>
      <c r="J38" s="359"/>
    </row>
    <row r="39" spans="1:10" ht="24" customHeight="1"/>
    <row r="40" spans="1:10" ht="24" customHeight="1"/>
    <row r="41" spans="1:10" ht="24" customHeight="1"/>
    <row r="42" spans="1:10" ht="24" customHeight="1"/>
    <row r="43" spans="1:10" ht="24" customHeight="1"/>
  </sheetData>
  <mergeCells count="235">
    <mergeCell ref="AH2:EF4"/>
    <mergeCell ref="EE6:EJ9"/>
    <mergeCell ref="EE10:EI10"/>
    <mergeCell ref="EE12:EI14"/>
    <mergeCell ref="EE15:EI18"/>
    <mergeCell ref="K24:M24"/>
    <mergeCell ref="N24:P24"/>
    <mergeCell ref="Q24:S24"/>
    <mergeCell ref="T24:V24"/>
    <mergeCell ref="EE19:EG19"/>
    <mergeCell ref="W24:Z24"/>
    <mergeCell ref="K20:M20"/>
    <mergeCell ref="N20:P20"/>
    <mergeCell ref="Q20:S20"/>
    <mergeCell ref="T20:U20"/>
    <mergeCell ref="K19:M19"/>
    <mergeCell ref="N19:P19"/>
    <mergeCell ref="Q19:S19"/>
    <mergeCell ref="T19:V19"/>
    <mergeCell ref="W19:Y19"/>
    <mergeCell ref="Z19:AB19"/>
    <mergeCell ref="AC19:AE19"/>
    <mergeCell ref="AF19:AH19"/>
    <mergeCell ref="X7:Y7"/>
    <mergeCell ref="Z7:AA7"/>
    <mergeCell ref="V9:W9"/>
    <mergeCell ref="X9:Y9"/>
    <mergeCell ref="L9:M9"/>
    <mergeCell ref="N9:O9"/>
    <mergeCell ref="P9:Q9"/>
    <mergeCell ref="R9:S9"/>
    <mergeCell ref="T9:U9"/>
    <mergeCell ref="A8:A10"/>
    <mergeCell ref="F3:H4"/>
    <mergeCell ref="I3:I4"/>
    <mergeCell ref="L6:M6"/>
    <mergeCell ref="P6:Q6"/>
    <mergeCell ref="G6:H6"/>
    <mergeCell ref="F5:H5"/>
    <mergeCell ref="A5:E5"/>
    <mergeCell ref="A6:E6"/>
    <mergeCell ref="I6:J6"/>
    <mergeCell ref="L10:M10"/>
    <mergeCell ref="N10:O10"/>
    <mergeCell ref="P10:Q10"/>
    <mergeCell ref="A7:E7"/>
    <mergeCell ref="N7:O7"/>
    <mergeCell ref="P7:Q7"/>
    <mergeCell ref="L8:M8"/>
    <mergeCell ref="N8:O8"/>
    <mergeCell ref="P8:Q8"/>
    <mergeCell ref="R8:S8"/>
    <mergeCell ref="T8:U8"/>
    <mergeCell ref="V8:W8"/>
    <mergeCell ref="R7:S7"/>
    <mergeCell ref="X8:Y8"/>
    <mergeCell ref="T7:U7"/>
    <mergeCell ref="V7:W7"/>
    <mergeCell ref="AF6:AG6"/>
    <mergeCell ref="AL6:AM6"/>
    <mergeCell ref="Z6:AA6"/>
    <mergeCell ref="N6:O6"/>
    <mergeCell ref="T6:U6"/>
    <mergeCell ref="V6:W6"/>
    <mergeCell ref="X6:Y6"/>
    <mergeCell ref="AB6:AC6"/>
    <mergeCell ref="AD6:AE6"/>
    <mergeCell ref="AH6:AI6"/>
    <mergeCell ref="AJ6:AK6"/>
    <mergeCell ref="R6:S6"/>
    <mergeCell ref="AB7:AC7"/>
    <mergeCell ref="AD7:AE7"/>
    <mergeCell ref="AF7:AG7"/>
    <mergeCell ref="AH7:AI7"/>
    <mergeCell ref="AJ7:AK7"/>
    <mergeCell ref="AL7:AM7"/>
    <mergeCell ref="AB8:AC8"/>
    <mergeCell ref="AD8:AE8"/>
    <mergeCell ref="AF8:AG8"/>
    <mergeCell ref="AH8:AI8"/>
    <mergeCell ref="AJ8:AK8"/>
    <mergeCell ref="AL8:AM8"/>
    <mergeCell ref="AF9:AG9"/>
    <mergeCell ref="AH9:AI9"/>
    <mergeCell ref="AH13:AI13"/>
    <mergeCell ref="AL12:AM12"/>
    <mergeCell ref="AB12:AC12"/>
    <mergeCell ref="AD12:AE12"/>
    <mergeCell ref="AF12:AG12"/>
    <mergeCell ref="AH12:AI12"/>
    <mergeCell ref="AJ12:AK12"/>
    <mergeCell ref="AJ9:AK9"/>
    <mergeCell ref="AL9:AM9"/>
    <mergeCell ref="AB9:AC9"/>
    <mergeCell ref="AD9:AE9"/>
    <mergeCell ref="AL11:AM11"/>
    <mergeCell ref="AJ10:AK10"/>
    <mergeCell ref="AL10:AM10"/>
    <mergeCell ref="AD11:AE11"/>
    <mergeCell ref="AF11:AG11"/>
    <mergeCell ref="AH11:AI11"/>
    <mergeCell ref="AJ11:AK11"/>
    <mergeCell ref="L12:M12"/>
    <mergeCell ref="N12:O12"/>
    <mergeCell ref="P12:Q12"/>
    <mergeCell ref="R12:S12"/>
    <mergeCell ref="T12:U12"/>
    <mergeCell ref="V12:W12"/>
    <mergeCell ref="X12:Y12"/>
    <mergeCell ref="Z12:AA12"/>
    <mergeCell ref="P11:Q11"/>
    <mergeCell ref="N11:O11"/>
    <mergeCell ref="R11:S11"/>
    <mergeCell ref="X11:Y11"/>
    <mergeCell ref="V11:W11"/>
    <mergeCell ref="T11:U11"/>
    <mergeCell ref="K16:M16"/>
    <mergeCell ref="K15:M15"/>
    <mergeCell ref="H7:H8"/>
    <mergeCell ref="I7:I8"/>
    <mergeCell ref="L7:M7"/>
    <mergeCell ref="L11:M11"/>
    <mergeCell ref="AL13:AM13"/>
    <mergeCell ref="K18:M18"/>
    <mergeCell ref="V13:W13"/>
    <mergeCell ref="X13:Y13"/>
    <mergeCell ref="Z13:AA13"/>
    <mergeCell ref="AB13:AC13"/>
    <mergeCell ref="AD13:AE13"/>
    <mergeCell ref="L13:M13"/>
    <mergeCell ref="N13:O13"/>
    <mergeCell ref="P13:Q13"/>
    <mergeCell ref="R13:S13"/>
    <mergeCell ref="T13:U13"/>
    <mergeCell ref="Z8:AA8"/>
    <mergeCell ref="Z9:AA9"/>
    <mergeCell ref="AF13:AG13"/>
    <mergeCell ref="AJ13:AK13"/>
    <mergeCell ref="Z11:AA11"/>
    <mergeCell ref="AB11:AC11"/>
    <mergeCell ref="R10:S10"/>
    <mergeCell ref="T10:U10"/>
    <mergeCell ref="V10:W10"/>
    <mergeCell ref="X10:Y10"/>
    <mergeCell ref="Z10:AA10"/>
    <mergeCell ref="AB10:AC10"/>
    <mergeCell ref="AD10:AE10"/>
    <mergeCell ref="AF10:AG10"/>
    <mergeCell ref="AH10:AI10"/>
    <mergeCell ref="AI18:AK18"/>
    <mergeCell ref="N21:P21"/>
    <mergeCell ref="Q21:S21"/>
    <mergeCell ref="N16:P16"/>
    <mergeCell ref="Q16:S16"/>
    <mergeCell ref="W16:Y16"/>
    <mergeCell ref="AC16:AE16"/>
    <mergeCell ref="AI16:AK16"/>
    <mergeCell ref="AL19:AM19"/>
    <mergeCell ref="T16:V16"/>
    <mergeCell ref="AI19:AK19"/>
    <mergeCell ref="N23:P23"/>
    <mergeCell ref="Q23:S23"/>
    <mergeCell ref="N18:P18"/>
    <mergeCell ref="Q18:S18"/>
    <mergeCell ref="T18:V18"/>
    <mergeCell ref="W18:Y18"/>
    <mergeCell ref="Z18:AB18"/>
    <mergeCell ref="AC18:AE18"/>
    <mergeCell ref="AF18:AH18"/>
    <mergeCell ref="N15:P15"/>
    <mergeCell ref="T15:V15"/>
    <mergeCell ref="W15:Y15"/>
    <mergeCell ref="Z15:AB15"/>
    <mergeCell ref="AC15:AE15"/>
    <mergeCell ref="AF15:AH15"/>
    <mergeCell ref="AI15:AK15"/>
    <mergeCell ref="BJ15:BK15"/>
    <mergeCell ref="AL16:AM16"/>
    <mergeCell ref="AL15:AM15"/>
    <mergeCell ref="AN15:AO15"/>
    <mergeCell ref="AP15:AQ15"/>
    <mergeCell ref="AR15:AS15"/>
    <mergeCell ref="AT15:AU15"/>
    <mergeCell ref="AV15:AW15"/>
    <mergeCell ref="AX15:AY15"/>
    <mergeCell ref="AZ15:BA15"/>
    <mergeCell ref="Q15:S15"/>
    <mergeCell ref="DX15:DY15"/>
    <mergeCell ref="DZ15:EA15"/>
    <mergeCell ref="EB15:EC15"/>
    <mergeCell ref="AL18:AM18"/>
    <mergeCell ref="Z16:AB16"/>
    <mergeCell ref="AF16:AH16"/>
    <mergeCell ref="K17:AM17"/>
    <mergeCell ref="DD15:DE15"/>
    <mergeCell ref="DF15:DG15"/>
    <mergeCell ref="DH15:DI15"/>
    <mergeCell ref="DJ15:DK15"/>
    <mergeCell ref="DL15:DM15"/>
    <mergeCell ref="DN15:DO15"/>
    <mergeCell ref="DP15:DQ15"/>
    <mergeCell ref="DR15:DS15"/>
    <mergeCell ref="DT15:DU15"/>
    <mergeCell ref="CL15:CM15"/>
    <mergeCell ref="CN15:CO15"/>
    <mergeCell ref="CP15:CQ15"/>
    <mergeCell ref="CR15:CS15"/>
    <mergeCell ref="CT15:CU15"/>
    <mergeCell ref="CV15:CW15"/>
    <mergeCell ref="CX15:CY15"/>
    <mergeCell ref="BL15:BM15"/>
    <mergeCell ref="K21:M21"/>
    <mergeCell ref="T21:V21"/>
    <mergeCell ref="T23:V23"/>
    <mergeCell ref="K23:M23"/>
    <mergeCell ref="K22:V22"/>
    <mergeCell ref="DV15:DW15"/>
    <mergeCell ref="CZ15:DA15"/>
    <mergeCell ref="DB15:DC15"/>
    <mergeCell ref="BT15:BU15"/>
    <mergeCell ref="BV15:BW15"/>
    <mergeCell ref="BX15:BY15"/>
    <mergeCell ref="BZ15:CA15"/>
    <mergeCell ref="CB15:CC15"/>
    <mergeCell ref="CD15:CE15"/>
    <mergeCell ref="CF15:CG15"/>
    <mergeCell ref="CH15:CI15"/>
    <mergeCell ref="CJ15:CK15"/>
    <mergeCell ref="BB15:BC15"/>
    <mergeCell ref="BD15:BE15"/>
    <mergeCell ref="BF15:BG15"/>
    <mergeCell ref="BH15:BI15"/>
    <mergeCell ref="BN15:BO15"/>
    <mergeCell ref="BP15:BQ15"/>
    <mergeCell ref="BR15:BS15"/>
  </mergeCells>
  <conditionalFormatting sqref="H6 F5:F7 G6:G7 L8:L10 N8:N10 P8:P10 R8:R10 T8:T10 V8:V10 X8:X10 Z8:Z10 AB8:AB10 AD8:AD10 AF8:AF10 AH8:AH10 AJ8:AJ10 AL8:AL10">
    <cfRule type="containsText" dxfId="126" priority="290" operator="containsText" text="kein">
      <formula>NOT(ISERROR(SEARCH("kein",F5)))</formula>
    </cfRule>
    <cfRule type="containsText" dxfId="125" priority="291" operator="containsText" text="6er">
      <formula>NOT(ISERROR(SEARCH("6er",F5)))</formula>
    </cfRule>
  </conditionalFormatting>
  <conditionalFormatting sqref="EQ6:XFD7 DV15 DX15 DZ15 EB15 W15 Z15 AC15 AF15 AI15 K6:ED7 M9:M10 F6:G7 H6:I6 L8:L10 N8:AM10 N15 Q15 T15 K15 AL15 AN15:AP15 AR15 AT15 AV15 AX15 AZ15 BB15 BD15 BF15 BH15 BJ15 BL15 BN15 BP15 BR15 BT15 BV15 BX15 BZ15 CB15 CD15 CF15 CH15 CJ15 CL15 CN15 CP15 CR15 CT15 CV15 CX15 CZ15 DB15 DD15 DF15 DH15 DJ15 DL15 DN15 DP15 DR15 DT15 K20 N20 Q20 T20">
    <cfRule type="containsText" dxfId="124" priority="238" operator="containsText" text="che">
      <formula>NOT(ISERROR(SEARCH("che",F6)))</formula>
    </cfRule>
  </conditionalFormatting>
  <conditionalFormatting sqref="F5 L8:L10 N8:N10 P8:P10 R8:R10 T8:T10 V8:V10 X8:X10 Z8:Z10 AB8:AB10 AD8:AD10 AF8:AF10 AH8:AH10 AJ8:AJ10 AL8:AL10">
    <cfRule type="cellIs" dxfId="123" priority="109" operator="equal">
      <formula>6</formula>
    </cfRule>
    <cfRule type="cellIs" dxfId="122" priority="110" operator="equal">
      <formula>6</formula>
    </cfRule>
    <cfRule type="cellIs" dxfId="121" priority="111" operator="equal">
      <formula>6</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2049" r:id="rId4" name="SpinButton1">
          <controlPr defaultSize="0" autoLine="0" r:id="rId5">
            <anchor moveWithCells="1">
              <from>
                <xdr:col>2</xdr:col>
                <xdr:colOff>9525</xdr:colOff>
                <xdr:row>1</xdr:row>
                <xdr:rowOff>171450</xdr:rowOff>
              </from>
              <to>
                <xdr:col>5</xdr:col>
                <xdr:colOff>76200</xdr:colOff>
                <xdr:row>3</xdr:row>
                <xdr:rowOff>9525</xdr:rowOff>
              </to>
            </anchor>
          </controlPr>
        </control>
      </mc:Choice>
      <mc:Fallback>
        <control shapeId="2049" r:id="rId4" name="SpinButton1"/>
      </mc:Fallback>
    </mc:AlternateContent>
    <mc:AlternateContent xmlns:mc="http://schemas.openxmlformats.org/markup-compatibility/2006">
      <mc:Choice Requires="x14">
        <control shapeId="2051" r:id="rId6" name="Button 3">
          <controlPr defaultSize="0" print="0" autoFill="0" autoPict="0" macro="[0]!neulöschenautoausfüllen">
            <anchor moveWithCells="1" sizeWithCells="1">
              <from>
                <xdr:col>6</xdr:col>
                <xdr:colOff>28575</xdr:colOff>
                <xdr:row>0</xdr:row>
                <xdr:rowOff>0</xdr:rowOff>
              </from>
              <to>
                <xdr:col>8</xdr:col>
                <xdr:colOff>457200</xdr:colOff>
                <xdr:row>1</xdr:row>
                <xdr:rowOff>133350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4">
    <tabColor rgb="FF7030A0"/>
  </sheetPr>
  <dimension ref="A1:EA55"/>
  <sheetViews>
    <sheetView zoomScale="80" zoomScaleNormal="80" workbookViewId="0">
      <pane xSplit="8" topLeftCell="I1" activePane="topRight" state="frozen"/>
      <selection activeCell="J25" sqref="J25"/>
      <selection pane="topRight" activeCell="H25" sqref="H25"/>
    </sheetView>
  </sheetViews>
  <sheetFormatPr baseColWidth="10" defaultRowHeight="15"/>
  <cols>
    <col min="1" max="1" width="7.7109375" style="1" customWidth="1"/>
    <col min="2" max="4" width="5.140625" style="1" bestFit="1" customWidth="1"/>
    <col min="5" max="5" width="9.140625" style="1" bestFit="1" customWidth="1"/>
    <col min="6" max="17" width="8.7109375" style="1" customWidth="1"/>
    <col min="18" max="53" width="8.7109375" customWidth="1"/>
    <col min="54" max="56" width="8.7109375" style="1" customWidth="1"/>
    <col min="57" max="92" width="8.7109375" customWidth="1"/>
    <col min="93" max="95" width="8.7109375" style="1" customWidth="1"/>
    <col min="96" max="131" width="8.7109375" customWidth="1"/>
  </cols>
  <sheetData>
    <row r="1" spans="1:131" ht="32.450000000000003" customHeight="1" thickTop="1" thickBot="1">
      <c r="A1" s="293" t="s">
        <v>43</v>
      </c>
      <c r="E1" s="134">
        <v>16</v>
      </c>
      <c r="M1" s="289"/>
      <c r="X1" s="1"/>
      <c r="AA1" s="1"/>
      <c r="AE1" s="1"/>
      <c r="AH1" s="1"/>
      <c r="AK1" s="1"/>
      <c r="AQ1" s="1"/>
      <c r="AT1" s="1"/>
      <c r="AX1" s="1"/>
      <c r="BA1" s="1"/>
      <c r="BB1"/>
      <c r="BC1"/>
      <c r="BH1" s="1"/>
      <c r="BL1" s="1"/>
      <c r="BM1" s="1"/>
      <c r="BT1" s="1"/>
      <c r="BU1" s="1"/>
      <c r="CB1" s="1"/>
      <c r="CC1" s="1"/>
      <c r="CJ1" s="1"/>
      <c r="CK1" s="1"/>
      <c r="CO1"/>
      <c r="CP1"/>
      <c r="CQ1"/>
      <c r="CR1" s="1"/>
      <c r="CS1" s="1"/>
      <c r="CZ1" s="1"/>
      <c r="DA1" s="1"/>
      <c r="DH1" s="1"/>
      <c r="DI1" s="1"/>
      <c r="DP1" s="1"/>
      <c r="DQ1" s="1"/>
    </row>
    <row r="2" spans="1:131" ht="15.75" thickTop="1">
      <c r="X2" s="1"/>
      <c r="AA2" s="1"/>
      <c r="AE2" s="1"/>
      <c r="AH2" s="1"/>
      <c r="AK2" s="1"/>
      <c r="AQ2" s="1"/>
      <c r="AT2" s="1"/>
      <c r="AX2" s="1"/>
      <c r="BA2" s="1"/>
      <c r="BB2"/>
      <c r="BC2"/>
      <c r="BH2" s="1"/>
      <c r="BL2" s="1"/>
      <c r="BM2" s="1"/>
      <c r="BT2" s="1"/>
      <c r="BU2" s="1"/>
      <c r="CB2" s="1"/>
      <c r="CC2" s="1"/>
      <c r="CJ2" s="1"/>
      <c r="CK2" s="1"/>
      <c r="CO2"/>
      <c r="CP2"/>
      <c r="CQ2"/>
      <c r="CR2" s="1"/>
      <c r="CS2" s="1"/>
      <c r="CZ2" s="1"/>
      <c r="DA2" s="1"/>
      <c r="DH2" s="1"/>
      <c r="DI2" s="1"/>
      <c r="DO2" s="288"/>
      <c r="DP2" s="1"/>
      <c r="DQ2" s="1"/>
    </row>
    <row r="3" spans="1:131" ht="15.75" thickBot="1">
      <c r="E3" s="427" t="s">
        <v>52</v>
      </c>
      <c r="F3" s="427"/>
      <c r="G3" s="428"/>
      <c r="H3" s="408">
        <v>1</v>
      </c>
    </row>
    <row r="4" spans="1:131" ht="19.5" thickBot="1">
      <c r="E4" s="429"/>
      <c r="F4" s="429"/>
      <c r="G4" s="430"/>
      <c r="H4" s="409"/>
      <c r="I4" s="424" t="str">
        <f>IF(AND(K34=0),"Sieger","")</f>
        <v/>
      </c>
      <c r="J4" s="425"/>
      <c r="K4" s="426"/>
      <c r="L4" s="424" t="str">
        <f>IF(AND(N34=0),"Sieger","")</f>
        <v/>
      </c>
      <c r="M4" s="425"/>
      <c r="N4" s="426"/>
      <c r="O4" s="424" t="str">
        <f>IF(AND(Q34=0),"Sieger","")</f>
        <v/>
      </c>
      <c r="P4" s="425"/>
      <c r="Q4" s="426"/>
      <c r="R4" s="424" t="str">
        <f>IF(AND(T34=0),"Sieger","")</f>
        <v/>
      </c>
      <c r="S4" s="425"/>
      <c r="T4" s="426"/>
      <c r="U4" s="424" t="str">
        <f>IF(AND(W34=0),"Sieger","")</f>
        <v/>
      </c>
      <c r="V4" s="425"/>
      <c r="W4" s="426"/>
      <c r="X4" s="424" t="str">
        <f>IF(AND(Z34=0),"Sieger","")</f>
        <v/>
      </c>
      <c r="Y4" s="425"/>
      <c r="Z4" s="426"/>
      <c r="AA4" s="424" t="str">
        <f>IF(AND(AC34=0),"Sieger","")</f>
        <v/>
      </c>
      <c r="AB4" s="425"/>
      <c r="AC4" s="426"/>
      <c r="AD4" s="424" t="str">
        <f>IF(AND(AF34=0),"Sieger","")</f>
        <v/>
      </c>
      <c r="AE4" s="425"/>
      <c r="AF4" s="426"/>
      <c r="AG4" s="424" t="str">
        <f>IF(AND(AI34=0),"Sieger","")</f>
        <v/>
      </c>
      <c r="AH4" s="425"/>
      <c r="AI4" s="426"/>
      <c r="AJ4" s="424" t="str">
        <f>IF(AND(AL34=0),"Sieger","")</f>
        <v/>
      </c>
      <c r="AK4" s="425"/>
      <c r="AL4" s="426"/>
      <c r="AM4" s="424" t="str">
        <f>IF(AND(AO34=0),"Sieger","")</f>
        <v/>
      </c>
      <c r="AN4" s="425"/>
      <c r="AO4" s="426"/>
      <c r="AP4" s="424" t="str">
        <f>IF(AND(AR34=0),"Sieger","")</f>
        <v/>
      </c>
      <c r="AQ4" s="425"/>
      <c r="AR4" s="426"/>
      <c r="AS4" s="424" t="str">
        <f>IF(AND(AU34=0),"Sieger","")</f>
        <v/>
      </c>
      <c r="AT4" s="425"/>
      <c r="AU4" s="426"/>
      <c r="AV4" s="424" t="str">
        <f>IF(AND(AX34=0),"Sieger","")</f>
        <v/>
      </c>
      <c r="AW4" s="425"/>
      <c r="AX4" s="426"/>
      <c r="AY4" s="424" t="str">
        <f>IF(AND(BA34=0),"Sieger","")</f>
        <v/>
      </c>
      <c r="AZ4" s="425"/>
      <c r="BA4" s="426"/>
      <c r="BB4" s="424" t="str">
        <f>IF(AND(BD34=0),"Sieger","")</f>
        <v/>
      </c>
      <c r="BC4" s="425"/>
      <c r="BD4" s="426"/>
      <c r="BE4" s="424" t="str">
        <f>IF(AND(BG34=0),"Sieger","")</f>
        <v/>
      </c>
      <c r="BF4" s="425"/>
      <c r="BG4" s="426"/>
      <c r="BH4" s="424" t="str">
        <f>IF(AND(BJ34=0),"Sieger","")</f>
        <v/>
      </c>
      <c r="BI4" s="425"/>
      <c r="BJ4" s="426"/>
      <c r="BK4" s="424" t="str">
        <f>IF(AND(BM34=0),"Sieger","")</f>
        <v/>
      </c>
      <c r="BL4" s="425"/>
      <c r="BM4" s="426"/>
      <c r="BN4" s="424" t="str">
        <f>IF(AND(BP34=0),"Sieger","")</f>
        <v/>
      </c>
      <c r="BO4" s="425"/>
      <c r="BP4" s="426"/>
      <c r="BQ4" s="424" t="str">
        <f>IF(AND(BS34=0),"Sieger","")</f>
        <v/>
      </c>
      <c r="BR4" s="425"/>
      <c r="BS4" s="426"/>
      <c r="BT4" s="424" t="str">
        <f>IF(AND(BV34=0),"Sieger","")</f>
        <v/>
      </c>
      <c r="BU4" s="425"/>
      <c r="BV4" s="426"/>
      <c r="BW4" s="424" t="str">
        <f>IF(AND(BY34=0),"Sieger","")</f>
        <v/>
      </c>
      <c r="BX4" s="425"/>
      <c r="BY4" s="426"/>
      <c r="BZ4" s="424" t="str">
        <f>IF(AND(CB34=0),"Sieger","")</f>
        <v/>
      </c>
      <c r="CA4" s="425"/>
      <c r="CB4" s="426"/>
      <c r="CC4" s="424" t="str">
        <f>IF(AND(CE34=0),"Sieger","")</f>
        <v/>
      </c>
      <c r="CD4" s="425"/>
      <c r="CE4" s="426"/>
      <c r="CF4" s="424" t="str">
        <f>IF(AND(CH34=0),"Sieger","")</f>
        <v/>
      </c>
      <c r="CG4" s="425"/>
      <c r="CH4" s="426"/>
      <c r="CI4" s="424" t="str">
        <f>IF(AND(CK34=0),"Sieger","")</f>
        <v/>
      </c>
      <c r="CJ4" s="425"/>
      <c r="CK4" s="426"/>
      <c r="CL4" s="424" t="str">
        <f>IF(AND(CN34=0),"Sieger","")</f>
        <v/>
      </c>
      <c r="CM4" s="425"/>
      <c r="CN4" s="426"/>
      <c r="CO4" s="424" t="str">
        <f>IF(AND(CQ34=0),"Sieger","")</f>
        <v/>
      </c>
      <c r="CP4" s="425"/>
      <c r="CQ4" s="426"/>
      <c r="CR4" s="424" t="str">
        <f>IF(AND(CT34=0),"Sieger","")</f>
        <v/>
      </c>
      <c r="CS4" s="425"/>
      <c r="CT4" s="426"/>
      <c r="CU4" s="424" t="str">
        <f>IF(AND(CW34=0),"Sieger","")</f>
        <v/>
      </c>
      <c r="CV4" s="425"/>
      <c r="CW4" s="426"/>
      <c r="CX4" s="424" t="str">
        <f>IF(AND(CZ34=0),"Sieger","")</f>
        <v/>
      </c>
      <c r="CY4" s="425"/>
      <c r="CZ4" s="426"/>
      <c r="DA4" s="424" t="str">
        <f>IF(AND(DC34=0),"Sieger","")</f>
        <v/>
      </c>
      <c r="DB4" s="425"/>
      <c r="DC4" s="426"/>
      <c r="DD4" s="424" t="str">
        <f>IF(AND(DF34=0),"Sieger","")</f>
        <v/>
      </c>
      <c r="DE4" s="425"/>
      <c r="DF4" s="426"/>
      <c r="DG4" s="424" t="str">
        <f>IF(AND(DI34=0),"Sieger","")</f>
        <v/>
      </c>
      <c r="DH4" s="425"/>
      <c r="DI4" s="426"/>
      <c r="DJ4" s="424" t="str">
        <f>IF(AND(DL34=0),"Sieger","")</f>
        <v/>
      </c>
      <c r="DK4" s="425"/>
      <c r="DL4" s="426"/>
      <c r="DM4" s="424" t="str">
        <f>IF(AND(DO34=0),"Sieger","")</f>
        <v/>
      </c>
      <c r="DN4" s="425"/>
      <c r="DO4" s="426"/>
      <c r="DP4" s="424" t="str">
        <f>IF(AND(DR34=0),"Sieger","")</f>
        <v/>
      </c>
      <c r="DQ4" s="425"/>
      <c r="DR4" s="426"/>
      <c r="DS4" s="424" t="str">
        <f>IF(AND(DU34=0),"Sieger","")</f>
        <v/>
      </c>
      <c r="DT4" s="425"/>
      <c r="DU4" s="426"/>
      <c r="DV4" s="424" t="str">
        <f>IF(AND(DX34=0),"Sieger","")</f>
        <v/>
      </c>
      <c r="DW4" s="425"/>
      <c r="DX4" s="426"/>
      <c r="DY4" s="424" t="str">
        <f>IF(AND(EA34=0),"Sieger","")</f>
        <v/>
      </c>
      <c r="DZ4" s="425"/>
      <c r="EA4" s="426"/>
    </row>
    <row r="5" spans="1:131" ht="19.5" thickBot="1">
      <c r="E5" s="431" t="str">
        <f>IF(AND(H34=0),"6er Dart","kein 6 Darter")</f>
        <v>6er Dart</v>
      </c>
      <c r="F5" s="433"/>
      <c r="G5" s="432"/>
      <c r="H5" s="58" t="s">
        <v>48</v>
      </c>
      <c r="I5" s="431" t="str">
        <f>IF(AND(K34=0),"6er Dart","kein 6 Darter")</f>
        <v>kein 6 Darter</v>
      </c>
      <c r="J5" s="432"/>
      <c r="K5" s="58" t="s">
        <v>48</v>
      </c>
      <c r="L5" s="431" t="str">
        <f>IF(AND(N34=0),"6er Dart","kein 6 Darter")</f>
        <v>kein 6 Darter</v>
      </c>
      <c r="M5" s="432"/>
      <c r="N5" s="58" t="s">
        <v>48</v>
      </c>
      <c r="O5" s="431" t="str">
        <f>IF(AND(Q34=0),"6er Dart","kein 6 Darter")</f>
        <v>kein 6 Darter</v>
      </c>
      <c r="P5" s="432"/>
      <c r="Q5" s="58" t="s">
        <v>48</v>
      </c>
      <c r="R5" s="431" t="str">
        <f>IF(AND(T34=0),"6er Dart","kein 6 Darter")</f>
        <v>kein 6 Darter</v>
      </c>
      <c r="S5" s="432"/>
      <c r="T5" s="58" t="s">
        <v>48</v>
      </c>
      <c r="U5" s="431" t="str">
        <f>IF(AND(W34=0),"6er Dart","kein 6 Darter")</f>
        <v>kein 6 Darter</v>
      </c>
      <c r="V5" s="432"/>
      <c r="W5" s="58" t="s">
        <v>48</v>
      </c>
      <c r="X5" s="431" t="str">
        <f>IF(AND(Z34=0),"6er Dart","kein 6 Darter")</f>
        <v>kein 6 Darter</v>
      </c>
      <c r="Y5" s="432"/>
      <c r="Z5" s="58" t="s">
        <v>48</v>
      </c>
      <c r="AA5" s="431" t="str">
        <f>IF(AND(AC34=0),"6er Dart","kein 6 Darter")</f>
        <v>kein 6 Darter</v>
      </c>
      <c r="AB5" s="432"/>
      <c r="AC5" s="58" t="s">
        <v>48</v>
      </c>
      <c r="AD5" s="431" t="str">
        <f>IF(AND(AF34=0),"6er Dart","kein 6 Darter")</f>
        <v>kein 6 Darter</v>
      </c>
      <c r="AE5" s="432"/>
      <c r="AF5" s="58" t="s">
        <v>48</v>
      </c>
      <c r="AG5" s="431" t="str">
        <f>IF(AND(AI34=0),"6er Dart","kein 6 Darter")</f>
        <v>kein 6 Darter</v>
      </c>
      <c r="AH5" s="432"/>
      <c r="AI5" s="58" t="s">
        <v>48</v>
      </c>
      <c r="AJ5" s="431" t="str">
        <f>IF(AND(AL34=0),"6er Dart","kein 6 Darter")</f>
        <v>kein 6 Darter</v>
      </c>
      <c r="AK5" s="432"/>
      <c r="AL5" s="58" t="s">
        <v>48</v>
      </c>
      <c r="AM5" s="431" t="str">
        <f>IF(AND(AO34=0),"6er Dart","kein 6 Darter")</f>
        <v>kein 6 Darter</v>
      </c>
      <c r="AN5" s="432"/>
      <c r="AO5" s="58" t="s">
        <v>48</v>
      </c>
      <c r="AP5" s="431" t="str">
        <f>IF(AND(AR34=0),"6er Dart","kein 6 Darter")</f>
        <v>kein 6 Darter</v>
      </c>
      <c r="AQ5" s="432"/>
      <c r="AR5" s="58" t="s">
        <v>48</v>
      </c>
      <c r="AS5" s="431" t="str">
        <f>IF(AND(AU34=0),"6er Dart","kein 6 Darter")</f>
        <v>kein 6 Darter</v>
      </c>
      <c r="AT5" s="432"/>
      <c r="AU5" s="58" t="s">
        <v>48</v>
      </c>
      <c r="AV5" s="431" t="str">
        <f>IF(AND(AX34=0),"6er Dart","kein 6 Darter")</f>
        <v>kein 6 Darter</v>
      </c>
      <c r="AW5" s="432"/>
      <c r="AX5" s="58" t="s">
        <v>48</v>
      </c>
      <c r="AY5" s="431" t="str">
        <f>IF(AND(BA34=0),"6er Dart","kein 6 Darter")</f>
        <v>kein 6 Darter</v>
      </c>
      <c r="AZ5" s="432"/>
      <c r="BA5" s="58" t="s">
        <v>48</v>
      </c>
      <c r="BB5" s="431" t="str">
        <f>IF(AND(BD34=0),"6er Dart","kein 6 Darter")</f>
        <v>kein 6 Darter</v>
      </c>
      <c r="BC5" s="432"/>
      <c r="BD5" s="58" t="s">
        <v>48</v>
      </c>
      <c r="BE5" s="431" t="str">
        <f>IF(AND(BG34=0),"6er Dart","kein 6 Darter")</f>
        <v>kein 6 Darter</v>
      </c>
      <c r="BF5" s="432"/>
      <c r="BG5" s="58" t="s">
        <v>48</v>
      </c>
      <c r="BH5" s="431" t="str">
        <f>IF(AND(BJ34=0),"6er Dart","kein 6 Darter")</f>
        <v>kein 6 Darter</v>
      </c>
      <c r="BI5" s="432"/>
      <c r="BJ5" s="58" t="s">
        <v>48</v>
      </c>
      <c r="BK5" s="431" t="str">
        <f>IF(AND(BM34=0),"6er Dart","kein 6 Darter")</f>
        <v>kein 6 Darter</v>
      </c>
      <c r="BL5" s="432"/>
      <c r="BM5" s="58" t="s">
        <v>48</v>
      </c>
      <c r="BN5" s="431" t="str">
        <f>IF(AND(BP34=0),"6er Dart","kein 6 Darter")</f>
        <v>kein 6 Darter</v>
      </c>
      <c r="BO5" s="432"/>
      <c r="BP5" s="58" t="s">
        <v>48</v>
      </c>
      <c r="BQ5" s="431" t="str">
        <f>IF(AND(BS34=0),"6er Dart","kein 6 Darter")</f>
        <v>kein 6 Darter</v>
      </c>
      <c r="BR5" s="432"/>
      <c r="BS5" s="58" t="s">
        <v>48</v>
      </c>
      <c r="BT5" s="431" t="str">
        <f>IF(AND(BV34=0),"6er Dart","kein 6 Darter")</f>
        <v>kein 6 Darter</v>
      </c>
      <c r="BU5" s="432"/>
      <c r="BV5" s="58" t="s">
        <v>48</v>
      </c>
      <c r="BW5" s="431" t="str">
        <f>IF(AND(BY34=0),"6er Dart","kein 6 Darter")</f>
        <v>kein 6 Darter</v>
      </c>
      <c r="BX5" s="432"/>
      <c r="BY5" s="58" t="s">
        <v>48</v>
      </c>
      <c r="BZ5" s="431" t="str">
        <f>IF(AND(CB34=0),"6er Dart","kein 6 Darter")</f>
        <v>kein 6 Darter</v>
      </c>
      <c r="CA5" s="432"/>
      <c r="CB5" s="58" t="s">
        <v>48</v>
      </c>
      <c r="CC5" s="431" t="str">
        <f>IF(AND(CE34=0),"6er Dart","kein 6 Darter")</f>
        <v>kein 6 Darter</v>
      </c>
      <c r="CD5" s="432"/>
      <c r="CE5" s="58" t="s">
        <v>48</v>
      </c>
      <c r="CF5" s="431" t="str">
        <f>IF(AND(CH34=0),"6er Dart","kein 6 Darter")</f>
        <v>kein 6 Darter</v>
      </c>
      <c r="CG5" s="432"/>
      <c r="CH5" s="58" t="s">
        <v>48</v>
      </c>
      <c r="CI5" s="431" t="str">
        <f>IF(AND(CK34=0),"6er Dart","kein 6 Darter")</f>
        <v>kein 6 Darter</v>
      </c>
      <c r="CJ5" s="432"/>
      <c r="CK5" s="58" t="s">
        <v>48</v>
      </c>
      <c r="CL5" s="431" t="str">
        <f>IF(AND(CN34=0),"6er Dart","kein 6 Darter")</f>
        <v>kein 6 Darter</v>
      </c>
      <c r="CM5" s="432"/>
      <c r="CN5" s="58" t="s">
        <v>48</v>
      </c>
      <c r="CO5" s="431" t="str">
        <f>IF(AND(CQ34=0),"6er Dart","kein 6 Darter")</f>
        <v>kein 6 Darter</v>
      </c>
      <c r="CP5" s="432"/>
      <c r="CQ5" s="58" t="s">
        <v>48</v>
      </c>
      <c r="CR5" s="431" t="str">
        <f>IF(AND(CT34=0),"6er Dart","kein 6 Darter")</f>
        <v>kein 6 Darter</v>
      </c>
      <c r="CS5" s="432"/>
      <c r="CT5" s="58" t="s">
        <v>48</v>
      </c>
      <c r="CU5" s="431" t="str">
        <f>IF(AND(CW34=0),"6er Dart","kein 6 Darter")</f>
        <v>kein 6 Darter</v>
      </c>
      <c r="CV5" s="432"/>
      <c r="CW5" s="58" t="s">
        <v>48</v>
      </c>
      <c r="CX5" s="431" t="str">
        <f>IF(AND(CZ34=0),"6er Dart","kein 6 Darter")</f>
        <v>kein 6 Darter</v>
      </c>
      <c r="CY5" s="432"/>
      <c r="CZ5" s="58" t="s">
        <v>48</v>
      </c>
      <c r="DA5" s="431" t="str">
        <f>IF(AND(DC34=0),"6er Dart","kein 6 Darter")</f>
        <v>kein 6 Darter</v>
      </c>
      <c r="DB5" s="432"/>
      <c r="DC5" s="58" t="s">
        <v>48</v>
      </c>
      <c r="DD5" s="431" t="str">
        <f>IF(AND(DF34=0),"6er Dart","kein 6 Darter")</f>
        <v>kein 6 Darter</v>
      </c>
      <c r="DE5" s="432"/>
      <c r="DF5" s="58" t="s">
        <v>48</v>
      </c>
      <c r="DG5" s="431" t="str">
        <f>IF(AND(DI34=0),"6er Dart","kein 6 Darter")</f>
        <v>kein 6 Darter</v>
      </c>
      <c r="DH5" s="432"/>
      <c r="DI5" s="58" t="s">
        <v>48</v>
      </c>
      <c r="DJ5" s="431" t="str">
        <f>IF(AND(DL34=0),"6er Dart","kein 6 Darter")</f>
        <v>kein 6 Darter</v>
      </c>
      <c r="DK5" s="432"/>
      <c r="DL5" s="58" t="s">
        <v>48</v>
      </c>
      <c r="DM5" s="431" t="str">
        <f>IF(AND(DO34=0),"6er Dart","kein 6 Darter")</f>
        <v>kein 6 Darter</v>
      </c>
      <c r="DN5" s="432"/>
      <c r="DO5" s="58" t="s">
        <v>48</v>
      </c>
      <c r="DP5" s="431" t="str">
        <f>IF(AND(DR34=0),"6er Dart","kein 6 Darter")</f>
        <v>kein 6 Darter</v>
      </c>
      <c r="DQ5" s="432"/>
      <c r="DR5" s="58" t="s">
        <v>48</v>
      </c>
      <c r="DS5" s="431" t="str">
        <f>IF(AND(DU34=0),"6er Dart","kein 6 Darter")</f>
        <v>kein 6 Darter</v>
      </c>
      <c r="DT5" s="432"/>
      <c r="DU5" s="58" t="s">
        <v>48</v>
      </c>
      <c r="DV5" s="431" t="str">
        <f>IF(AND(DX34=0),"6er Dart","kein 6 Darter")</f>
        <v>kein 6 Darter</v>
      </c>
      <c r="DW5" s="432"/>
      <c r="DX5" s="58" t="s">
        <v>48</v>
      </c>
      <c r="DY5" s="431" t="str">
        <f>IF(AND(EA34=0),"6er Dart","kein 6 Darter")</f>
        <v>kein 6 Darter</v>
      </c>
      <c r="DZ5" s="432"/>
      <c r="EA5" s="58" t="s">
        <v>48</v>
      </c>
    </row>
    <row r="6" spans="1:131" ht="21.75" thickBot="1">
      <c r="E6" s="67" t="str">
        <f>D33</f>
        <v>Sieger</v>
      </c>
      <c r="F6" s="410" t="str">
        <f>C55</f>
        <v>Checkout</v>
      </c>
      <c r="G6" s="411"/>
      <c r="H6" s="59">
        <f>H52</f>
        <v>0</v>
      </c>
      <c r="I6" s="410">
        <f>I55</f>
        <v>0</v>
      </c>
      <c r="J6" s="411"/>
      <c r="K6" s="59">
        <f>K52</f>
        <v>301</v>
      </c>
      <c r="L6" s="410">
        <f>L55</f>
        <v>0</v>
      </c>
      <c r="M6" s="411"/>
      <c r="N6" s="59">
        <f>N52</f>
        <v>301</v>
      </c>
      <c r="O6" s="410">
        <f>O55</f>
        <v>0</v>
      </c>
      <c r="P6" s="411"/>
      <c r="Q6" s="59">
        <f>Q52</f>
        <v>301</v>
      </c>
      <c r="R6" s="410">
        <f>R55</f>
        <v>0</v>
      </c>
      <c r="S6" s="411"/>
      <c r="T6" s="59">
        <f>T52</f>
        <v>301</v>
      </c>
      <c r="U6" s="410">
        <f>U55</f>
        <v>0</v>
      </c>
      <c r="V6" s="411"/>
      <c r="W6" s="59">
        <f>W52</f>
        <v>301</v>
      </c>
      <c r="X6" s="410">
        <f>X55</f>
        <v>0</v>
      </c>
      <c r="Y6" s="411"/>
      <c r="Z6" s="59">
        <f>Z52</f>
        <v>301</v>
      </c>
      <c r="AA6" s="410">
        <f>AA55</f>
        <v>0</v>
      </c>
      <c r="AB6" s="411"/>
      <c r="AC6" s="59">
        <f>AC52</f>
        <v>301</v>
      </c>
      <c r="AD6" s="410">
        <f>AD55</f>
        <v>0</v>
      </c>
      <c r="AE6" s="411"/>
      <c r="AF6" s="59">
        <f>AF52</f>
        <v>301</v>
      </c>
      <c r="AG6" s="410">
        <f>AG55</f>
        <v>0</v>
      </c>
      <c r="AH6" s="411"/>
      <c r="AI6" s="59">
        <f>AI52</f>
        <v>301</v>
      </c>
      <c r="AJ6" s="410">
        <f>AJ55</f>
        <v>0</v>
      </c>
      <c r="AK6" s="411"/>
      <c r="AL6" s="59">
        <f>AL52</f>
        <v>301</v>
      </c>
      <c r="AM6" s="410">
        <f>AM55</f>
        <v>0</v>
      </c>
      <c r="AN6" s="411"/>
      <c r="AO6" s="59">
        <f>AO52</f>
        <v>301</v>
      </c>
      <c r="AP6" s="410">
        <f>AP55</f>
        <v>0</v>
      </c>
      <c r="AQ6" s="411"/>
      <c r="AR6" s="59">
        <f>AR52</f>
        <v>301</v>
      </c>
      <c r="AS6" s="410">
        <f>AS55</f>
        <v>0</v>
      </c>
      <c r="AT6" s="411"/>
      <c r="AU6" s="59">
        <f>AU52</f>
        <v>301</v>
      </c>
      <c r="AV6" s="410">
        <f>AV55</f>
        <v>0</v>
      </c>
      <c r="AW6" s="411"/>
      <c r="AX6" s="59">
        <f>AX52</f>
        <v>301</v>
      </c>
      <c r="AY6" s="410">
        <f>AY55</f>
        <v>0</v>
      </c>
      <c r="AZ6" s="411"/>
      <c r="BA6" s="59">
        <f>BA52</f>
        <v>301</v>
      </c>
      <c r="BB6" s="410">
        <f>BB55</f>
        <v>0</v>
      </c>
      <c r="BC6" s="411"/>
      <c r="BD6" s="59">
        <f>BD52</f>
        <v>301</v>
      </c>
      <c r="BE6" s="410">
        <f>BE55</f>
        <v>0</v>
      </c>
      <c r="BF6" s="411"/>
      <c r="BG6" s="59">
        <f>BG52</f>
        <v>301</v>
      </c>
      <c r="BH6" s="410">
        <f>BH55</f>
        <v>0</v>
      </c>
      <c r="BI6" s="411"/>
      <c r="BJ6" s="59">
        <f>BJ52</f>
        <v>301</v>
      </c>
      <c r="BK6" s="410">
        <f>BK55</f>
        <v>0</v>
      </c>
      <c r="BL6" s="411"/>
      <c r="BM6" s="59">
        <f>BM52</f>
        <v>301</v>
      </c>
      <c r="BN6" s="410">
        <f>BN55</f>
        <v>0</v>
      </c>
      <c r="BO6" s="411"/>
      <c r="BP6" s="59">
        <f>BP52</f>
        <v>301</v>
      </c>
      <c r="BQ6" s="410">
        <f>BQ55</f>
        <v>0</v>
      </c>
      <c r="BR6" s="411"/>
      <c r="BS6" s="59">
        <f>BS52</f>
        <v>301</v>
      </c>
      <c r="BT6" s="410">
        <f>BT55</f>
        <v>0</v>
      </c>
      <c r="BU6" s="411"/>
      <c r="BV6" s="59">
        <f>BV52</f>
        <v>301</v>
      </c>
      <c r="BW6" s="410">
        <f>BW55</f>
        <v>0</v>
      </c>
      <c r="BX6" s="411"/>
      <c r="BY6" s="59">
        <f>BY52</f>
        <v>301</v>
      </c>
      <c r="BZ6" s="410">
        <f>BZ55</f>
        <v>0</v>
      </c>
      <c r="CA6" s="411"/>
      <c r="CB6" s="59">
        <f>CB52</f>
        <v>301</v>
      </c>
      <c r="CC6" s="410">
        <f>CC55</f>
        <v>0</v>
      </c>
      <c r="CD6" s="411"/>
      <c r="CE6" s="59">
        <f>CE52</f>
        <v>301</v>
      </c>
      <c r="CF6" s="410">
        <f>CF55</f>
        <v>0</v>
      </c>
      <c r="CG6" s="411"/>
      <c r="CH6" s="59">
        <f>CH52</f>
        <v>301</v>
      </c>
      <c r="CI6" s="410">
        <f>CI55</f>
        <v>0</v>
      </c>
      <c r="CJ6" s="411"/>
      <c r="CK6" s="59">
        <f>CK52</f>
        <v>301</v>
      </c>
      <c r="CL6" s="410">
        <f>CL55</f>
        <v>0</v>
      </c>
      <c r="CM6" s="411"/>
      <c r="CN6" s="59">
        <f>CN52</f>
        <v>301</v>
      </c>
      <c r="CO6" s="410">
        <f>CO55</f>
        <v>0</v>
      </c>
      <c r="CP6" s="411"/>
      <c r="CQ6" s="59">
        <f>CQ52</f>
        <v>301</v>
      </c>
      <c r="CR6" s="410">
        <f>CR55</f>
        <v>0</v>
      </c>
      <c r="CS6" s="411"/>
      <c r="CT6" s="59">
        <f>CT52</f>
        <v>301</v>
      </c>
      <c r="CU6" s="410">
        <f>CU55</f>
        <v>0</v>
      </c>
      <c r="CV6" s="411"/>
      <c r="CW6" s="59">
        <f>CW52</f>
        <v>301</v>
      </c>
      <c r="CX6" s="410">
        <f>CX55</f>
        <v>0</v>
      </c>
      <c r="CY6" s="411"/>
      <c r="CZ6" s="59">
        <f>CZ52</f>
        <v>301</v>
      </c>
      <c r="DA6" s="410">
        <f>DA55</f>
        <v>0</v>
      </c>
      <c r="DB6" s="411"/>
      <c r="DC6" s="59">
        <f>DC52</f>
        <v>301</v>
      </c>
      <c r="DD6" s="410">
        <f>DD55</f>
        <v>0</v>
      </c>
      <c r="DE6" s="411"/>
      <c r="DF6" s="59">
        <f>DF52</f>
        <v>301</v>
      </c>
      <c r="DG6" s="410">
        <f>DG55</f>
        <v>0</v>
      </c>
      <c r="DH6" s="411"/>
      <c r="DI6" s="59">
        <f>DI52</f>
        <v>301</v>
      </c>
      <c r="DJ6" s="410">
        <f>DJ55</f>
        <v>0</v>
      </c>
      <c r="DK6" s="411"/>
      <c r="DL6" s="59">
        <f>DL52</f>
        <v>301</v>
      </c>
      <c r="DM6" s="410">
        <f>DM55</f>
        <v>0</v>
      </c>
      <c r="DN6" s="411"/>
      <c r="DO6" s="59">
        <f>DO52</f>
        <v>301</v>
      </c>
      <c r="DP6" s="410">
        <f>DP55</f>
        <v>0</v>
      </c>
      <c r="DQ6" s="411"/>
      <c r="DR6" s="59">
        <f>DR52</f>
        <v>301</v>
      </c>
      <c r="DS6" s="410">
        <f>DS55</f>
        <v>0</v>
      </c>
      <c r="DT6" s="411"/>
      <c r="DU6" s="59">
        <f>DU52</f>
        <v>301</v>
      </c>
      <c r="DV6" s="410">
        <f>DV55</f>
        <v>0</v>
      </c>
      <c r="DW6" s="411"/>
      <c r="DX6" s="59">
        <f>DX52</f>
        <v>301</v>
      </c>
      <c r="DY6" s="410">
        <f>DY55</f>
        <v>0</v>
      </c>
      <c r="DZ6" s="411"/>
      <c r="EA6" s="59">
        <f>EA52</f>
        <v>301</v>
      </c>
    </row>
    <row r="7" spans="1:131" s="66" customFormat="1" ht="19.5" thickBot="1">
      <c r="A7" s="290"/>
      <c r="B7" s="65"/>
      <c r="C7" s="291"/>
      <c r="D7" s="291"/>
      <c r="E7" s="292"/>
      <c r="F7" s="431" t="str">
        <f>'Eingabe Spieler'!B4&amp;"  1"</f>
        <v>adde  1</v>
      </c>
      <c r="G7" s="433"/>
      <c r="H7" s="432"/>
      <c r="I7" s="431" t="str">
        <f>'Eingabe Spieler'!C4&amp;"  2"</f>
        <v>Rainer  2</v>
      </c>
      <c r="J7" s="433"/>
      <c r="K7" s="432"/>
      <c r="L7" s="431" t="str">
        <f>'Eingabe Spieler'!D4&amp;"  3"</f>
        <v>Rainer  3</v>
      </c>
      <c r="M7" s="433"/>
      <c r="N7" s="432"/>
      <c r="O7" s="431" t="str">
        <f>'Eingabe Spieler'!E4&amp;"  4"</f>
        <v>Adde  4</v>
      </c>
      <c r="P7" s="433"/>
      <c r="Q7" s="432"/>
      <c r="R7" s="431" t="str">
        <f>'Eingabe Spieler'!F4&amp;"  5"</f>
        <v>Adde  5</v>
      </c>
      <c r="S7" s="433"/>
      <c r="T7" s="432"/>
      <c r="U7" s="431" t="str">
        <f>'Eingabe Spieler'!G4&amp;"  6"</f>
        <v>Rainer  6</v>
      </c>
      <c r="V7" s="433"/>
      <c r="W7" s="432"/>
      <c r="X7" s="431" t="str">
        <f>'Eingabe Spieler'!H4&amp;"  7"</f>
        <v xml:space="preserve">  7</v>
      </c>
      <c r="Y7" s="433"/>
      <c r="Z7" s="432"/>
      <c r="AA7" s="431" t="str">
        <f>'Eingabe Spieler'!I4&amp;"  8"</f>
        <v xml:space="preserve">  8</v>
      </c>
      <c r="AB7" s="433"/>
      <c r="AC7" s="432"/>
      <c r="AD7" s="431" t="str">
        <f>'Eingabe Spieler'!J4&amp;"  9"</f>
        <v xml:space="preserve">  9</v>
      </c>
      <c r="AE7" s="433"/>
      <c r="AF7" s="432"/>
      <c r="AG7" s="431" t="str">
        <f>'Eingabe Spieler'!K4&amp;"  10"</f>
        <v xml:space="preserve">  10</v>
      </c>
      <c r="AH7" s="433"/>
      <c r="AI7" s="432"/>
      <c r="AJ7" s="431" t="str">
        <f>'Eingabe Spieler'!L4&amp;"  11"</f>
        <v xml:space="preserve">  11</v>
      </c>
      <c r="AK7" s="433"/>
      <c r="AL7" s="432"/>
      <c r="AM7" s="431" t="str">
        <f>'Eingabe Spieler'!M4&amp;"  12"</f>
        <v xml:space="preserve">  12</v>
      </c>
      <c r="AN7" s="433"/>
      <c r="AO7" s="432"/>
      <c r="AP7" s="431" t="str">
        <f>'Eingabe Spieler'!N4&amp;"  13"</f>
        <v xml:space="preserve">  13</v>
      </c>
      <c r="AQ7" s="433"/>
      <c r="AR7" s="432"/>
      <c r="AS7" s="431" t="str">
        <f>'Eingabe Spieler'!O4&amp;"  14"</f>
        <v xml:space="preserve">  14</v>
      </c>
      <c r="AT7" s="433"/>
      <c r="AU7" s="432"/>
      <c r="AV7" s="431" t="str">
        <f>'Eingabe Spieler'!P4&amp;"  15"</f>
        <v xml:space="preserve">  15</v>
      </c>
      <c r="AW7" s="433"/>
      <c r="AX7" s="432"/>
      <c r="AY7" s="431" t="str">
        <f>'Eingabe Spieler'!Q4&amp;"  16"</f>
        <v xml:space="preserve">  16</v>
      </c>
      <c r="AZ7" s="433"/>
      <c r="BA7" s="432"/>
      <c r="BB7" s="431">
        <v>17</v>
      </c>
      <c r="BC7" s="433"/>
      <c r="BD7" s="432"/>
      <c r="BE7" s="431">
        <v>18</v>
      </c>
      <c r="BF7" s="433"/>
      <c r="BG7" s="432"/>
      <c r="BH7" s="431">
        <v>19</v>
      </c>
      <c r="BI7" s="433"/>
      <c r="BJ7" s="432"/>
      <c r="BK7" s="431">
        <v>20</v>
      </c>
      <c r="BL7" s="433"/>
      <c r="BM7" s="432"/>
      <c r="BN7" s="431">
        <v>21</v>
      </c>
      <c r="BO7" s="433"/>
      <c r="BP7" s="432"/>
      <c r="BQ7" s="431">
        <v>22</v>
      </c>
      <c r="BR7" s="433"/>
      <c r="BS7" s="432"/>
      <c r="BT7" s="431">
        <v>23</v>
      </c>
      <c r="BU7" s="433"/>
      <c r="BV7" s="432"/>
      <c r="BW7" s="431">
        <v>24</v>
      </c>
      <c r="BX7" s="433"/>
      <c r="BY7" s="432"/>
      <c r="BZ7" s="431">
        <v>25</v>
      </c>
      <c r="CA7" s="433"/>
      <c r="CB7" s="432"/>
      <c r="CC7" s="431">
        <v>26</v>
      </c>
      <c r="CD7" s="433"/>
      <c r="CE7" s="432"/>
      <c r="CF7" s="431">
        <v>27</v>
      </c>
      <c r="CG7" s="433"/>
      <c r="CH7" s="432"/>
      <c r="CI7" s="431">
        <v>28</v>
      </c>
      <c r="CJ7" s="433"/>
      <c r="CK7" s="432"/>
      <c r="CL7" s="431">
        <v>29</v>
      </c>
      <c r="CM7" s="433"/>
      <c r="CN7" s="432"/>
      <c r="CO7" s="431">
        <v>30</v>
      </c>
      <c r="CP7" s="433"/>
      <c r="CQ7" s="432"/>
      <c r="CR7" s="431">
        <v>31</v>
      </c>
      <c r="CS7" s="433"/>
      <c r="CT7" s="432"/>
      <c r="CU7" s="431">
        <v>32</v>
      </c>
      <c r="CV7" s="433"/>
      <c r="CW7" s="432"/>
      <c r="CX7" s="431">
        <v>33</v>
      </c>
      <c r="CY7" s="433"/>
      <c r="CZ7" s="432"/>
      <c r="DA7" s="431">
        <v>34</v>
      </c>
      <c r="DB7" s="433"/>
      <c r="DC7" s="432"/>
      <c r="DD7" s="431">
        <v>35</v>
      </c>
      <c r="DE7" s="433"/>
      <c r="DF7" s="432"/>
      <c r="DG7" s="431">
        <v>36</v>
      </c>
      <c r="DH7" s="433"/>
      <c r="DI7" s="432"/>
      <c r="DJ7" s="431">
        <v>37</v>
      </c>
      <c r="DK7" s="433"/>
      <c r="DL7" s="432"/>
      <c r="DM7" s="431">
        <v>38</v>
      </c>
      <c r="DN7" s="433"/>
      <c r="DO7" s="432"/>
      <c r="DP7" s="431">
        <v>39</v>
      </c>
      <c r="DQ7" s="433"/>
      <c r="DR7" s="432"/>
      <c r="DS7" s="431">
        <v>40</v>
      </c>
      <c r="DT7" s="433"/>
      <c r="DU7" s="432"/>
      <c r="DV7" s="431">
        <v>41</v>
      </c>
      <c r="DW7" s="433"/>
      <c r="DX7" s="432"/>
      <c r="DY7" s="431">
        <v>42</v>
      </c>
      <c r="DZ7" s="433"/>
      <c r="EA7" s="432"/>
    </row>
    <row r="8" spans="1:131" ht="39" thickBot="1">
      <c r="A8" s="129" t="s">
        <v>236</v>
      </c>
      <c r="B8" s="55" t="s">
        <v>0</v>
      </c>
      <c r="C8" s="56" t="s">
        <v>1</v>
      </c>
      <c r="D8" s="57" t="s">
        <v>2</v>
      </c>
      <c r="F8" s="112" t="s">
        <v>3</v>
      </c>
      <c r="G8" s="112" t="s">
        <v>4</v>
      </c>
      <c r="H8" s="112" t="s">
        <v>5</v>
      </c>
      <c r="I8" s="105" t="s">
        <v>3</v>
      </c>
      <c r="J8" s="105" t="s">
        <v>4</v>
      </c>
      <c r="K8" s="105" t="s">
        <v>5</v>
      </c>
      <c r="L8" s="106" t="s">
        <v>3</v>
      </c>
      <c r="M8" s="106" t="s">
        <v>4</v>
      </c>
      <c r="N8" s="106" t="s">
        <v>5</v>
      </c>
      <c r="O8" s="105" t="s">
        <v>3</v>
      </c>
      <c r="P8" s="105" t="s">
        <v>4</v>
      </c>
      <c r="Q8" s="105" t="s">
        <v>5</v>
      </c>
      <c r="R8" s="106" t="s">
        <v>3</v>
      </c>
      <c r="S8" s="106" t="s">
        <v>4</v>
      </c>
      <c r="T8" s="106" t="s">
        <v>5</v>
      </c>
      <c r="U8" s="105" t="s">
        <v>3</v>
      </c>
      <c r="V8" s="105" t="s">
        <v>4</v>
      </c>
      <c r="W8" s="105" t="s">
        <v>5</v>
      </c>
      <c r="X8" s="106" t="s">
        <v>3</v>
      </c>
      <c r="Y8" s="106" t="s">
        <v>4</v>
      </c>
      <c r="Z8" s="106" t="s">
        <v>5</v>
      </c>
      <c r="AA8" s="105" t="s">
        <v>3</v>
      </c>
      <c r="AB8" s="105" t="s">
        <v>4</v>
      </c>
      <c r="AC8" s="105" t="s">
        <v>5</v>
      </c>
      <c r="AD8" s="106" t="s">
        <v>3</v>
      </c>
      <c r="AE8" s="106" t="s">
        <v>4</v>
      </c>
      <c r="AF8" s="106" t="s">
        <v>5</v>
      </c>
      <c r="AG8" s="105" t="s">
        <v>3</v>
      </c>
      <c r="AH8" s="105" t="s">
        <v>4</v>
      </c>
      <c r="AI8" s="105" t="s">
        <v>5</v>
      </c>
      <c r="AJ8" s="106" t="s">
        <v>3</v>
      </c>
      <c r="AK8" s="106" t="s">
        <v>4</v>
      </c>
      <c r="AL8" s="106" t="s">
        <v>5</v>
      </c>
      <c r="AM8" s="105" t="s">
        <v>3</v>
      </c>
      <c r="AN8" s="105" t="s">
        <v>4</v>
      </c>
      <c r="AO8" s="105" t="s">
        <v>5</v>
      </c>
      <c r="AP8" s="106" t="s">
        <v>3</v>
      </c>
      <c r="AQ8" s="106" t="s">
        <v>4</v>
      </c>
      <c r="AR8" s="106" t="s">
        <v>5</v>
      </c>
      <c r="AS8" s="105" t="s">
        <v>3</v>
      </c>
      <c r="AT8" s="105" t="s">
        <v>4</v>
      </c>
      <c r="AU8" s="105" t="s">
        <v>5</v>
      </c>
      <c r="AV8" s="106" t="s">
        <v>3</v>
      </c>
      <c r="AW8" s="106" t="s">
        <v>4</v>
      </c>
      <c r="AX8" s="106" t="s">
        <v>5</v>
      </c>
      <c r="AY8" s="105" t="s">
        <v>3</v>
      </c>
      <c r="AZ8" s="105" t="s">
        <v>4</v>
      </c>
      <c r="BA8" s="105" t="s">
        <v>5</v>
      </c>
      <c r="BB8" s="105" t="s">
        <v>3</v>
      </c>
      <c r="BC8" s="105" t="s">
        <v>4</v>
      </c>
      <c r="BD8" s="105" t="s">
        <v>5</v>
      </c>
      <c r="BE8" s="106" t="s">
        <v>3</v>
      </c>
      <c r="BF8" s="106" t="s">
        <v>4</v>
      </c>
      <c r="BG8" s="106" t="s">
        <v>5</v>
      </c>
      <c r="BH8" s="105" t="s">
        <v>3</v>
      </c>
      <c r="BI8" s="105" t="s">
        <v>4</v>
      </c>
      <c r="BJ8" s="105" t="s">
        <v>5</v>
      </c>
      <c r="BK8" s="106" t="s">
        <v>3</v>
      </c>
      <c r="BL8" s="106" t="s">
        <v>4</v>
      </c>
      <c r="BM8" s="106" t="s">
        <v>5</v>
      </c>
      <c r="BN8" s="105" t="s">
        <v>3</v>
      </c>
      <c r="BO8" s="105" t="s">
        <v>4</v>
      </c>
      <c r="BP8" s="105" t="s">
        <v>5</v>
      </c>
      <c r="BQ8" s="106" t="s">
        <v>3</v>
      </c>
      <c r="BR8" s="106" t="s">
        <v>4</v>
      </c>
      <c r="BS8" s="106" t="s">
        <v>5</v>
      </c>
      <c r="BT8" s="105" t="s">
        <v>3</v>
      </c>
      <c r="BU8" s="105" t="s">
        <v>4</v>
      </c>
      <c r="BV8" s="105" t="s">
        <v>5</v>
      </c>
      <c r="BW8" s="106" t="s">
        <v>3</v>
      </c>
      <c r="BX8" s="106" t="s">
        <v>4</v>
      </c>
      <c r="BY8" s="106" t="s">
        <v>5</v>
      </c>
      <c r="BZ8" s="105" t="s">
        <v>3</v>
      </c>
      <c r="CA8" s="105" t="s">
        <v>4</v>
      </c>
      <c r="CB8" s="105" t="s">
        <v>5</v>
      </c>
      <c r="CC8" s="106" t="s">
        <v>3</v>
      </c>
      <c r="CD8" s="106" t="s">
        <v>4</v>
      </c>
      <c r="CE8" s="106" t="s">
        <v>5</v>
      </c>
      <c r="CF8" s="105" t="s">
        <v>3</v>
      </c>
      <c r="CG8" s="105" t="s">
        <v>4</v>
      </c>
      <c r="CH8" s="105" t="s">
        <v>5</v>
      </c>
      <c r="CI8" s="106" t="s">
        <v>3</v>
      </c>
      <c r="CJ8" s="106" t="s">
        <v>4</v>
      </c>
      <c r="CK8" s="106" t="s">
        <v>5</v>
      </c>
      <c r="CL8" s="105" t="s">
        <v>3</v>
      </c>
      <c r="CM8" s="105" t="s">
        <v>4</v>
      </c>
      <c r="CN8" s="105" t="s">
        <v>5</v>
      </c>
      <c r="CO8" s="105" t="s">
        <v>3</v>
      </c>
      <c r="CP8" s="105" t="s">
        <v>4</v>
      </c>
      <c r="CQ8" s="105" t="s">
        <v>5</v>
      </c>
      <c r="CR8" s="106" t="s">
        <v>3</v>
      </c>
      <c r="CS8" s="106" t="s">
        <v>4</v>
      </c>
      <c r="CT8" s="106" t="s">
        <v>5</v>
      </c>
      <c r="CU8" s="105" t="s">
        <v>3</v>
      </c>
      <c r="CV8" s="105" t="s">
        <v>4</v>
      </c>
      <c r="CW8" s="105" t="s">
        <v>5</v>
      </c>
      <c r="CX8" s="106" t="s">
        <v>3</v>
      </c>
      <c r="CY8" s="106" t="s">
        <v>4</v>
      </c>
      <c r="CZ8" s="106" t="s">
        <v>5</v>
      </c>
      <c r="DA8" s="105" t="s">
        <v>3</v>
      </c>
      <c r="DB8" s="105" t="s">
        <v>4</v>
      </c>
      <c r="DC8" s="105" t="s">
        <v>5</v>
      </c>
      <c r="DD8" s="106" t="s">
        <v>3</v>
      </c>
      <c r="DE8" s="106" t="s">
        <v>4</v>
      </c>
      <c r="DF8" s="106" t="s">
        <v>5</v>
      </c>
      <c r="DG8" s="105" t="s">
        <v>3</v>
      </c>
      <c r="DH8" s="105" t="s">
        <v>4</v>
      </c>
      <c r="DI8" s="105" t="s">
        <v>5</v>
      </c>
      <c r="DJ8" s="106" t="s">
        <v>3</v>
      </c>
      <c r="DK8" s="106" t="s">
        <v>4</v>
      </c>
      <c r="DL8" s="106" t="s">
        <v>5</v>
      </c>
      <c r="DM8" s="105" t="s">
        <v>3</v>
      </c>
      <c r="DN8" s="105" t="s">
        <v>4</v>
      </c>
      <c r="DO8" s="105" t="s">
        <v>5</v>
      </c>
      <c r="DP8" s="106" t="s">
        <v>3</v>
      </c>
      <c r="DQ8" s="106" t="s">
        <v>4</v>
      </c>
      <c r="DR8" s="106" t="s">
        <v>5</v>
      </c>
      <c r="DS8" s="105" t="s">
        <v>3</v>
      </c>
      <c r="DT8" s="105" t="s">
        <v>4</v>
      </c>
      <c r="DU8" s="105" t="s">
        <v>5</v>
      </c>
      <c r="DV8" s="106" t="s">
        <v>3</v>
      </c>
      <c r="DW8" s="106" t="s">
        <v>4</v>
      </c>
      <c r="DX8" s="106" t="s">
        <v>5</v>
      </c>
      <c r="DY8" s="105" t="s">
        <v>3</v>
      </c>
      <c r="DZ8" s="105" t="s">
        <v>4</v>
      </c>
      <c r="EA8" s="105" t="s">
        <v>5</v>
      </c>
    </row>
    <row r="9" spans="1:131" ht="18" customHeight="1" thickTop="1">
      <c r="A9" s="132">
        <v>1</v>
      </c>
      <c r="B9" s="54">
        <f>IF($A9=$A$9,1)*1</f>
        <v>1</v>
      </c>
      <c r="C9" s="52">
        <f>IF($A9=$A9,1)*2</f>
        <v>2</v>
      </c>
      <c r="D9" s="50">
        <f>IF($A9=$A9,1)*3</f>
        <v>3</v>
      </c>
      <c r="E9" s="130" t="s">
        <v>6</v>
      </c>
      <c r="F9" s="121">
        <v>60</v>
      </c>
      <c r="G9" s="122">
        <v>51</v>
      </c>
      <c r="H9" s="157">
        <v>54</v>
      </c>
      <c r="I9" s="60"/>
      <c r="J9" s="61"/>
      <c r="K9" s="107"/>
      <c r="L9" s="121"/>
      <c r="M9" s="122"/>
      <c r="N9" s="123"/>
      <c r="O9" s="60"/>
      <c r="P9" s="61"/>
      <c r="Q9" s="107"/>
      <c r="R9" s="113"/>
      <c r="S9" s="114"/>
      <c r="T9" s="115"/>
      <c r="U9" s="110"/>
      <c r="V9" s="62"/>
      <c r="W9" s="108"/>
      <c r="X9" s="113"/>
      <c r="Y9" s="114"/>
      <c r="Z9" s="115"/>
      <c r="AA9" s="110"/>
      <c r="AB9" s="62"/>
      <c r="AC9" s="108"/>
      <c r="AD9" s="121"/>
      <c r="AE9" s="122"/>
      <c r="AF9" s="123"/>
      <c r="AG9" s="110"/>
      <c r="AH9" s="62"/>
      <c r="AI9" s="108"/>
      <c r="AJ9" s="121"/>
      <c r="AK9" s="122"/>
      <c r="AL9" s="123"/>
      <c r="AM9" s="110"/>
      <c r="AN9" s="62"/>
      <c r="AO9" s="108"/>
      <c r="AP9" s="121"/>
      <c r="AQ9" s="122"/>
      <c r="AR9" s="123"/>
      <c r="AS9" s="110"/>
      <c r="AT9" s="62"/>
      <c r="AU9" s="108"/>
      <c r="AV9" s="121"/>
      <c r="AW9" s="122"/>
      <c r="AX9" s="123"/>
      <c r="AY9" s="110"/>
      <c r="AZ9" s="62"/>
      <c r="BA9" s="249"/>
      <c r="BB9" s="60"/>
      <c r="BC9" s="61"/>
      <c r="BD9" s="107"/>
      <c r="BE9" s="113"/>
      <c r="BF9" s="114"/>
      <c r="BG9" s="115"/>
      <c r="BH9" s="110"/>
      <c r="BI9" s="62"/>
      <c r="BJ9" s="108"/>
      <c r="BK9" s="113"/>
      <c r="BL9" s="114"/>
      <c r="BM9" s="115"/>
      <c r="BN9" s="110"/>
      <c r="BO9" s="62"/>
      <c r="BP9" s="108"/>
      <c r="BQ9" s="121"/>
      <c r="BR9" s="122"/>
      <c r="BS9" s="123"/>
      <c r="BT9" s="110"/>
      <c r="BU9" s="62"/>
      <c r="BV9" s="108"/>
      <c r="BW9" s="121"/>
      <c r="BX9" s="122"/>
      <c r="BY9" s="123"/>
      <c r="BZ9" s="110"/>
      <c r="CA9" s="62"/>
      <c r="CB9" s="108"/>
      <c r="CC9" s="121"/>
      <c r="CD9" s="122"/>
      <c r="CE9" s="123"/>
      <c r="CF9" s="110"/>
      <c r="CG9" s="62"/>
      <c r="CH9" s="108"/>
      <c r="CI9" s="121"/>
      <c r="CJ9" s="122"/>
      <c r="CK9" s="123"/>
      <c r="CL9" s="110"/>
      <c r="CM9" s="62"/>
      <c r="CN9" s="249"/>
      <c r="CO9" s="60"/>
      <c r="CP9" s="61"/>
      <c r="CQ9" s="107"/>
      <c r="CR9" s="113"/>
      <c r="CS9" s="114"/>
      <c r="CT9" s="115"/>
      <c r="CU9" s="110"/>
      <c r="CV9" s="62"/>
      <c r="CW9" s="108"/>
      <c r="CX9" s="113"/>
      <c r="CY9" s="114"/>
      <c r="CZ9" s="115"/>
      <c r="DA9" s="110"/>
      <c r="DB9" s="62"/>
      <c r="DC9" s="108"/>
      <c r="DD9" s="121"/>
      <c r="DE9" s="122"/>
      <c r="DF9" s="123"/>
      <c r="DG9" s="110"/>
      <c r="DH9" s="62"/>
      <c r="DI9" s="108"/>
      <c r="DJ9" s="121"/>
      <c r="DK9" s="122"/>
      <c r="DL9" s="123"/>
      <c r="DM9" s="110"/>
      <c r="DN9" s="62"/>
      <c r="DO9" s="108"/>
      <c r="DP9" s="121"/>
      <c r="DQ9" s="122"/>
      <c r="DR9" s="123"/>
      <c r="DS9" s="110"/>
      <c r="DT9" s="62"/>
      <c r="DU9" s="108"/>
      <c r="DV9" s="121"/>
      <c r="DW9" s="122"/>
      <c r="DX9" s="123"/>
      <c r="DY9" s="110"/>
      <c r="DZ9" s="62"/>
      <c r="EA9" s="249"/>
    </row>
    <row r="10" spans="1:131" ht="18" customHeight="1">
      <c r="A10" s="133">
        <v>2</v>
      </c>
      <c r="B10" s="5">
        <f>IF($A10=$A$10,2)*1</f>
        <v>2</v>
      </c>
      <c r="C10" s="53">
        <f>IF($A10=$A10,2)*2</f>
        <v>4</v>
      </c>
      <c r="D10" s="51">
        <f>IF($A10=$A10,2)*3</f>
        <v>6</v>
      </c>
      <c r="E10" s="131" t="s">
        <v>7</v>
      </c>
      <c r="F10" s="124">
        <v>60</v>
      </c>
      <c r="G10" s="61">
        <v>50</v>
      </c>
      <c r="H10" s="158">
        <v>26</v>
      </c>
      <c r="I10" s="60"/>
      <c r="J10" s="61"/>
      <c r="K10" s="107"/>
      <c r="L10" s="124"/>
      <c r="M10" s="61"/>
      <c r="N10" s="125"/>
      <c r="O10" s="60"/>
      <c r="P10" s="61"/>
      <c r="Q10" s="107"/>
      <c r="R10" s="116"/>
      <c r="S10" s="63"/>
      <c r="T10" s="117"/>
      <c r="U10" s="111"/>
      <c r="V10" s="63"/>
      <c r="W10" s="109"/>
      <c r="X10" s="116"/>
      <c r="Y10" s="63"/>
      <c r="Z10" s="117"/>
      <c r="AA10" s="111"/>
      <c r="AB10" s="63"/>
      <c r="AC10" s="109"/>
      <c r="AD10" s="124"/>
      <c r="AE10" s="61"/>
      <c r="AF10" s="125"/>
      <c r="AG10" s="111"/>
      <c r="AH10" s="63"/>
      <c r="AI10" s="109"/>
      <c r="AJ10" s="124"/>
      <c r="AK10" s="61"/>
      <c r="AL10" s="125"/>
      <c r="AM10" s="111"/>
      <c r="AN10" s="63"/>
      <c r="AO10" s="109"/>
      <c r="AP10" s="124"/>
      <c r="AQ10" s="61"/>
      <c r="AR10" s="125"/>
      <c r="AS10" s="111"/>
      <c r="AT10" s="63"/>
      <c r="AU10" s="109"/>
      <c r="AV10" s="124"/>
      <c r="AW10" s="61"/>
      <c r="AX10" s="125"/>
      <c r="AY10" s="111"/>
      <c r="AZ10" s="63"/>
      <c r="BA10" s="117"/>
      <c r="BB10" s="60"/>
      <c r="BC10" s="61"/>
      <c r="BD10" s="107"/>
      <c r="BE10" s="116"/>
      <c r="BF10" s="63"/>
      <c r="BG10" s="117"/>
      <c r="BH10" s="111"/>
      <c r="BI10" s="63"/>
      <c r="BJ10" s="109"/>
      <c r="BK10" s="116"/>
      <c r="BL10" s="63"/>
      <c r="BM10" s="117"/>
      <c r="BN10" s="111"/>
      <c r="BO10" s="63"/>
      <c r="BP10" s="109"/>
      <c r="BQ10" s="124"/>
      <c r="BR10" s="61"/>
      <c r="BS10" s="125"/>
      <c r="BT10" s="111"/>
      <c r="BU10" s="63"/>
      <c r="BV10" s="109"/>
      <c r="BW10" s="124"/>
      <c r="BX10" s="61"/>
      <c r="BY10" s="125"/>
      <c r="BZ10" s="111"/>
      <c r="CA10" s="63"/>
      <c r="CB10" s="109"/>
      <c r="CC10" s="124"/>
      <c r="CD10" s="61"/>
      <c r="CE10" s="125"/>
      <c r="CF10" s="111"/>
      <c r="CG10" s="63"/>
      <c r="CH10" s="109"/>
      <c r="CI10" s="124"/>
      <c r="CJ10" s="61"/>
      <c r="CK10" s="125"/>
      <c r="CL10" s="111"/>
      <c r="CM10" s="63"/>
      <c r="CN10" s="117"/>
      <c r="CO10" s="60"/>
      <c r="CP10" s="61"/>
      <c r="CQ10" s="107"/>
      <c r="CR10" s="116"/>
      <c r="CS10" s="63"/>
      <c r="CT10" s="117"/>
      <c r="CU10" s="111"/>
      <c r="CV10" s="63"/>
      <c r="CW10" s="109"/>
      <c r="CX10" s="116"/>
      <c r="CY10" s="63"/>
      <c r="CZ10" s="117"/>
      <c r="DA10" s="111"/>
      <c r="DB10" s="63"/>
      <c r="DC10" s="109"/>
      <c r="DD10" s="124"/>
      <c r="DE10" s="61"/>
      <c r="DF10" s="125"/>
      <c r="DG10" s="111"/>
      <c r="DH10" s="63"/>
      <c r="DI10" s="109"/>
      <c r="DJ10" s="124"/>
      <c r="DK10" s="61"/>
      <c r="DL10" s="125"/>
      <c r="DM10" s="111"/>
      <c r="DN10" s="63"/>
      <c r="DO10" s="109"/>
      <c r="DP10" s="124"/>
      <c r="DQ10" s="61"/>
      <c r="DR10" s="125"/>
      <c r="DS10" s="111"/>
      <c r="DT10" s="63"/>
      <c r="DU10" s="109"/>
      <c r="DV10" s="124"/>
      <c r="DW10" s="61"/>
      <c r="DX10" s="125"/>
      <c r="DY10" s="111"/>
      <c r="DZ10" s="63"/>
      <c r="EA10" s="117"/>
    </row>
    <row r="11" spans="1:131" ht="18" customHeight="1">
      <c r="A11" s="133">
        <v>3</v>
      </c>
      <c r="B11" s="5">
        <f>IF($A11=$A11,3)*1</f>
        <v>3</v>
      </c>
      <c r="C11" s="53">
        <f>IF($A11=$A11,3)*2</f>
        <v>6</v>
      </c>
      <c r="D11" s="51">
        <f>IF($A11=$A11,3)*3</f>
        <v>9</v>
      </c>
      <c r="E11" s="130" t="s">
        <v>8</v>
      </c>
      <c r="F11" s="124"/>
      <c r="G11" s="61"/>
      <c r="H11" s="158"/>
      <c r="I11" s="60"/>
      <c r="J11" s="61"/>
      <c r="K11" s="107"/>
      <c r="L11" s="124"/>
      <c r="M11" s="61"/>
      <c r="N11" s="125"/>
      <c r="O11" s="60"/>
      <c r="P11" s="61"/>
      <c r="Q11" s="107"/>
      <c r="R11" s="116"/>
      <c r="S11" s="63"/>
      <c r="T11" s="117"/>
      <c r="U11" s="111"/>
      <c r="V11" s="63"/>
      <c r="W11" s="109"/>
      <c r="X11" s="116"/>
      <c r="Y11" s="63"/>
      <c r="Z11" s="117"/>
      <c r="AA11" s="111"/>
      <c r="AB11" s="63"/>
      <c r="AC11" s="109"/>
      <c r="AD11" s="124"/>
      <c r="AE11" s="61"/>
      <c r="AF11" s="125"/>
      <c r="AG11" s="111"/>
      <c r="AH11" s="63"/>
      <c r="AI11" s="109"/>
      <c r="AJ11" s="124"/>
      <c r="AK11" s="61"/>
      <c r="AL11" s="125"/>
      <c r="AM11" s="111"/>
      <c r="AN11" s="63"/>
      <c r="AO11" s="109"/>
      <c r="AP11" s="124"/>
      <c r="AQ11" s="61"/>
      <c r="AR11" s="125"/>
      <c r="AS11" s="111"/>
      <c r="AT11" s="63"/>
      <c r="AU11" s="109"/>
      <c r="AV11" s="124"/>
      <c r="AW11" s="61"/>
      <c r="AX11" s="125"/>
      <c r="AY11" s="111"/>
      <c r="AZ11" s="63"/>
      <c r="BA11" s="117"/>
      <c r="BB11" s="60"/>
      <c r="BC11" s="61"/>
      <c r="BD11" s="107"/>
      <c r="BE11" s="116"/>
      <c r="BF11" s="63"/>
      <c r="BG11" s="117"/>
      <c r="BH11" s="111"/>
      <c r="BI11" s="63"/>
      <c r="BJ11" s="109"/>
      <c r="BK11" s="116"/>
      <c r="BL11" s="63"/>
      <c r="BM11" s="117"/>
      <c r="BN11" s="111"/>
      <c r="BO11" s="63"/>
      <c r="BP11" s="109"/>
      <c r="BQ11" s="124"/>
      <c r="BR11" s="61"/>
      <c r="BS11" s="125"/>
      <c r="BT11" s="111"/>
      <c r="BU11" s="63"/>
      <c r="BV11" s="109"/>
      <c r="BW11" s="124"/>
      <c r="BX11" s="61"/>
      <c r="BY11" s="125"/>
      <c r="BZ11" s="111"/>
      <c r="CA11" s="63"/>
      <c r="CB11" s="109"/>
      <c r="CC11" s="124"/>
      <c r="CD11" s="61"/>
      <c r="CE11" s="125"/>
      <c r="CF11" s="111"/>
      <c r="CG11" s="63"/>
      <c r="CH11" s="109"/>
      <c r="CI11" s="124"/>
      <c r="CJ11" s="61"/>
      <c r="CK11" s="125"/>
      <c r="CL11" s="111"/>
      <c r="CM11" s="63"/>
      <c r="CN11" s="117"/>
      <c r="CO11" s="60"/>
      <c r="CP11" s="61"/>
      <c r="CQ11" s="107"/>
      <c r="CR11" s="116"/>
      <c r="CS11" s="63"/>
      <c r="CT11" s="117"/>
      <c r="CU11" s="111"/>
      <c r="CV11" s="63"/>
      <c r="CW11" s="109"/>
      <c r="CX11" s="116"/>
      <c r="CY11" s="63"/>
      <c r="CZ11" s="117"/>
      <c r="DA11" s="111"/>
      <c r="DB11" s="63"/>
      <c r="DC11" s="109"/>
      <c r="DD11" s="124"/>
      <c r="DE11" s="61"/>
      <c r="DF11" s="125"/>
      <c r="DG11" s="111"/>
      <c r="DH11" s="63"/>
      <c r="DI11" s="109"/>
      <c r="DJ11" s="124"/>
      <c r="DK11" s="61"/>
      <c r="DL11" s="125"/>
      <c r="DM11" s="111"/>
      <c r="DN11" s="63"/>
      <c r="DO11" s="109"/>
      <c r="DP11" s="124"/>
      <c r="DQ11" s="61"/>
      <c r="DR11" s="125"/>
      <c r="DS11" s="111"/>
      <c r="DT11" s="63"/>
      <c r="DU11" s="109"/>
      <c r="DV11" s="124"/>
      <c r="DW11" s="61"/>
      <c r="DX11" s="125"/>
      <c r="DY11" s="111"/>
      <c r="DZ11" s="63"/>
      <c r="EA11" s="117"/>
    </row>
    <row r="12" spans="1:131" ht="18.75">
      <c r="A12" s="133">
        <v>4</v>
      </c>
      <c r="B12" s="5">
        <f>IF($A12=$A12,4)*1</f>
        <v>4</v>
      </c>
      <c r="C12" s="53">
        <f>IF($A12=$A12,4)*2</f>
        <v>8</v>
      </c>
      <c r="D12" s="51">
        <f>IF($A12=$A12,4)*3</f>
        <v>12</v>
      </c>
      <c r="E12" s="131" t="s">
        <v>9</v>
      </c>
      <c r="F12" s="124"/>
      <c r="G12" s="61"/>
      <c r="H12" s="158"/>
      <c r="I12" s="60"/>
      <c r="J12" s="61"/>
      <c r="K12" s="107"/>
      <c r="L12" s="124"/>
      <c r="M12" s="61"/>
      <c r="N12" s="125"/>
      <c r="O12" s="64"/>
      <c r="P12" s="61"/>
      <c r="Q12" s="107"/>
      <c r="R12" s="116"/>
      <c r="S12" s="63"/>
      <c r="T12" s="117"/>
      <c r="U12" s="111"/>
      <c r="V12" s="63"/>
      <c r="W12" s="109"/>
      <c r="X12" s="116"/>
      <c r="Y12" s="63"/>
      <c r="Z12" s="117"/>
      <c r="AA12" s="111"/>
      <c r="AB12" s="63"/>
      <c r="AC12" s="109"/>
      <c r="AD12" s="124"/>
      <c r="AE12" s="61"/>
      <c r="AF12" s="125"/>
      <c r="AG12" s="111"/>
      <c r="AH12" s="63"/>
      <c r="AI12" s="109"/>
      <c r="AJ12" s="124"/>
      <c r="AK12" s="61"/>
      <c r="AL12" s="125"/>
      <c r="AM12" s="111"/>
      <c r="AN12" s="63"/>
      <c r="AO12" s="109"/>
      <c r="AP12" s="124"/>
      <c r="AQ12" s="61"/>
      <c r="AR12" s="125"/>
      <c r="AS12" s="111"/>
      <c r="AT12" s="63"/>
      <c r="AU12" s="109"/>
      <c r="AV12" s="124"/>
      <c r="AW12" s="61"/>
      <c r="AX12" s="125"/>
      <c r="AY12" s="111"/>
      <c r="AZ12" s="63"/>
      <c r="BA12" s="117"/>
      <c r="BB12" s="64"/>
      <c r="BC12" s="61"/>
      <c r="BD12" s="107"/>
      <c r="BE12" s="116"/>
      <c r="BF12" s="63"/>
      <c r="BG12" s="117"/>
      <c r="BH12" s="111"/>
      <c r="BI12" s="63"/>
      <c r="BJ12" s="109"/>
      <c r="BK12" s="116"/>
      <c r="BL12" s="63"/>
      <c r="BM12" s="117"/>
      <c r="BN12" s="111"/>
      <c r="BO12" s="63"/>
      <c r="BP12" s="109"/>
      <c r="BQ12" s="124"/>
      <c r="BR12" s="61"/>
      <c r="BS12" s="125"/>
      <c r="BT12" s="111"/>
      <c r="BU12" s="63"/>
      <c r="BV12" s="109"/>
      <c r="BW12" s="124"/>
      <c r="BX12" s="61"/>
      <c r="BY12" s="125"/>
      <c r="BZ12" s="111"/>
      <c r="CA12" s="63"/>
      <c r="CB12" s="109"/>
      <c r="CC12" s="124"/>
      <c r="CD12" s="61"/>
      <c r="CE12" s="125"/>
      <c r="CF12" s="111"/>
      <c r="CG12" s="63"/>
      <c r="CH12" s="109"/>
      <c r="CI12" s="124"/>
      <c r="CJ12" s="61"/>
      <c r="CK12" s="125"/>
      <c r="CL12" s="111"/>
      <c r="CM12" s="63"/>
      <c r="CN12" s="117"/>
      <c r="CO12" s="64"/>
      <c r="CP12" s="61"/>
      <c r="CQ12" s="107"/>
      <c r="CR12" s="116"/>
      <c r="CS12" s="63"/>
      <c r="CT12" s="117"/>
      <c r="CU12" s="111"/>
      <c r="CV12" s="63"/>
      <c r="CW12" s="109"/>
      <c r="CX12" s="116"/>
      <c r="CY12" s="63"/>
      <c r="CZ12" s="117"/>
      <c r="DA12" s="111"/>
      <c r="DB12" s="63"/>
      <c r="DC12" s="109"/>
      <c r="DD12" s="124"/>
      <c r="DE12" s="61"/>
      <c r="DF12" s="125"/>
      <c r="DG12" s="111"/>
      <c r="DH12" s="63"/>
      <c r="DI12" s="109"/>
      <c r="DJ12" s="124"/>
      <c r="DK12" s="61"/>
      <c r="DL12" s="125"/>
      <c r="DM12" s="111"/>
      <c r="DN12" s="63"/>
      <c r="DO12" s="109"/>
      <c r="DP12" s="124"/>
      <c r="DQ12" s="61"/>
      <c r="DR12" s="125"/>
      <c r="DS12" s="111"/>
      <c r="DT12" s="63"/>
      <c r="DU12" s="109"/>
      <c r="DV12" s="124"/>
      <c r="DW12" s="61"/>
      <c r="DX12" s="125"/>
      <c r="DY12" s="111"/>
      <c r="DZ12" s="63"/>
      <c r="EA12" s="117"/>
    </row>
    <row r="13" spans="1:131" ht="18.75">
      <c r="A13" s="133">
        <v>5</v>
      </c>
      <c r="B13" s="5">
        <f>IF($A13=$A13,5)*1</f>
        <v>5</v>
      </c>
      <c r="C13" s="53">
        <f>IF($A13=$A13,5)*2</f>
        <v>10</v>
      </c>
      <c r="D13" s="51">
        <f>IF($A13=$A13,5)*3</f>
        <v>15</v>
      </c>
      <c r="E13" s="130" t="s">
        <v>10</v>
      </c>
      <c r="F13" s="124"/>
      <c r="G13" s="61"/>
      <c r="H13" s="158"/>
      <c r="I13" s="60"/>
      <c r="J13" s="61"/>
      <c r="K13" s="107"/>
      <c r="L13" s="124"/>
      <c r="M13" s="61"/>
      <c r="N13" s="125"/>
      <c r="O13" s="60"/>
      <c r="P13" s="61"/>
      <c r="Q13" s="107"/>
      <c r="R13" s="116"/>
      <c r="S13" s="63"/>
      <c r="T13" s="117"/>
      <c r="U13" s="111"/>
      <c r="V13" s="63"/>
      <c r="W13" s="109"/>
      <c r="X13" s="116"/>
      <c r="Y13" s="63"/>
      <c r="Z13" s="117"/>
      <c r="AA13" s="111"/>
      <c r="AB13" s="63"/>
      <c r="AC13" s="109"/>
      <c r="AD13" s="124"/>
      <c r="AE13" s="61"/>
      <c r="AF13" s="125"/>
      <c r="AG13" s="111"/>
      <c r="AH13" s="63"/>
      <c r="AI13" s="109"/>
      <c r="AJ13" s="124"/>
      <c r="AK13" s="61"/>
      <c r="AL13" s="125"/>
      <c r="AM13" s="111"/>
      <c r="AN13" s="63"/>
      <c r="AO13" s="109"/>
      <c r="AP13" s="124"/>
      <c r="AQ13" s="61"/>
      <c r="AR13" s="125"/>
      <c r="AS13" s="111"/>
      <c r="AT13" s="63"/>
      <c r="AU13" s="109"/>
      <c r="AV13" s="124"/>
      <c r="AW13" s="61"/>
      <c r="AX13" s="125"/>
      <c r="AY13" s="111"/>
      <c r="AZ13" s="63"/>
      <c r="BA13" s="117"/>
      <c r="BB13" s="60"/>
      <c r="BC13" s="61"/>
      <c r="BD13" s="107"/>
      <c r="BE13" s="116"/>
      <c r="BF13" s="63"/>
      <c r="BG13" s="117"/>
      <c r="BH13" s="111"/>
      <c r="BI13" s="63"/>
      <c r="BJ13" s="109"/>
      <c r="BK13" s="116"/>
      <c r="BL13" s="63"/>
      <c r="BM13" s="117"/>
      <c r="BN13" s="111"/>
      <c r="BO13" s="63"/>
      <c r="BP13" s="109"/>
      <c r="BQ13" s="124"/>
      <c r="BR13" s="61"/>
      <c r="BS13" s="125"/>
      <c r="BT13" s="111"/>
      <c r="BU13" s="63"/>
      <c r="BV13" s="109"/>
      <c r="BW13" s="124"/>
      <c r="BX13" s="61"/>
      <c r="BY13" s="125"/>
      <c r="BZ13" s="111"/>
      <c r="CA13" s="63"/>
      <c r="CB13" s="109"/>
      <c r="CC13" s="124"/>
      <c r="CD13" s="61"/>
      <c r="CE13" s="125"/>
      <c r="CF13" s="111"/>
      <c r="CG13" s="63"/>
      <c r="CH13" s="109"/>
      <c r="CI13" s="124"/>
      <c r="CJ13" s="61"/>
      <c r="CK13" s="125"/>
      <c r="CL13" s="111"/>
      <c r="CM13" s="63"/>
      <c r="CN13" s="117"/>
      <c r="CO13" s="60"/>
      <c r="CP13" s="61"/>
      <c r="CQ13" s="107"/>
      <c r="CR13" s="116"/>
      <c r="CS13" s="63"/>
      <c r="CT13" s="117"/>
      <c r="CU13" s="111"/>
      <c r="CV13" s="63"/>
      <c r="CW13" s="109"/>
      <c r="CX13" s="116"/>
      <c r="CY13" s="63"/>
      <c r="CZ13" s="117"/>
      <c r="DA13" s="111"/>
      <c r="DB13" s="63"/>
      <c r="DC13" s="109"/>
      <c r="DD13" s="124"/>
      <c r="DE13" s="61"/>
      <c r="DF13" s="125"/>
      <c r="DG13" s="111"/>
      <c r="DH13" s="63"/>
      <c r="DI13" s="109"/>
      <c r="DJ13" s="124"/>
      <c r="DK13" s="61"/>
      <c r="DL13" s="125"/>
      <c r="DM13" s="111"/>
      <c r="DN13" s="63"/>
      <c r="DO13" s="109"/>
      <c r="DP13" s="124"/>
      <c r="DQ13" s="61"/>
      <c r="DR13" s="125"/>
      <c r="DS13" s="111"/>
      <c r="DT13" s="63"/>
      <c r="DU13" s="109"/>
      <c r="DV13" s="124"/>
      <c r="DW13" s="61"/>
      <c r="DX13" s="125"/>
      <c r="DY13" s="111"/>
      <c r="DZ13" s="63"/>
      <c r="EA13" s="117"/>
    </row>
    <row r="14" spans="1:131" ht="18.75">
      <c r="A14" s="133">
        <v>6</v>
      </c>
      <c r="B14" s="5">
        <f>IF($A14=$A14,6)*1</f>
        <v>6</v>
      </c>
      <c r="C14" s="53">
        <f>IF($A14=$A14,6)*2</f>
        <v>12</v>
      </c>
      <c r="D14" s="51">
        <f>IF($A14=$A14,6)*3</f>
        <v>18</v>
      </c>
      <c r="E14" s="131" t="s">
        <v>11</v>
      </c>
      <c r="F14" s="124"/>
      <c r="G14" s="61"/>
      <c r="H14" s="125"/>
      <c r="I14" s="60"/>
      <c r="J14" s="61"/>
      <c r="K14" s="107"/>
      <c r="L14" s="124"/>
      <c r="M14" s="61"/>
      <c r="N14" s="125"/>
      <c r="O14" s="60"/>
      <c r="P14" s="61"/>
      <c r="Q14" s="107"/>
      <c r="R14" s="116"/>
      <c r="S14" s="63"/>
      <c r="T14" s="117"/>
      <c r="U14" s="111"/>
      <c r="V14" s="63"/>
      <c r="W14" s="109"/>
      <c r="X14" s="116"/>
      <c r="Y14" s="63"/>
      <c r="Z14" s="117"/>
      <c r="AA14" s="111"/>
      <c r="AB14" s="63"/>
      <c r="AC14" s="109"/>
      <c r="AD14" s="124"/>
      <c r="AE14" s="61"/>
      <c r="AF14" s="125"/>
      <c r="AG14" s="111"/>
      <c r="AH14" s="63"/>
      <c r="AI14" s="109"/>
      <c r="AJ14" s="124"/>
      <c r="AK14" s="61"/>
      <c r="AL14" s="125"/>
      <c r="AM14" s="111"/>
      <c r="AN14" s="63"/>
      <c r="AO14" s="109"/>
      <c r="AP14" s="124"/>
      <c r="AQ14" s="61"/>
      <c r="AR14" s="125"/>
      <c r="AS14" s="111"/>
      <c r="AT14" s="63"/>
      <c r="AU14" s="109"/>
      <c r="AV14" s="124"/>
      <c r="AW14" s="61"/>
      <c r="AX14" s="125"/>
      <c r="AY14" s="111"/>
      <c r="AZ14" s="63"/>
      <c r="BA14" s="117"/>
      <c r="BB14" s="60"/>
      <c r="BC14" s="61"/>
      <c r="BD14" s="107"/>
      <c r="BE14" s="116"/>
      <c r="BF14" s="63"/>
      <c r="BG14" s="117"/>
      <c r="BH14" s="111"/>
      <c r="BI14" s="63"/>
      <c r="BJ14" s="109"/>
      <c r="BK14" s="116"/>
      <c r="BL14" s="63"/>
      <c r="BM14" s="117"/>
      <c r="BN14" s="111"/>
      <c r="BO14" s="63"/>
      <c r="BP14" s="109"/>
      <c r="BQ14" s="124"/>
      <c r="BR14" s="61"/>
      <c r="BS14" s="125"/>
      <c r="BT14" s="111"/>
      <c r="BU14" s="63"/>
      <c r="BV14" s="109"/>
      <c r="BW14" s="124"/>
      <c r="BX14" s="61"/>
      <c r="BY14" s="125"/>
      <c r="BZ14" s="111"/>
      <c r="CA14" s="63"/>
      <c r="CB14" s="109"/>
      <c r="CC14" s="124"/>
      <c r="CD14" s="61"/>
      <c r="CE14" s="125"/>
      <c r="CF14" s="111"/>
      <c r="CG14" s="63"/>
      <c r="CH14" s="109"/>
      <c r="CI14" s="124"/>
      <c r="CJ14" s="61"/>
      <c r="CK14" s="125"/>
      <c r="CL14" s="111"/>
      <c r="CM14" s="63"/>
      <c r="CN14" s="117"/>
      <c r="CO14" s="60"/>
      <c r="CP14" s="61"/>
      <c r="CQ14" s="107"/>
      <c r="CR14" s="116"/>
      <c r="CS14" s="63"/>
      <c r="CT14" s="117"/>
      <c r="CU14" s="111"/>
      <c r="CV14" s="63"/>
      <c r="CW14" s="109"/>
      <c r="CX14" s="116"/>
      <c r="CY14" s="63"/>
      <c r="CZ14" s="117"/>
      <c r="DA14" s="111"/>
      <c r="DB14" s="63"/>
      <c r="DC14" s="109"/>
      <c r="DD14" s="124"/>
      <c r="DE14" s="61"/>
      <c r="DF14" s="125"/>
      <c r="DG14" s="111"/>
      <c r="DH14" s="63"/>
      <c r="DI14" s="109"/>
      <c r="DJ14" s="124"/>
      <c r="DK14" s="61"/>
      <c r="DL14" s="125"/>
      <c r="DM14" s="111"/>
      <c r="DN14" s="63"/>
      <c r="DO14" s="109"/>
      <c r="DP14" s="124"/>
      <c r="DQ14" s="61"/>
      <c r="DR14" s="125"/>
      <c r="DS14" s="111"/>
      <c r="DT14" s="63"/>
      <c r="DU14" s="109"/>
      <c r="DV14" s="124"/>
      <c r="DW14" s="61"/>
      <c r="DX14" s="125"/>
      <c r="DY14" s="111"/>
      <c r="DZ14" s="63"/>
      <c r="EA14" s="117"/>
    </row>
    <row r="15" spans="1:131" ht="18.75">
      <c r="A15" s="133">
        <v>7</v>
      </c>
      <c r="B15" s="5">
        <f>IF($A15=$A15,7)*1</f>
        <v>7</v>
      </c>
      <c r="C15" s="53">
        <f>IF($A15=$A15,7)*2</f>
        <v>14</v>
      </c>
      <c r="D15" s="51">
        <f>IF($A15=$A15,7)*3</f>
        <v>21</v>
      </c>
      <c r="E15" s="130" t="s">
        <v>12</v>
      </c>
      <c r="F15" s="124"/>
      <c r="G15" s="61"/>
      <c r="H15" s="125"/>
      <c r="I15" s="60"/>
      <c r="J15" s="61"/>
      <c r="K15" s="107"/>
      <c r="L15" s="124"/>
      <c r="M15" s="61"/>
      <c r="N15" s="125"/>
      <c r="O15" s="60"/>
      <c r="P15" s="61"/>
      <c r="Q15" s="107"/>
      <c r="R15" s="116"/>
      <c r="S15" s="63"/>
      <c r="T15" s="117"/>
      <c r="U15" s="111"/>
      <c r="V15" s="63"/>
      <c r="W15" s="109"/>
      <c r="X15" s="116"/>
      <c r="Y15" s="63"/>
      <c r="Z15" s="117"/>
      <c r="AA15" s="111"/>
      <c r="AB15" s="63"/>
      <c r="AC15" s="109"/>
      <c r="AD15" s="124"/>
      <c r="AE15" s="61"/>
      <c r="AF15" s="125"/>
      <c r="AG15" s="111"/>
      <c r="AH15" s="63"/>
      <c r="AI15" s="109"/>
      <c r="AJ15" s="124"/>
      <c r="AK15" s="61"/>
      <c r="AL15" s="125"/>
      <c r="AM15" s="111"/>
      <c r="AN15" s="63"/>
      <c r="AO15" s="109"/>
      <c r="AP15" s="124"/>
      <c r="AQ15" s="61"/>
      <c r="AR15" s="125"/>
      <c r="AS15" s="111"/>
      <c r="AT15" s="63"/>
      <c r="AU15" s="109"/>
      <c r="AV15" s="124"/>
      <c r="AW15" s="61"/>
      <c r="AX15" s="125"/>
      <c r="AY15" s="111"/>
      <c r="AZ15" s="63"/>
      <c r="BA15" s="117"/>
      <c r="BB15" s="60"/>
      <c r="BC15" s="61"/>
      <c r="BD15" s="107"/>
      <c r="BE15" s="116"/>
      <c r="BF15" s="63"/>
      <c r="BG15" s="117"/>
      <c r="BH15" s="111"/>
      <c r="BI15" s="63"/>
      <c r="BJ15" s="109"/>
      <c r="BK15" s="116"/>
      <c r="BL15" s="63"/>
      <c r="BM15" s="117"/>
      <c r="BN15" s="111"/>
      <c r="BO15" s="63"/>
      <c r="BP15" s="109"/>
      <c r="BQ15" s="124"/>
      <c r="BR15" s="61"/>
      <c r="BS15" s="125"/>
      <c r="BT15" s="111"/>
      <c r="BU15" s="63"/>
      <c r="BV15" s="109"/>
      <c r="BW15" s="124"/>
      <c r="BX15" s="61"/>
      <c r="BY15" s="125"/>
      <c r="BZ15" s="111"/>
      <c r="CA15" s="63"/>
      <c r="CB15" s="109"/>
      <c r="CC15" s="124"/>
      <c r="CD15" s="61"/>
      <c r="CE15" s="125"/>
      <c r="CF15" s="111"/>
      <c r="CG15" s="63"/>
      <c r="CH15" s="109"/>
      <c r="CI15" s="124"/>
      <c r="CJ15" s="61"/>
      <c r="CK15" s="125"/>
      <c r="CL15" s="111"/>
      <c r="CM15" s="63"/>
      <c r="CN15" s="117"/>
      <c r="CO15" s="60"/>
      <c r="CP15" s="61"/>
      <c r="CQ15" s="107"/>
      <c r="CR15" s="116"/>
      <c r="CS15" s="63"/>
      <c r="CT15" s="117"/>
      <c r="CU15" s="111"/>
      <c r="CV15" s="63"/>
      <c r="CW15" s="109"/>
      <c r="CX15" s="116"/>
      <c r="CY15" s="63"/>
      <c r="CZ15" s="117"/>
      <c r="DA15" s="111"/>
      <c r="DB15" s="63"/>
      <c r="DC15" s="109"/>
      <c r="DD15" s="124"/>
      <c r="DE15" s="61"/>
      <c r="DF15" s="125"/>
      <c r="DG15" s="111"/>
      <c r="DH15" s="63"/>
      <c r="DI15" s="109"/>
      <c r="DJ15" s="124"/>
      <c r="DK15" s="61"/>
      <c r="DL15" s="125"/>
      <c r="DM15" s="111"/>
      <c r="DN15" s="63"/>
      <c r="DO15" s="109"/>
      <c r="DP15" s="124"/>
      <c r="DQ15" s="61"/>
      <c r="DR15" s="125"/>
      <c r="DS15" s="111"/>
      <c r="DT15" s="63"/>
      <c r="DU15" s="109"/>
      <c r="DV15" s="124"/>
      <c r="DW15" s="61"/>
      <c r="DX15" s="125"/>
      <c r="DY15" s="111"/>
      <c r="DZ15" s="63"/>
      <c r="EA15" s="117"/>
    </row>
    <row r="16" spans="1:131" ht="18.75">
      <c r="A16" s="133">
        <v>8</v>
      </c>
      <c r="B16" s="5">
        <f>IF($A16=$A16,8)*1</f>
        <v>8</v>
      </c>
      <c r="C16" s="53">
        <f>IF($A16=$A16,8)*2</f>
        <v>16</v>
      </c>
      <c r="D16" s="51">
        <f>IF($A16=$A16,8)*3</f>
        <v>24</v>
      </c>
      <c r="E16" s="131" t="s">
        <v>13</v>
      </c>
      <c r="F16" s="124"/>
      <c r="G16" s="61"/>
      <c r="H16" s="125"/>
      <c r="I16" s="60"/>
      <c r="J16" s="61"/>
      <c r="K16" s="107"/>
      <c r="L16" s="124"/>
      <c r="M16" s="61"/>
      <c r="N16" s="125"/>
      <c r="O16" s="60"/>
      <c r="P16" s="61"/>
      <c r="Q16" s="107"/>
      <c r="R16" s="116"/>
      <c r="S16" s="63"/>
      <c r="T16" s="117"/>
      <c r="U16" s="111"/>
      <c r="V16" s="63"/>
      <c r="W16" s="109"/>
      <c r="X16" s="116"/>
      <c r="Y16" s="63"/>
      <c r="Z16" s="117"/>
      <c r="AA16" s="111"/>
      <c r="AB16" s="63"/>
      <c r="AC16" s="109"/>
      <c r="AD16" s="124"/>
      <c r="AE16" s="61"/>
      <c r="AF16" s="125"/>
      <c r="AG16" s="111"/>
      <c r="AH16" s="63"/>
      <c r="AI16" s="109"/>
      <c r="AJ16" s="124"/>
      <c r="AK16" s="61"/>
      <c r="AL16" s="125"/>
      <c r="AM16" s="111"/>
      <c r="AN16" s="63"/>
      <c r="AO16" s="109"/>
      <c r="AP16" s="124"/>
      <c r="AQ16" s="61"/>
      <c r="AR16" s="125"/>
      <c r="AS16" s="111"/>
      <c r="AT16" s="63"/>
      <c r="AU16" s="109"/>
      <c r="AV16" s="124"/>
      <c r="AW16" s="61"/>
      <c r="AX16" s="125"/>
      <c r="AY16" s="111"/>
      <c r="AZ16" s="63"/>
      <c r="BA16" s="117"/>
      <c r="BB16" s="60"/>
      <c r="BC16" s="61"/>
      <c r="BD16" s="107"/>
      <c r="BE16" s="116"/>
      <c r="BF16" s="63"/>
      <c r="BG16" s="117"/>
      <c r="BH16" s="111"/>
      <c r="BI16" s="63"/>
      <c r="BJ16" s="109"/>
      <c r="BK16" s="116"/>
      <c r="BL16" s="63"/>
      <c r="BM16" s="117"/>
      <c r="BN16" s="111"/>
      <c r="BO16" s="63"/>
      <c r="BP16" s="109"/>
      <c r="BQ16" s="124"/>
      <c r="BR16" s="61"/>
      <c r="BS16" s="125"/>
      <c r="BT16" s="111"/>
      <c r="BU16" s="63"/>
      <c r="BV16" s="109"/>
      <c r="BW16" s="124"/>
      <c r="BX16" s="61"/>
      <c r="BY16" s="125"/>
      <c r="BZ16" s="111"/>
      <c r="CA16" s="63"/>
      <c r="CB16" s="109"/>
      <c r="CC16" s="124"/>
      <c r="CD16" s="61"/>
      <c r="CE16" s="125"/>
      <c r="CF16" s="111"/>
      <c r="CG16" s="63"/>
      <c r="CH16" s="109"/>
      <c r="CI16" s="124"/>
      <c r="CJ16" s="61"/>
      <c r="CK16" s="125"/>
      <c r="CL16" s="111"/>
      <c r="CM16" s="63"/>
      <c r="CN16" s="117"/>
      <c r="CO16" s="60"/>
      <c r="CP16" s="61"/>
      <c r="CQ16" s="107"/>
      <c r="CR16" s="116"/>
      <c r="CS16" s="63"/>
      <c r="CT16" s="117"/>
      <c r="CU16" s="111"/>
      <c r="CV16" s="63"/>
      <c r="CW16" s="109"/>
      <c r="CX16" s="116"/>
      <c r="CY16" s="63"/>
      <c r="CZ16" s="117"/>
      <c r="DA16" s="111"/>
      <c r="DB16" s="63"/>
      <c r="DC16" s="109"/>
      <c r="DD16" s="124"/>
      <c r="DE16" s="61"/>
      <c r="DF16" s="125"/>
      <c r="DG16" s="111"/>
      <c r="DH16" s="63"/>
      <c r="DI16" s="109"/>
      <c r="DJ16" s="124"/>
      <c r="DK16" s="61"/>
      <c r="DL16" s="125"/>
      <c r="DM16" s="111"/>
      <c r="DN16" s="63"/>
      <c r="DO16" s="109"/>
      <c r="DP16" s="124"/>
      <c r="DQ16" s="61"/>
      <c r="DR16" s="125"/>
      <c r="DS16" s="111"/>
      <c r="DT16" s="63"/>
      <c r="DU16" s="109"/>
      <c r="DV16" s="124"/>
      <c r="DW16" s="61"/>
      <c r="DX16" s="125"/>
      <c r="DY16" s="111"/>
      <c r="DZ16" s="63"/>
      <c r="EA16" s="117"/>
    </row>
    <row r="17" spans="1:131" ht="18.75">
      <c r="A17" s="133">
        <v>9</v>
      </c>
      <c r="B17" s="5">
        <f>IF($A17=$A17,9)*1</f>
        <v>9</v>
      </c>
      <c r="C17" s="53">
        <f>IF($A17=$A17,9)*2</f>
        <v>18</v>
      </c>
      <c r="D17" s="51">
        <f>IF($A17=$A17,9)*3</f>
        <v>27</v>
      </c>
      <c r="E17" s="130" t="s">
        <v>14</v>
      </c>
      <c r="F17" s="124"/>
      <c r="G17" s="61"/>
      <c r="H17" s="125"/>
      <c r="I17" s="60"/>
      <c r="J17" s="61"/>
      <c r="K17" s="107"/>
      <c r="L17" s="124"/>
      <c r="M17" s="61"/>
      <c r="N17" s="125"/>
      <c r="O17" s="60"/>
      <c r="P17" s="61"/>
      <c r="Q17" s="107"/>
      <c r="R17" s="116"/>
      <c r="S17" s="63"/>
      <c r="T17" s="117"/>
      <c r="U17" s="111"/>
      <c r="V17" s="63"/>
      <c r="W17" s="109"/>
      <c r="X17" s="116"/>
      <c r="Y17" s="63"/>
      <c r="Z17" s="117"/>
      <c r="AA17" s="111"/>
      <c r="AB17" s="63"/>
      <c r="AC17" s="109"/>
      <c r="AD17" s="124"/>
      <c r="AE17" s="61"/>
      <c r="AF17" s="125"/>
      <c r="AG17" s="111"/>
      <c r="AH17" s="63"/>
      <c r="AI17" s="109"/>
      <c r="AJ17" s="124"/>
      <c r="AK17" s="61"/>
      <c r="AL17" s="125"/>
      <c r="AM17" s="111"/>
      <c r="AN17" s="63"/>
      <c r="AO17" s="109"/>
      <c r="AP17" s="124"/>
      <c r="AQ17" s="61"/>
      <c r="AR17" s="125"/>
      <c r="AS17" s="111"/>
      <c r="AT17" s="63"/>
      <c r="AU17" s="109"/>
      <c r="AV17" s="124"/>
      <c r="AW17" s="61"/>
      <c r="AX17" s="125"/>
      <c r="AY17" s="111"/>
      <c r="AZ17" s="63"/>
      <c r="BA17" s="117"/>
      <c r="BB17" s="60"/>
      <c r="BC17" s="61"/>
      <c r="BD17" s="107"/>
      <c r="BE17" s="116"/>
      <c r="BF17" s="63"/>
      <c r="BG17" s="117"/>
      <c r="BH17" s="111"/>
      <c r="BI17" s="63"/>
      <c r="BJ17" s="109"/>
      <c r="BK17" s="116"/>
      <c r="BL17" s="63"/>
      <c r="BM17" s="117"/>
      <c r="BN17" s="111"/>
      <c r="BO17" s="63"/>
      <c r="BP17" s="109"/>
      <c r="BQ17" s="124"/>
      <c r="BR17" s="61"/>
      <c r="BS17" s="125"/>
      <c r="BT17" s="111"/>
      <c r="BU17" s="63"/>
      <c r="BV17" s="109"/>
      <c r="BW17" s="124"/>
      <c r="BX17" s="61"/>
      <c r="BY17" s="125"/>
      <c r="BZ17" s="111"/>
      <c r="CA17" s="63"/>
      <c r="CB17" s="109"/>
      <c r="CC17" s="124"/>
      <c r="CD17" s="61"/>
      <c r="CE17" s="125"/>
      <c r="CF17" s="111"/>
      <c r="CG17" s="63"/>
      <c r="CH17" s="109"/>
      <c r="CI17" s="124"/>
      <c r="CJ17" s="61"/>
      <c r="CK17" s="125"/>
      <c r="CL17" s="111"/>
      <c r="CM17" s="63"/>
      <c r="CN17" s="117"/>
      <c r="CO17" s="60"/>
      <c r="CP17" s="61"/>
      <c r="CQ17" s="107"/>
      <c r="CR17" s="116"/>
      <c r="CS17" s="63"/>
      <c r="CT17" s="117"/>
      <c r="CU17" s="111"/>
      <c r="CV17" s="63"/>
      <c r="CW17" s="109"/>
      <c r="CX17" s="116"/>
      <c r="CY17" s="63"/>
      <c r="CZ17" s="117"/>
      <c r="DA17" s="111"/>
      <c r="DB17" s="63"/>
      <c r="DC17" s="109"/>
      <c r="DD17" s="124"/>
      <c r="DE17" s="61"/>
      <c r="DF17" s="125"/>
      <c r="DG17" s="111"/>
      <c r="DH17" s="63"/>
      <c r="DI17" s="109"/>
      <c r="DJ17" s="124"/>
      <c r="DK17" s="61"/>
      <c r="DL17" s="125"/>
      <c r="DM17" s="111"/>
      <c r="DN17" s="63"/>
      <c r="DO17" s="109"/>
      <c r="DP17" s="124"/>
      <c r="DQ17" s="61"/>
      <c r="DR17" s="125"/>
      <c r="DS17" s="111"/>
      <c r="DT17" s="63"/>
      <c r="DU17" s="109"/>
      <c r="DV17" s="124"/>
      <c r="DW17" s="61"/>
      <c r="DX17" s="125"/>
      <c r="DY17" s="111"/>
      <c r="DZ17" s="63"/>
      <c r="EA17" s="117"/>
    </row>
    <row r="18" spans="1:131" ht="18.75">
      <c r="A18" s="133">
        <v>10</v>
      </c>
      <c r="B18" s="5">
        <f>IF($A18=$A18,10)*1</f>
        <v>10</v>
      </c>
      <c r="C18" s="53">
        <f>IF($A18=$A18,10)*2</f>
        <v>20</v>
      </c>
      <c r="D18" s="51">
        <f>IF($A18=$A18,10)*3</f>
        <v>30</v>
      </c>
      <c r="E18" s="131" t="s">
        <v>15</v>
      </c>
      <c r="F18" s="124"/>
      <c r="G18" s="61"/>
      <c r="H18" s="125"/>
      <c r="I18" s="60"/>
      <c r="J18" s="61"/>
      <c r="K18" s="107"/>
      <c r="L18" s="124"/>
      <c r="M18" s="61"/>
      <c r="N18" s="125"/>
      <c r="O18" s="60"/>
      <c r="P18" s="61"/>
      <c r="Q18" s="107"/>
      <c r="R18" s="116"/>
      <c r="S18" s="63"/>
      <c r="T18" s="117"/>
      <c r="U18" s="111"/>
      <c r="V18" s="63"/>
      <c r="W18" s="109"/>
      <c r="X18" s="116"/>
      <c r="Y18" s="63"/>
      <c r="Z18" s="117"/>
      <c r="AA18" s="111"/>
      <c r="AB18" s="63"/>
      <c r="AC18" s="109"/>
      <c r="AD18" s="124"/>
      <c r="AE18" s="61"/>
      <c r="AF18" s="125"/>
      <c r="AG18" s="111"/>
      <c r="AH18" s="63"/>
      <c r="AI18" s="109"/>
      <c r="AJ18" s="124"/>
      <c r="AK18" s="61"/>
      <c r="AL18" s="125"/>
      <c r="AM18" s="111"/>
      <c r="AN18" s="63"/>
      <c r="AO18" s="109"/>
      <c r="AP18" s="124"/>
      <c r="AQ18" s="61"/>
      <c r="AR18" s="125"/>
      <c r="AS18" s="111"/>
      <c r="AT18" s="63"/>
      <c r="AU18" s="109"/>
      <c r="AV18" s="124"/>
      <c r="AW18" s="61"/>
      <c r="AX18" s="125"/>
      <c r="AY18" s="111"/>
      <c r="AZ18" s="63"/>
      <c r="BA18" s="117"/>
      <c r="BB18" s="60"/>
      <c r="BC18" s="61"/>
      <c r="BD18" s="107"/>
      <c r="BE18" s="116"/>
      <c r="BF18" s="63"/>
      <c r="BG18" s="117"/>
      <c r="BH18" s="111"/>
      <c r="BI18" s="63"/>
      <c r="BJ18" s="109"/>
      <c r="BK18" s="116"/>
      <c r="BL18" s="63"/>
      <c r="BM18" s="117"/>
      <c r="BN18" s="111"/>
      <c r="BO18" s="63"/>
      <c r="BP18" s="109"/>
      <c r="BQ18" s="124"/>
      <c r="BR18" s="61"/>
      <c r="BS18" s="125"/>
      <c r="BT18" s="111"/>
      <c r="BU18" s="63"/>
      <c r="BV18" s="109"/>
      <c r="BW18" s="124"/>
      <c r="BX18" s="61"/>
      <c r="BY18" s="125"/>
      <c r="BZ18" s="111"/>
      <c r="CA18" s="63"/>
      <c r="CB18" s="109"/>
      <c r="CC18" s="124"/>
      <c r="CD18" s="61"/>
      <c r="CE18" s="125"/>
      <c r="CF18" s="111"/>
      <c r="CG18" s="63"/>
      <c r="CH18" s="109"/>
      <c r="CI18" s="124"/>
      <c r="CJ18" s="61"/>
      <c r="CK18" s="125"/>
      <c r="CL18" s="111"/>
      <c r="CM18" s="63"/>
      <c r="CN18" s="117"/>
      <c r="CO18" s="60"/>
      <c r="CP18" s="61"/>
      <c r="CQ18" s="107"/>
      <c r="CR18" s="116"/>
      <c r="CS18" s="63"/>
      <c r="CT18" s="117"/>
      <c r="CU18" s="111"/>
      <c r="CV18" s="63"/>
      <c r="CW18" s="109"/>
      <c r="CX18" s="116"/>
      <c r="CY18" s="63"/>
      <c r="CZ18" s="117"/>
      <c r="DA18" s="111"/>
      <c r="DB18" s="63"/>
      <c r="DC18" s="109"/>
      <c r="DD18" s="124"/>
      <c r="DE18" s="61"/>
      <c r="DF18" s="125"/>
      <c r="DG18" s="111"/>
      <c r="DH18" s="63"/>
      <c r="DI18" s="109"/>
      <c r="DJ18" s="124"/>
      <c r="DK18" s="61"/>
      <c r="DL18" s="125"/>
      <c r="DM18" s="111"/>
      <c r="DN18" s="63"/>
      <c r="DO18" s="109"/>
      <c r="DP18" s="124"/>
      <c r="DQ18" s="61"/>
      <c r="DR18" s="125"/>
      <c r="DS18" s="111"/>
      <c r="DT18" s="63"/>
      <c r="DU18" s="109"/>
      <c r="DV18" s="124"/>
      <c r="DW18" s="61"/>
      <c r="DX18" s="125"/>
      <c r="DY18" s="111"/>
      <c r="DZ18" s="63"/>
      <c r="EA18" s="117"/>
    </row>
    <row r="19" spans="1:131" ht="15" customHeight="1">
      <c r="A19" s="133">
        <v>11</v>
      </c>
      <c r="B19" s="5">
        <f>IF($A19=$A19,11)*1</f>
        <v>11</v>
      </c>
      <c r="C19" s="53">
        <f>IF($A19=$A19,11)*2</f>
        <v>22</v>
      </c>
      <c r="D19" s="51">
        <f>IF($A19=$A19,11)*3</f>
        <v>33</v>
      </c>
      <c r="E19" s="130" t="s">
        <v>16</v>
      </c>
      <c r="F19" s="124"/>
      <c r="G19" s="61"/>
      <c r="H19" s="125"/>
      <c r="I19" s="60"/>
      <c r="J19" s="61"/>
      <c r="K19" s="107"/>
      <c r="L19" s="124"/>
      <c r="M19" s="61"/>
      <c r="N19" s="125"/>
      <c r="O19" s="60"/>
      <c r="P19" s="61"/>
      <c r="Q19" s="107"/>
      <c r="R19" s="116"/>
      <c r="S19" s="63"/>
      <c r="T19" s="117"/>
      <c r="U19" s="111"/>
      <c r="V19" s="63"/>
      <c r="W19" s="109"/>
      <c r="X19" s="116"/>
      <c r="Y19" s="63"/>
      <c r="Z19" s="117"/>
      <c r="AA19" s="111"/>
      <c r="AB19" s="63"/>
      <c r="AC19" s="109"/>
      <c r="AD19" s="124"/>
      <c r="AE19" s="61"/>
      <c r="AF19" s="125"/>
      <c r="AG19" s="111"/>
      <c r="AH19" s="63"/>
      <c r="AI19" s="109"/>
      <c r="AJ19" s="124"/>
      <c r="AK19" s="61"/>
      <c r="AL19" s="125"/>
      <c r="AM19" s="111"/>
      <c r="AN19" s="63"/>
      <c r="AO19" s="109"/>
      <c r="AP19" s="124"/>
      <c r="AQ19" s="61"/>
      <c r="AR19" s="125"/>
      <c r="AS19" s="111"/>
      <c r="AT19" s="63"/>
      <c r="AU19" s="109"/>
      <c r="AV19" s="124"/>
      <c r="AW19" s="61"/>
      <c r="AX19" s="125"/>
      <c r="AY19" s="111"/>
      <c r="AZ19" s="63"/>
      <c r="BA19" s="117"/>
      <c r="BB19" s="60"/>
      <c r="BC19" s="61"/>
      <c r="BD19" s="107"/>
      <c r="BE19" s="116"/>
      <c r="BF19" s="63"/>
      <c r="BG19" s="117"/>
      <c r="BH19" s="111"/>
      <c r="BI19" s="63"/>
      <c r="BJ19" s="109"/>
      <c r="BK19" s="116"/>
      <c r="BL19" s="63"/>
      <c r="BM19" s="117"/>
      <c r="BN19" s="111"/>
      <c r="BO19" s="63"/>
      <c r="BP19" s="109"/>
      <c r="BQ19" s="124"/>
      <c r="BR19" s="61"/>
      <c r="BS19" s="125"/>
      <c r="BT19" s="111"/>
      <c r="BU19" s="63"/>
      <c r="BV19" s="109"/>
      <c r="BW19" s="124"/>
      <c r="BX19" s="61"/>
      <c r="BY19" s="125"/>
      <c r="BZ19" s="111"/>
      <c r="CA19" s="63"/>
      <c r="CB19" s="109"/>
      <c r="CC19" s="124"/>
      <c r="CD19" s="61"/>
      <c r="CE19" s="125"/>
      <c r="CF19" s="111"/>
      <c r="CG19" s="63"/>
      <c r="CH19" s="109"/>
      <c r="CI19" s="124"/>
      <c r="CJ19" s="61"/>
      <c r="CK19" s="125"/>
      <c r="CL19" s="111"/>
      <c r="CM19" s="63"/>
      <c r="CN19" s="117"/>
      <c r="CO19" s="60"/>
      <c r="CP19" s="61"/>
      <c r="CQ19" s="107"/>
      <c r="CR19" s="116"/>
      <c r="CS19" s="63"/>
      <c r="CT19" s="117"/>
      <c r="CU19" s="111"/>
      <c r="CV19" s="63"/>
      <c r="CW19" s="109"/>
      <c r="CX19" s="116"/>
      <c r="CY19" s="63"/>
      <c r="CZ19" s="117"/>
      <c r="DA19" s="111"/>
      <c r="DB19" s="63"/>
      <c r="DC19" s="109"/>
      <c r="DD19" s="124"/>
      <c r="DE19" s="61"/>
      <c r="DF19" s="125"/>
      <c r="DG19" s="111"/>
      <c r="DH19" s="63"/>
      <c r="DI19" s="109"/>
      <c r="DJ19" s="124"/>
      <c r="DK19" s="61"/>
      <c r="DL19" s="125"/>
      <c r="DM19" s="111"/>
      <c r="DN19" s="63"/>
      <c r="DO19" s="109"/>
      <c r="DP19" s="124"/>
      <c r="DQ19" s="61"/>
      <c r="DR19" s="125"/>
      <c r="DS19" s="111"/>
      <c r="DT19" s="63"/>
      <c r="DU19" s="109"/>
      <c r="DV19" s="124"/>
      <c r="DW19" s="61"/>
      <c r="DX19" s="125"/>
      <c r="DY19" s="111"/>
      <c r="DZ19" s="63"/>
      <c r="EA19" s="117"/>
    </row>
    <row r="20" spans="1:131" ht="18.75">
      <c r="A20" s="133">
        <v>12</v>
      </c>
      <c r="B20" s="5">
        <f>IF($A20=$A20,12)*1</f>
        <v>12</v>
      </c>
      <c r="C20" s="53">
        <f>IF($A20=$A20,12)*2</f>
        <v>24</v>
      </c>
      <c r="D20" s="51">
        <f>IF($A20=$A20,12)*3</f>
        <v>36</v>
      </c>
      <c r="E20" s="131" t="s">
        <v>17</v>
      </c>
      <c r="F20" s="124"/>
      <c r="G20" s="61"/>
      <c r="H20" s="125"/>
      <c r="I20" s="60"/>
      <c r="J20" s="61"/>
      <c r="K20" s="107"/>
      <c r="L20" s="124"/>
      <c r="M20" s="61"/>
      <c r="N20" s="125"/>
      <c r="O20" s="60"/>
      <c r="P20" s="61"/>
      <c r="Q20" s="107"/>
      <c r="R20" s="116"/>
      <c r="S20" s="63"/>
      <c r="T20" s="117"/>
      <c r="U20" s="111"/>
      <c r="V20" s="63"/>
      <c r="W20" s="109"/>
      <c r="X20" s="116"/>
      <c r="Y20" s="63"/>
      <c r="Z20" s="117"/>
      <c r="AA20" s="111"/>
      <c r="AB20" s="63"/>
      <c r="AC20" s="109"/>
      <c r="AD20" s="124"/>
      <c r="AE20" s="61"/>
      <c r="AF20" s="125"/>
      <c r="AG20" s="111"/>
      <c r="AH20" s="63"/>
      <c r="AI20" s="109"/>
      <c r="AJ20" s="124"/>
      <c r="AK20" s="61"/>
      <c r="AL20" s="125"/>
      <c r="AM20" s="111"/>
      <c r="AN20" s="63"/>
      <c r="AO20" s="109"/>
      <c r="AP20" s="124"/>
      <c r="AQ20" s="61"/>
      <c r="AR20" s="125"/>
      <c r="AS20" s="111"/>
      <c r="AT20" s="63"/>
      <c r="AU20" s="109"/>
      <c r="AV20" s="124"/>
      <c r="AW20" s="61"/>
      <c r="AX20" s="125"/>
      <c r="AY20" s="111"/>
      <c r="AZ20" s="63"/>
      <c r="BA20" s="117"/>
      <c r="BB20" s="60"/>
      <c r="BC20" s="61"/>
      <c r="BD20" s="107"/>
      <c r="BE20" s="116"/>
      <c r="BF20" s="63"/>
      <c r="BG20" s="117"/>
      <c r="BH20" s="111"/>
      <c r="BI20" s="63"/>
      <c r="BJ20" s="109"/>
      <c r="BK20" s="116"/>
      <c r="BL20" s="63"/>
      <c r="BM20" s="117"/>
      <c r="BN20" s="111"/>
      <c r="BO20" s="63"/>
      <c r="BP20" s="109"/>
      <c r="BQ20" s="124"/>
      <c r="BR20" s="61"/>
      <c r="BS20" s="125"/>
      <c r="BT20" s="111"/>
      <c r="BU20" s="63"/>
      <c r="BV20" s="109"/>
      <c r="BW20" s="124"/>
      <c r="BX20" s="61"/>
      <c r="BY20" s="125"/>
      <c r="BZ20" s="111"/>
      <c r="CA20" s="63"/>
      <c r="CB20" s="109"/>
      <c r="CC20" s="124"/>
      <c r="CD20" s="61"/>
      <c r="CE20" s="125"/>
      <c r="CF20" s="111"/>
      <c r="CG20" s="63"/>
      <c r="CH20" s="109"/>
      <c r="CI20" s="124"/>
      <c r="CJ20" s="61"/>
      <c r="CK20" s="125"/>
      <c r="CL20" s="111"/>
      <c r="CM20" s="63"/>
      <c r="CN20" s="117"/>
      <c r="CO20" s="60"/>
      <c r="CP20" s="61"/>
      <c r="CQ20" s="107"/>
      <c r="CR20" s="116"/>
      <c r="CS20" s="63"/>
      <c r="CT20" s="117"/>
      <c r="CU20" s="111"/>
      <c r="CV20" s="63"/>
      <c r="CW20" s="109"/>
      <c r="CX20" s="116"/>
      <c r="CY20" s="63"/>
      <c r="CZ20" s="117"/>
      <c r="DA20" s="111"/>
      <c r="DB20" s="63"/>
      <c r="DC20" s="109"/>
      <c r="DD20" s="124"/>
      <c r="DE20" s="61"/>
      <c r="DF20" s="125"/>
      <c r="DG20" s="111"/>
      <c r="DH20" s="63"/>
      <c r="DI20" s="109"/>
      <c r="DJ20" s="124"/>
      <c r="DK20" s="61"/>
      <c r="DL20" s="125"/>
      <c r="DM20" s="111"/>
      <c r="DN20" s="63"/>
      <c r="DO20" s="109"/>
      <c r="DP20" s="124"/>
      <c r="DQ20" s="61"/>
      <c r="DR20" s="125"/>
      <c r="DS20" s="111"/>
      <c r="DT20" s="63"/>
      <c r="DU20" s="109"/>
      <c r="DV20" s="124"/>
      <c r="DW20" s="61"/>
      <c r="DX20" s="125"/>
      <c r="DY20" s="111"/>
      <c r="DZ20" s="63"/>
      <c r="EA20" s="117"/>
    </row>
    <row r="21" spans="1:131" ht="18.75">
      <c r="A21" s="133">
        <v>13</v>
      </c>
      <c r="B21" s="5">
        <f>IF($A21=$A21,13)*1</f>
        <v>13</v>
      </c>
      <c r="C21" s="53">
        <f>IF($A21=$A21,13)*2</f>
        <v>26</v>
      </c>
      <c r="D21" s="51">
        <f>IF($A21=$A21,13)*3</f>
        <v>39</v>
      </c>
      <c r="E21" s="130" t="s">
        <v>18</v>
      </c>
      <c r="F21" s="124"/>
      <c r="G21" s="61"/>
      <c r="H21" s="125"/>
      <c r="I21" s="60"/>
      <c r="J21" s="61"/>
      <c r="K21" s="107"/>
      <c r="L21" s="124"/>
      <c r="M21" s="61"/>
      <c r="N21" s="125"/>
      <c r="O21" s="60"/>
      <c r="P21" s="61"/>
      <c r="Q21" s="107"/>
      <c r="R21" s="116"/>
      <c r="S21" s="63"/>
      <c r="T21" s="117"/>
      <c r="U21" s="111"/>
      <c r="V21" s="63"/>
      <c r="W21" s="109"/>
      <c r="X21" s="116"/>
      <c r="Y21" s="63"/>
      <c r="Z21" s="117"/>
      <c r="AA21" s="111"/>
      <c r="AB21" s="63"/>
      <c r="AC21" s="109"/>
      <c r="AD21" s="124"/>
      <c r="AE21" s="61"/>
      <c r="AF21" s="125"/>
      <c r="AG21" s="111"/>
      <c r="AH21" s="63"/>
      <c r="AI21" s="109"/>
      <c r="AJ21" s="124"/>
      <c r="AK21" s="61"/>
      <c r="AL21" s="125"/>
      <c r="AM21" s="111"/>
      <c r="AN21" s="63"/>
      <c r="AO21" s="109"/>
      <c r="AP21" s="124"/>
      <c r="AQ21" s="61"/>
      <c r="AR21" s="125"/>
      <c r="AS21" s="111"/>
      <c r="AT21" s="63"/>
      <c r="AU21" s="109"/>
      <c r="AV21" s="124"/>
      <c r="AW21" s="61"/>
      <c r="AX21" s="125"/>
      <c r="AY21" s="111"/>
      <c r="AZ21" s="63"/>
      <c r="BA21" s="117"/>
      <c r="BB21" s="60"/>
      <c r="BC21" s="61"/>
      <c r="BD21" s="107"/>
      <c r="BE21" s="116"/>
      <c r="BF21" s="63"/>
      <c r="BG21" s="117"/>
      <c r="BH21" s="111"/>
      <c r="BI21" s="63"/>
      <c r="BJ21" s="109"/>
      <c r="BK21" s="116"/>
      <c r="BL21" s="63"/>
      <c r="BM21" s="117"/>
      <c r="BN21" s="111"/>
      <c r="BO21" s="63"/>
      <c r="BP21" s="109"/>
      <c r="BQ21" s="124"/>
      <c r="BR21" s="61"/>
      <c r="BS21" s="125"/>
      <c r="BT21" s="111"/>
      <c r="BU21" s="63"/>
      <c r="BV21" s="109"/>
      <c r="BW21" s="124"/>
      <c r="BX21" s="61"/>
      <c r="BY21" s="125"/>
      <c r="BZ21" s="111"/>
      <c r="CA21" s="63"/>
      <c r="CB21" s="109"/>
      <c r="CC21" s="124"/>
      <c r="CD21" s="61"/>
      <c r="CE21" s="125"/>
      <c r="CF21" s="111"/>
      <c r="CG21" s="63"/>
      <c r="CH21" s="109"/>
      <c r="CI21" s="124"/>
      <c r="CJ21" s="61"/>
      <c r="CK21" s="125"/>
      <c r="CL21" s="111"/>
      <c r="CM21" s="63"/>
      <c r="CN21" s="117"/>
      <c r="CO21" s="60"/>
      <c r="CP21" s="61"/>
      <c r="CQ21" s="107"/>
      <c r="CR21" s="116"/>
      <c r="CS21" s="63"/>
      <c r="CT21" s="117"/>
      <c r="CU21" s="111"/>
      <c r="CV21" s="63"/>
      <c r="CW21" s="109"/>
      <c r="CX21" s="116"/>
      <c r="CY21" s="63"/>
      <c r="CZ21" s="117"/>
      <c r="DA21" s="111"/>
      <c r="DB21" s="63"/>
      <c r="DC21" s="109"/>
      <c r="DD21" s="124"/>
      <c r="DE21" s="61"/>
      <c r="DF21" s="125"/>
      <c r="DG21" s="111"/>
      <c r="DH21" s="63"/>
      <c r="DI21" s="109"/>
      <c r="DJ21" s="124"/>
      <c r="DK21" s="61"/>
      <c r="DL21" s="125"/>
      <c r="DM21" s="111"/>
      <c r="DN21" s="63"/>
      <c r="DO21" s="109"/>
      <c r="DP21" s="124"/>
      <c r="DQ21" s="61"/>
      <c r="DR21" s="125"/>
      <c r="DS21" s="111"/>
      <c r="DT21" s="63"/>
      <c r="DU21" s="109"/>
      <c r="DV21" s="124"/>
      <c r="DW21" s="61"/>
      <c r="DX21" s="125"/>
      <c r="DY21" s="111"/>
      <c r="DZ21" s="63"/>
      <c r="EA21" s="117"/>
    </row>
    <row r="22" spans="1:131" ht="18.75">
      <c r="A22" s="133">
        <v>14</v>
      </c>
      <c r="B22" s="5">
        <f>IF($A22=$A22,14)*1</f>
        <v>14</v>
      </c>
      <c r="C22" s="53">
        <f>IF($A22=$A22,14)*2</f>
        <v>28</v>
      </c>
      <c r="D22" s="51">
        <f>IF($A22=$A22,14)*3</f>
        <v>42</v>
      </c>
      <c r="E22" s="131" t="s">
        <v>19</v>
      </c>
      <c r="F22" s="124"/>
      <c r="G22" s="61"/>
      <c r="H22" s="125"/>
      <c r="I22" s="60"/>
      <c r="J22" s="61"/>
      <c r="K22" s="107"/>
      <c r="L22" s="124"/>
      <c r="M22" s="61"/>
      <c r="N22" s="125"/>
      <c r="O22" s="60"/>
      <c r="P22" s="61"/>
      <c r="Q22" s="107"/>
      <c r="R22" s="116"/>
      <c r="S22" s="63"/>
      <c r="T22" s="117"/>
      <c r="U22" s="111"/>
      <c r="V22" s="63"/>
      <c r="W22" s="109"/>
      <c r="X22" s="116"/>
      <c r="Y22" s="63"/>
      <c r="Z22" s="117"/>
      <c r="AA22" s="111"/>
      <c r="AB22" s="63"/>
      <c r="AC22" s="109"/>
      <c r="AD22" s="124"/>
      <c r="AE22" s="61"/>
      <c r="AF22" s="125"/>
      <c r="AG22" s="111"/>
      <c r="AH22" s="63"/>
      <c r="AI22" s="109"/>
      <c r="AJ22" s="124"/>
      <c r="AK22" s="61"/>
      <c r="AL22" s="125"/>
      <c r="AM22" s="111"/>
      <c r="AN22" s="63"/>
      <c r="AO22" s="109"/>
      <c r="AP22" s="124"/>
      <c r="AQ22" s="61"/>
      <c r="AR22" s="125"/>
      <c r="AS22" s="111"/>
      <c r="AT22" s="63"/>
      <c r="AU22" s="109"/>
      <c r="AV22" s="124"/>
      <c r="AW22" s="61"/>
      <c r="AX22" s="125"/>
      <c r="AY22" s="111"/>
      <c r="AZ22" s="63"/>
      <c r="BA22" s="117"/>
      <c r="BB22" s="60"/>
      <c r="BC22" s="61"/>
      <c r="BD22" s="107"/>
      <c r="BE22" s="116"/>
      <c r="BF22" s="63"/>
      <c r="BG22" s="117"/>
      <c r="BH22" s="111"/>
      <c r="BI22" s="63"/>
      <c r="BJ22" s="109"/>
      <c r="BK22" s="116"/>
      <c r="BL22" s="63"/>
      <c r="BM22" s="117"/>
      <c r="BN22" s="111"/>
      <c r="BO22" s="63"/>
      <c r="BP22" s="109"/>
      <c r="BQ22" s="124"/>
      <c r="BR22" s="61"/>
      <c r="BS22" s="125"/>
      <c r="BT22" s="111"/>
      <c r="BU22" s="63"/>
      <c r="BV22" s="109"/>
      <c r="BW22" s="124"/>
      <c r="BX22" s="61"/>
      <c r="BY22" s="125"/>
      <c r="BZ22" s="111"/>
      <c r="CA22" s="63"/>
      <c r="CB22" s="109"/>
      <c r="CC22" s="124"/>
      <c r="CD22" s="61"/>
      <c r="CE22" s="125"/>
      <c r="CF22" s="111"/>
      <c r="CG22" s="63"/>
      <c r="CH22" s="109"/>
      <c r="CI22" s="124"/>
      <c r="CJ22" s="61"/>
      <c r="CK22" s="125"/>
      <c r="CL22" s="111"/>
      <c r="CM22" s="63"/>
      <c r="CN22" s="117"/>
      <c r="CO22" s="60"/>
      <c r="CP22" s="61"/>
      <c r="CQ22" s="107"/>
      <c r="CR22" s="116"/>
      <c r="CS22" s="63"/>
      <c r="CT22" s="117"/>
      <c r="CU22" s="111"/>
      <c r="CV22" s="63"/>
      <c r="CW22" s="109"/>
      <c r="CX22" s="116"/>
      <c r="CY22" s="63"/>
      <c r="CZ22" s="117"/>
      <c r="DA22" s="111"/>
      <c r="DB22" s="63"/>
      <c r="DC22" s="109"/>
      <c r="DD22" s="124"/>
      <c r="DE22" s="61"/>
      <c r="DF22" s="125"/>
      <c r="DG22" s="111"/>
      <c r="DH22" s="63"/>
      <c r="DI22" s="109"/>
      <c r="DJ22" s="124"/>
      <c r="DK22" s="61"/>
      <c r="DL22" s="125"/>
      <c r="DM22" s="111"/>
      <c r="DN22" s="63"/>
      <c r="DO22" s="109"/>
      <c r="DP22" s="124"/>
      <c r="DQ22" s="61"/>
      <c r="DR22" s="125"/>
      <c r="DS22" s="111"/>
      <c r="DT22" s="63"/>
      <c r="DU22" s="109"/>
      <c r="DV22" s="124"/>
      <c r="DW22" s="61"/>
      <c r="DX22" s="125"/>
      <c r="DY22" s="111"/>
      <c r="DZ22" s="63"/>
      <c r="EA22" s="117"/>
    </row>
    <row r="23" spans="1:131" ht="18.75">
      <c r="A23" s="133">
        <v>15</v>
      </c>
      <c r="B23" s="5">
        <f>IF($A23=$A23,15)*1</f>
        <v>15</v>
      </c>
      <c r="C23" s="53">
        <f>IF($A23=$A23,15)*2</f>
        <v>30</v>
      </c>
      <c r="D23" s="51">
        <f>IF($A23=$A23,15)*3</f>
        <v>45</v>
      </c>
      <c r="E23" s="130" t="s">
        <v>20</v>
      </c>
      <c r="F23" s="124"/>
      <c r="G23" s="61"/>
      <c r="H23" s="125"/>
      <c r="I23" s="60"/>
      <c r="J23" s="61"/>
      <c r="K23" s="107"/>
      <c r="L23" s="124"/>
      <c r="M23" s="61"/>
      <c r="N23" s="125"/>
      <c r="O23" s="60"/>
      <c r="P23" s="61"/>
      <c r="Q23" s="107"/>
      <c r="R23" s="116"/>
      <c r="S23" s="63"/>
      <c r="T23" s="117"/>
      <c r="U23" s="111"/>
      <c r="V23" s="63"/>
      <c r="W23" s="109"/>
      <c r="X23" s="116"/>
      <c r="Y23" s="63"/>
      <c r="Z23" s="117"/>
      <c r="AA23" s="111"/>
      <c r="AB23" s="63"/>
      <c r="AC23" s="109"/>
      <c r="AD23" s="124"/>
      <c r="AE23" s="61"/>
      <c r="AF23" s="125"/>
      <c r="AG23" s="111"/>
      <c r="AH23" s="63"/>
      <c r="AI23" s="109"/>
      <c r="AJ23" s="124"/>
      <c r="AK23" s="61"/>
      <c r="AL23" s="125"/>
      <c r="AM23" s="111"/>
      <c r="AN23" s="63"/>
      <c r="AO23" s="109"/>
      <c r="AP23" s="124"/>
      <c r="AQ23" s="61"/>
      <c r="AR23" s="125"/>
      <c r="AS23" s="111"/>
      <c r="AT23" s="63"/>
      <c r="AU23" s="109"/>
      <c r="AV23" s="124"/>
      <c r="AW23" s="61"/>
      <c r="AX23" s="125"/>
      <c r="AY23" s="111"/>
      <c r="AZ23" s="63"/>
      <c r="BA23" s="117"/>
      <c r="BB23" s="60"/>
      <c r="BC23" s="61"/>
      <c r="BD23" s="107"/>
      <c r="BE23" s="116"/>
      <c r="BF23" s="63"/>
      <c r="BG23" s="117"/>
      <c r="BH23" s="111"/>
      <c r="BI23" s="63"/>
      <c r="BJ23" s="109"/>
      <c r="BK23" s="116"/>
      <c r="BL23" s="63"/>
      <c r="BM23" s="117"/>
      <c r="BN23" s="111"/>
      <c r="BO23" s="63"/>
      <c r="BP23" s="109"/>
      <c r="BQ23" s="124"/>
      <c r="BR23" s="61"/>
      <c r="BS23" s="125"/>
      <c r="BT23" s="111"/>
      <c r="BU23" s="63"/>
      <c r="BV23" s="109"/>
      <c r="BW23" s="124"/>
      <c r="BX23" s="61"/>
      <c r="BY23" s="125"/>
      <c r="BZ23" s="111"/>
      <c r="CA23" s="63"/>
      <c r="CB23" s="109"/>
      <c r="CC23" s="124"/>
      <c r="CD23" s="61"/>
      <c r="CE23" s="125"/>
      <c r="CF23" s="111"/>
      <c r="CG23" s="63"/>
      <c r="CH23" s="109"/>
      <c r="CI23" s="124"/>
      <c r="CJ23" s="61"/>
      <c r="CK23" s="125"/>
      <c r="CL23" s="111"/>
      <c r="CM23" s="63"/>
      <c r="CN23" s="117"/>
      <c r="CO23" s="60"/>
      <c r="CP23" s="61"/>
      <c r="CQ23" s="107"/>
      <c r="CR23" s="116"/>
      <c r="CS23" s="63"/>
      <c r="CT23" s="117"/>
      <c r="CU23" s="111"/>
      <c r="CV23" s="63"/>
      <c r="CW23" s="109"/>
      <c r="CX23" s="116"/>
      <c r="CY23" s="63"/>
      <c r="CZ23" s="117"/>
      <c r="DA23" s="111"/>
      <c r="DB23" s="63"/>
      <c r="DC23" s="109"/>
      <c r="DD23" s="124"/>
      <c r="DE23" s="61"/>
      <c r="DF23" s="125"/>
      <c r="DG23" s="111"/>
      <c r="DH23" s="63"/>
      <c r="DI23" s="109"/>
      <c r="DJ23" s="124"/>
      <c r="DK23" s="61"/>
      <c r="DL23" s="125"/>
      <c r="DM23" s="111"/>
      <c r="DN23" s="63"/>
      <c r="DO23" s="109"/>
      <c r="DP23" s="124"/>
      <c r="DQ23" s="61"/>
      <c r="DR23" s="125"/>
      <c r="DS23" s="111"/>
      <c r="DT23" s="63"/>
      <c r="DU23" s="109"/>
      <c r="DV23" s="124"/>
      <c r="DW23" s="61"/>
      <c r="DX23" s="125"/>
      <c r="DY23" s="111"/>
      <c r="DZ23" s="63"/>
      <c r="EA23" s="117"/>
    </row>
    <row r="24" spans="1:131" ht="18.75">
      <c r="A24" s="133">
        <v>16</v>
      </c>
      <c r="B24" s="5">
        <f>IF($A24=$A24,16)*1</f>
        <v>16</v>
      </c>
      <c r="C24" s="53">
        <f>IF($A24=$A24,16)*2</f>
        <v>32</v>
      </c>
      <c r="D24" s="51">
        <f>IF($A24=$A24,16)*3</f>
        <v>48</v>
      </c>
      <c r="E24" s="131" t="s">
        <v>21</v>
      </c>
      <c r="F24" s="124"/>
      <c r="G24" s="61"/>
      <c r="H24" s="125"/>
      <c r="I24" s="60"/>
      <c r="J24" s="61"/>
      <c r="K24" s="107"/>
      <c r="L24" s="124"/>
      <c r="M24" s="61"/>
      <c r="N24" s="125"/>
      <c r="O24" s="60"/>
      <c r="P24" s="61"/>
      <c r="Q24" s="107"/>
      <c r="R24" s="116"/>
      <c r="S24" s="63"/>
      <c r="T24" s="117"/>
      <c r="U24" s="111"/>
      <c r="V24" s="63"/>
      <c r="W24" s="109"/>
      <c r="X24" s="116"/>
      <c r="Y24" s="63"/>
      <c r="Z24" s="117"/>
      <c r="AA24" s="111"/>
      <c r="AB24" s="63"/>
      <c r="AC24" s="109"/>
      <c r="AD24" s="124"/>
      <c r="AE24" s="61"/>
      <c r="AF24" s="125"/>
      <c r="AG24" s="111"/>
      <c r="AH24" s="63"/>
      <c r="AI24" s="109"/>
      <c r="AJ24" s="124"/>
      <c r="AK24" s="61"/>
      <c r="AL24" s="125"/>
      <c r="AM24" s="111"/>
      <c r="AN24" s="63"/>
      <c r="AO24" s="109"/>
      <c r="AP24" s="124"/>
      <c r="AQ24" s="61"/>
      <c r="AR24" s="125"/>
      <c r="AS24" s="111"/>
      <c r="AT24" s="63"/>
      <c r="AU24" s="109"/>
      <c r="AV24" s="124"/>
      <c r="AW24" s="61"/>
      <c r="AX24" s="125"/>
      <c r="AY24" s="111"/>
      <c r="AZ24" s="63"/>
      <c r="BA24" s="117"/>
      <c r="BB24" s="60"/>
      <c r="BC24" s="61"/>
      <c r="BD24" s="107"/>
      <c r="BE24" s="116"/>
      <c r="BF24" s="63"/>
      <c r="BG24" s="117"/>
      <c r="BH24" s="111"/>
      <c r="BI24" s="63"/>
      <c r="BJ24" s="109"/>
      <c r="BK24" s="116"/>
      <c r="BL24" s="63"/>
      <c r="BM24" s="117"/>
      <c r="BN24" s="111"/>
      <c r="BO24" s="63"/>
      <c r="BP24" s="109"/>
      <c r="BQ24" s="124"/>
      <c r="BR24" s="61"/>
      <c r="BS24" s="125"/>
      <c r="BT24" s="111"/>
      <c r="BU24" s="63"/>
      <c r="BV24" s="109"/>
      <c r="BW24" s="124"/>
      <c r="BX24" s="61"/>
      <c r="BY24" s="125"/>
      <c r="BZ24" s="111"/>
      <c r="CA24" s="63"/>
      <c r="CB24" s="109"/>
      <c r="CC24" s="124"/>
      <c r="CD24" s="61"/>
      <c r="CE24" s="125"/>
      <c r="CF24" s="111"/>
      <c r="CG24" s="63"/>
      <c r="CH24" s="109"/>
      <c r="CI24" s="124"/>
      <c r="CJ24" s="61"/>
      <c r="CK24" s="125"/>
      <c r="CL24" s="111"/>
      <c r="CM24" s="63"/>
      <c r="CN24" s="117"/>
      <c r="CO24" s="60"/>
      <c r="CP24" s="61"/>
      <c r="CQ24" s="107"/>
      <c r="CR24" s="116"/>
      <c r="CS24" s="63"/>
      <c r="CT24" s="117"/>
      <c r="CU24" s="111"/>
      <c r="CV24" s="63"/>
      <c r="CW24" s="109"/>
      <c r="CX24" s="116"/>
      <c r="CY24" s="63"/>
      <c r="CZ24" s="117"/>
      <c r="DA24" s="111"/>
      <c r="DB24" s="63"/>
      <c r="DC24" s="109"/>
      <c r="DD24" s="124"/>
      <c r="DE24" s="61"/>
      <c r="DF24" s="125"/>
      <c r="DG24" s="111"/>
      <c r="DH24" s="63"/>
      <c r="DI24" s="109"/>
      <c r="DJ24" s="124"/>
      <c r="DK24" s="61"/>
      <c r="DL24" s="125"/>
      <c r="DM24" s="111"/>
      <c r="DN24" s="63"/>
      <c r="DO24" s="109"/>
      <c r="DP24" s="124"/>
      <c r="DQ24" s="61"/>
      <c r="DR24" s="125"/>
      <c r="DS24" s="111"/>
      <c r="DT24" s="63"/>
      <c r="DU24" s="109"/>
      <c r="DV24" s="124"/>
      <c r="DW24" s="61"/>
      <c r="DX24" s="125"/>
      <c r="DY24" s="111"/>
      <c r="DZ24" s="63"/>
      <c r="EA24" s="117"/>
    </row>
    <row r="25" spans="1:131" ht="18.75">
      <c r="A25" s="133">
        <v>17</v>
      </c>
      <c r="B25" s="5">
        <f>IF($A25=$A25,17)*1</f>
        <v>17</v>
      </c>
      <c r="C25" s="53">
        <f>IF($A25=$A25,17)*2</f>
        <v>34</v>
      </c>
      <c r="D25" s="51">
        <f>IF($A25=$A25,17)*3</f>
        <v>51</v>
      </c>
      <c r="E25" s="130" t="s">
        <v>22</v>
      </c>
      <c r="F25" s="124"/>
      <c r="G25" s="61"/>
      <c r="H25" s="125"/>
      <c r="I25" s="60"/>
      <c r="J25" s="61"/>
      <c r="K25" s="107"/>
      <c r="L25" s="124"/>
      <c r="M25" s="61"/>
      <c r="N25" s="125"/>
      <c r="O25" s="60"/>
      <c r="P25" s="61"/>
      <c r="Q25" s="107"/>
      <c r="R25" s="116"/>
      <c r="S25" s="63"/>
      <c r="T25" s="117"/>
      <c r="U25" s="111"/>
      <c r="V25" s="63"/>
      <c r="W25" s="109"/>
      <c r="X25" s="116"/>
      <c r="Y25" s="63"/>
      <c r="Z25" s="117"/>
      <c r="AA25" s="111"/>
      <c r="AB25" s="63"/>
      <c r="AC25" s="109"/>
      <c r="AD25" s="124"/>
      <c r="AE25" s="61"/>
      <c r="AF25" s="125"/>
      <c r="AG25" s="111"/>
      <c r="AH25" s="63"/>
      <c r="AI25" s="109"/>
      <c r="AJ25" s="124"/>
      <c r="AK25" s="61"/>
      <c r="AL25" s="125"/>
      <c r="AM25" s="111"/>
      <c r="AN25" s="63"/>
      <c r="AO25" s="109"/>
      <c r="AP25" s="124"/>
      <c r="AQ25" s="61"/>
      <c r="AR25" s="125"/>
      <c r="AS25" s="111"/>
      <c r="AT25" s="63"/>
      <c r="AU25" s="109"/>
      <c r="AV25" s="124"/>
      <c r="AW25" s="61"/>
      <c r="AX25" s="125"/>
      <c r="AY25" s="111"/>
      <c r="AZ25" s="63"/>
      <c r="BA25" s="117"/>
      <c r="BB25" s="60"/>
      <c r="BC25" s="61"/>
      <c r="BD25" s="107"/>
      <c r="BE25" s="116"/>
      <c r="BF25" s="63"/>
      <c r="BG25" s="117"/>
      <c r="BH25" s="111"/>
      <c r="BI25" s="63"/>
      <c r="BJ25" s="109"/>
      <c r="BK25" s="116"/>
      <c r="BL25" s="63"/>
      <c r="BM25" s="117"/>
      <c r="BN25" s="111"/>
      <c r="BO25" s="63"/>
      <c r="BP25" s="109"/>
      <c r="BQ25" s="124"/>
      <c r="BR25" s="61"/>
      <c r="BS25" s="125"/>
      <c r="BT25" s="111"/>
      <c r="BU25" s="63"/>
      <c r="BV25" s="109"/>
      <c r="BW25" s="124"/>
      <c r="BX25" s="61"/>
      <c r="BY25" s="125"/>
      <c r="BZ25" s="111"/>
      <c r="CA25" s="63"/>
      <c r="CB25" s="109"/>
      <c r="CC25" s="124"/>
      <c r="CD25" s="61"/>
      <c r="CE25" s="125"/>
      <c r="CF25" s="111"/>
      <c r="CG25" s="63"/>
      <c r="CH25" s="109"/>
      <c r="CI25" s="124"/>
      <c r="CJ25" s="61"/>
      <c r="CK25" s="125"/>
      <c r="CL25" s="111"/>
      <c r="CM25" s="63"/>
      <c r="CN25" s="117"/>
      <c r="CO25" s="60"/>
      <c r="CP25" s="61"/>
      <c r="CQ25" s="107"/>
      <c r="CR25" s="116"/>
      <c r="CS25" s="63"/>
      <c r="CT25" s="117"/>
      <c r="CU25" s="111"/>
      <c r="CV25" s="63"/>
      <c r="CW25" s="109"/>
      <c r="CX25" s="116"/>
      <c r="CY25" s="63"/>
      <c r="CZ25" s="117"/>
      <c r="DA25" s="111"/>
      <c r="DB25" s="63"/>
      <c r="DC25" s="109"/>
      <c r="DD25" s="124"/>
      <c r="DE25" s="61"/>
      <c r="DF25" s="125"/>
      <c r="DG25" s="111"/>
      <c r="DH25" s="63"/>
      <c r="DI25" s="109"/>
      <c r="DJ25" s="124"/>
      <c r="DK25" s="61"/>
      <c r="DL25" s="125"/>
      <c r="DM25" s="111"/>
      <c r="DN25" s="63"/>
      <c r="DO25" s="109"/>
      <c r="DP25" s="124"/>
      <c r="DQ25" s="61"/>
      <c r="DR25" s="125"/>
      <c r="DS25" s="111"/>
      <c r="DT25" s="63"/>
      <c r="DU25" s="109"/>
      <c r="DV25" s="124"/>
      <c r="DW25" s="61"/>
      <c r="DX25" s="125"/>
      <c r="DY25" s="111"/>
      <c r="DZ25" s="63"/>
      <c r="EA25" s="117"/>
    </row>
    <row r="26" spans="1:131" ht="18.75">
      <c r="A26" s="133">
        <v>18</v>
      </c>
      <c r="B26" s="5">
        <f>IF($A26=$A26,18)*1</f>
        <v>18</v>
      </c>
      <c r="C26" s="53">
        <f>IF($A26=$A26,18)*2</f>
        <v>36</v>
      </c>
      <c r="D26" s="51">
        <f>IF($A26=$A26,18)*3</f>
        <v>54</v>
      </c>
      <c r="E26" s="131" t="s">
        <v>23</v>
      </c>
      <c r="F26" s="124"/>
      <c r="G26" s="61"/>
      <c r="H26" s="125"/>
      <c r="I26" s="60"/>
      <c r="J26" s="61"/>
      <c r="K26" s="107"/>
      <c r="L26" s="124"/>
      <c r="M26" s="61"/>
      <c r="N26" s="125"/>
      <c r="O26" s="60"/>
      <c r="P26" s="61"/>
      <c r="Q26" s="107"/>
      <c r="R26" s="116"/>
      <c r="S26" s="63"/>
      <c r="T26" s="117"/>
      <c r="U26" s="111"/>
      <c r="V26" s="63"/>
      <c r="W26" s="109"/>
      <c r="X26" s="116"/>
      <c r="Y26" s="63"/>
      <c r="Z26" s="117"/>
      <c r="AA26" s="111"/>
      <c r="AB26" s="63"/>
      <c r="AC26" s="109"/>
      <c r="AD26" s="124"/>
      <c r="AE26" s="61"/>
      <c r="AF26" s="125"/>
      <c r="AG26" s="111"/>
      <c r="AH26" s="63"/>
      <c r="AI26" s="109"/>
      <c r="AJ26" s="124"/>
      <c r="AK26" s="61"/>
      <c r="AL26" s="125"/>
      <c r="AM26" s="111"/>
      <c r="AN26" s="63"/>
      <c r="AO26" s="109"/>
      <c r="AP26" s="124"/>
      <c r="AQ26" s="61"/>
      <c r="AR26" s="125"/>
      <c r="AS26" s="111"/>
      <c r="AT26" s="63"/>
      <c r="AU26" s="109"/>
      <c r="AV26" s="124"/>
      <c r="AW26" s="61"/>
      <c r="AX26" s="125"/>
      <c r="AY26" s="111"/>
      <c r="AZ26" s="63"/>
      <c r="BA26" s="117"/>
      <c r="BB26" s="60"/>
      <c r="BC26" s="61"/>
      <c r="BD26" s="107"/>
      <c r="BE26" s="116"/>
      <c r="BF26" s="63"/>
      <c r="BG26" s="117"/>
      <c r="BH26" s="111"/>
      <c r="BI26" s="63"/>
      <c r="BJ26" s="109"/>
      <c r="BK26" s="116"/>
      <c r="BL26" s="63"/>
      <c r="BM26" s="117"/>
      <c r="BN26" s="111"/>
      <c r="BO26" s="63"/>
      <c r="BP26" s="109"/>
      <c r="BQ26" s="124"/>
      <c r="BR26" s="61"/>
      <c r="BS26" s="125"/>
      <c r="BT26" s="111"/>
      <c r="BU26" s="63"/>
      <c r="BV26" s="109"/>
      <c r="BW26" s="124"/>
      <c r="BX26" s="61"/>
      <c r="BY26" s="125"/>
      <c r="BZ26" s="111"/>
      <c r="CA26" s="63"/>
      <c r="CB26" s="109"/>
      <c r="CC26" s="124"/>
      <c r="CD26" s="61"/>
      <c r="CE26" s="125"/>
      <c r="CF26" s="111"/>
      <c r="CG26" s="63"/>
      <c r="CH26" s="109"/>
      <c r="CI26" s="124"/>
      <c r="CJ26" s="61"/>
      <c r="CK26" s="125"/>
      <c r="CL26" s="111"/>
      <c r="CM26" s="63"/>
      <c r="CN26" s="117"/>
      <c r="CO26" s="60"/>
      <c r="CP26" s="61"/>
      <c r="CQ26" s="107"/>
      <c r="CR26" s="116"/>
      <c r="CS26" s="63"/>
      <c r="CT26" s="117"/>
      <c r="CU26" s="111"/>
      <c r="CV26" s="63"/>
      <c r="CW26" s="109"/>
      <c r="CX26" s="116"/>
      <c r="CY26" s="63"/>
      <c r="CZ26" s="117"/>
      <c r="DA26" s="111"/>
      <c r="DB26" s="63"/>
      <c r="DC26" s="109"/>
      <c r="DD26" s="124"/>
      <c r="DE26" s="61"/>
      <c r="DF26" s="125"/>
      <c r="DG26" s="111"/>
      <c r="DH26" s="63"/>
      <c r="DI26" s="109"/>
      <c r="DJ26" s="124"/>
      <c r="DK26" s="61"/>
      <c r="DL26" s="125"/>
      <c r="DM26" s="111"/>
      <c r="DN26" s="63"/>
      <c r="DO26" s="109"/>
      <c r="DP26" s="124"/>
      <c r="DQ26" s="61"/>
      <c r="DR26" s="125"/>
      <c r="DS26" s="111"/>
      <c r="DT26" s="63"/>
      <c r="DU26" s="109"/>
      <c r="DV26" s="124"/>
      <c r="DW26" s="61"/>
      <c r="DX26" s="125"/>
      <c r="DY26" s="111"/>
      <c r="DZ26" s="63"/>
      <c r="EA26" s="117"/>
    </row>
    <row r="27" spans="1:131" ht="18.75">
      <c r="A27" s="133">
        <v>19</v>
      </c>
      <c r="B27" s="5">
        <f>IF($A27=$A27,19)*1</f>
        <v>19</v>
      </c>
      <c r="C27" s="53">
        <f>IF($A27=$A27,19)*2</f>
        <v>38</v>
      </c>
      <c r="D27" s="51">
        <f>IF($A27=$A27,19)*3</f>
        <v>57</v>
      </c>
      <c r="E27" s="130" t="s">
        <v>24</v>
      </c>
      <c r="F27" s="124"/>
      <c r="G27" s="61"/>
      <c r="H27" s="125"/>
      <c r="I27" s="60"/>
      <c r="J27" s="61"/>
      <c r="K27" s="107"/>
      <c r="L27" s="124"/>
      <c r="M27" s="61"/>
      <c r="N27" s="125"/>
      <c r="O27" s="60"/>
      <c r="P27" s="61"/>
      <c r="Q27" s="107"/>
      <c r="R27" s="116"/>
      <c r="S27" s="63"/>
      <c r="T27" s="117"/>
      <c r="U27" s="111"/>
      <c r="V27" s="63"/>
      <c r="W27" s="109"/>
      <c r="X27" s="116"/>
      <c r="Y27" s="63"/>
      <c r="Z27" s="117"/>
      <c r="AA27" s="111"/>
      <c r="AB27" s="63"/>
      <c r="AC27" s="109"/>
      <c r="AD27" s="124"/>
      <c r="AE27" s="61"/>
      <c r="AF27" s="125"/>
      <c r="AG27" s="111"/>
      <c r="AH27" s="63"/>
      <c r="AI27" s="109"/>
      <c r="AJ27" s="124"/>
      <c r="AK27" s="61"/>
      <c r="AL27" s="125"/>
      <c r="AM27" s="111"/>
      <c r="AN27" s="63"/>
      <c r="AO27" s="109"/>
      <c r="AP27" s="124"/>
      <c r="AQ27" s="61"/>
      <c r="AR27" s="125"/>
      <c r="AS27" s="111"/>
      <c r="AT27" s="63"/>
      <c r="AU27" s="109"/>
      <c r="AV27" s="124"/>
      <c r="AW27" s="61"/>
      <c r="AX27" s="125"/>
      <c r="AY27" s="111"/>
      <c r="AZ27" s="63"/>
      <c r="BA27" s="117"/>
      <c r="BB27" s="60"/>
      <c r="BC27" s="61"/>
      <c r="BD27" s="107"/>
      <c r="BE27" s="116"/>
      <c r="BF27" s="63"/>
      <c r="BG27" s="117"/>
      <c r="BH27" s="111"/>
      <c r="BI27" s="63"/>
      <c r="BJ27" s="109"/>
      <c r="BK27" s="116"/>
      <c r="BL27" s="63"/>
      <c r="BM27" s="117"/>
      <c r="BN27" s="111"/>
      <c r="BO27" s="63"/>
      <c r="BP27" s="109"/>
      <c r="BQ27" s="124"/>
      <c r="BR27" s="61"/>
      <c r="BS27" s="125"/>
      <c r="BT27" s="111"/>
      <c r="BU27" s="63"/>
      <c r="BV27" s="109"/>
      <c r="BW27" s="124"/>
      <c r="BX27" s="61"/>
      <c r="BY27" s="125"/>
      <c r="BZ27" s="111"/>
      <c r="CA27" s="63"/>
      <c r="CB27" s="109"/>
      <c r="CC27" s="124"/>
      <c r="CD27" s="61"/>
      <c r="CE27" s="125"/>
      <c r="CF27" s="111"/>
      <c r="CG27" s="63"/>
      <c r="CH27" s="109"/>
      <c r="CI27" s="124"/>
      <c r="CJ27" s="61"/>
      <c r="CK27" s="125"/>
      <c r="CL27" s="111"/>
      <c r="CM27" s="63"/>
      <c r="CN27" s="117"/>
      <c r="CO27" s="60"/>
      <c r="CP27" s="61"/>
      <c r="CQ27" s="107"/>
      <c r="CR27" s="116"/>
      <c r="CS27" s="63"/>
      <c r="CT27" s="117"/>
      <c r="CU27" s="111"/>
      <c r="CV27" s="63"/>
      <c r="CW27" s="109"/>
      <c r="CX27" s="116"/>
      <c r="CY27" s="63"/>
      <c r="CZ27" s="117"/>
      <c r="DA27" s="111"/>
      <c r="DB27" s="63"/>
      <c r="DC27" s="109"/>
      <c r="DD27" s="124"/>
      <c r="DE27" s="61"/>
      <c r="DF27" s="125"/>
      <c r="DG27" s="111"/>
      <c r="DH27" s="63"/>
      <c r="DI27" s="109"/>
      <c r="DJ27" s="124"/>
      <c r="DK27" s="61"/>
      <c r="DL27" s="125"/>
      <c r="DM27" s="111"/>
      <c r="DN27" s="63"/>
      <c r="DO27" s="109"/>
      <c r="DP27" s="124"/>
      <c r="DQ27" s="61"/>
      <c r="DR27" s="125"/>
      <c r="DS27" s="111"/>
      <c r="DT27" s="63"/>
      <c r="DU27" s="109"/>
      <c r="DV27" s="124"/>
      <c r="DW27" s="61"/>
      <c r="DX27" s="125"/>
      <c r="DY27" s="111"/>
      <c r="DZ27" s="63"/>
      <c r="EA27" s="117"/>
    </row>
    <row r="28" spans="1:131" ht="18.75">
      <c r="A28" s="133">
        <v>20</v>
      </c>
      <c r="B28" s="5">
        <f>IF($A28=$A28,20)*1</f>
        <v>20</v>
      </c>
      <c r="C28" s="53">
        <f>IF($A28=$A28,20)*2</f>
        <v>40</v>
      </c>
      <c r="D28" s="51">
        <f>IF($A28=$A28,20)*3</f>
        <v>60</v>
      </c>
      <c r="E28" s="131" t="s">
        <v>25</v>
      </c>
      <c r="F28" s="124"/>
      <c r="G28" s="61"/>
      <c r="H28" s="125"/>
      <c r="I28" s="60"/>
      <c r="J28" s="61"/>
      <c r="K28" s="107"/>
      <c r="L28" s="124"/>
      <c r="M28" s="61"/>
      <c r="N28" s="125"/>
      <c r="O28" s="60"/>
      <c r="P28" s="61"/>
      <c r="Q28" s="107"/>
      <c r="R28" s="116"/>
      <c r="S28" s="63"/>
      <c r="T28" s="117"/>
      <c r="U28" s="111"/>
      <c r="V28" s="63"/>
      <c r="W28" s="109"/>
      <c r="X28" s="116"/>
      <c r="Y28" s="63"/>
      <c r="Z28" s="117"/>
      <c r="AA28" s="111"/>
      <c r="AB28" s="63"/>
      <c r="AC28" s="109"/>
      <c r="AD28" s="124"/>
      <c r="AE28" s="61"/>
      <c r="AF28" s="125"/>
      <c r="AG28" s="111"/>
      <c r="AH28" s="63"/>
      <c r="AI28" s="109"/>
      <c r="AJ28" s="124"/>
      <c r="AK28" s="61"/>
      <c r="AL28" s="125"/>
      <c r="AM28" s="111"/>
      <c r="AN28" s="63"/>
      <c r="AO28" s="109"/>
      <c r="AP28" s="124"/>
      <c r="AQ28" s="61"/>
      <c r="AR28" s="125"/>
      <c r="AS28" s="111"/>
      <c r="AT28" s="63"/>
      <c r="AU28" s="109"/>
      <c r="AV28" s="124"/>
      <c r="AW28" s="61"/>
      <c r="AX28" s="125"/>
      <c r="AY28" s="111"/>
      <c r="AZ28" s="63"/>
      <c r="BA28" s="117"/>
      <c r="BB28" s="60"/>
      <c r="BC28" s="61"/>
      <c r="BD28" s="107"/>
      <c r="BE28" s="116"/>
      <c r="BF28" s="63"/>
      <c r="BG28" s="117"/>
      <c r="BH28" s="111"/>
      <c r="BI28" s="63"/>
      <c r="BJ28" s="109"/>
      <c r="BK28" s="116"/>
      <c r="BL28" s="63"/>
      <c r="BM28" s="117"/>
      <c r="BN28" s="111"/>
      <c r="BO28" s="63"/>
      <c r="BP28" s="109"/>
      <c r="BQ28" s="124"/>
      <c r="BR28" s="61"/>
      <c r="BS28" s="125"/>
      <c r="BT28" s="111"/>
      <c r="BU28" s="63"/>
      <c r="BV28" s="109"/>
      <c r="BW28" s="124"/>
      <c r="BX28" s="61"/>
      <c r="BY28" s="125"/>
      <c r="BZ28" s="111"/>
      <c r="CA28" s="63"/>
      <c r="CB28" s="109"/>
      <c r="CC28" s="124"/>
      <c r="CD28" s="61"/>
      <c r="CE28" s="125"/>
      <c r="CF28" s="111"/>
      <c r="CG28" s="63"/>
      <c r="CH28" s="109"/>
      <c r="CI28" s="124"/>
      <c r="CJ28" s="61"/>
      <c r="CK28" s="125"/>
      <c r="CL28" s="111"/>
      <c r="CM28" s="63"/>
      <c r="CN28" s="117"/>
      <c r="CO28" s="60"/>
      <c r="CP28" s="61"/>
      <c r="CQ28" s="107"/>
      <c r="CR28" s="116"/>
      <c r="CS28" s="63"/>
      <c r="CT28" s="117"/>
      <c r="CU28" s="111"/>
      <c r="CV28" s="63"/>
      <c r="CW28" s="109"/>
      <c r="CX28" s="116"/>
      <c r="CY28" s="63"/>
      <c r="CZ28" s="117"/>
      <c r="DA28" s="111"/>
      <c r="DB28" s="63"/>
      <c r="DC28" s="109"/>
      <c r="DD28" s="124"/>
      <c r="DE28" s="61"/>
      <c r="DF28" s="125"/>
      <c r="DG28" s="111"/>
      <c r="DH28" s="63"/>
      <c r="DI28" s="109"/>
      <c r="DJ28" s="124"/>
      <c r="DK28" s="61"/>
      <c r="DL28" s="125"/>
      <c r="DM28" s="111"/>
      <c r="DN28" s="63"/>
      <c r="DO28" s="109"/>
      <c r="DP28" s="124"/>
      <c r="DQ28" s="61"/>
      <c r="DR28" s="125"/>
      <c r="DS28" s="111"/>
      <c r="DT28" s="63"/>
      <c r="DU28" s="109"/>
      <c r="DV28" s="124"/>
      <c r="DW28" s="61"/>
      <c r="DX28" s="125"/>
      <c r="DY28" s="111"/>
      <c r="DZ28" s="63"/>
      <c r="EA28" s="117"/>
    </row>
    <row r="29" spans="1:131" ht="19.5" thickBot="1">
      <c r="A29" s="133">
        <v>25</v>
      </c>
      <c r="B29" s="5">
        <f>IF($A29=$A29,25)*1</f>
        <v>25</v>
      </c>
      <c r="C29" s="53">
        <v>50</v>
      </c>
      <c r="D29" s="51"/>
      <c r="E29" s="130" t="s">
        <v>26</v>
      </c>
      <c r="F29" s="126"/>
      <c r="G29" s="127"/>
      <c r="H29" s="128"/>
      <c r="I29" s="60"/>
      <c r="J29" s="61"/>
      <c r="K29" s="107"/>
      <c r="L29" s="126"/>
      <c r="M29" s="127"/>
      <c r="N29" s="128"/>
      <c r="O29" s="60"/>
      <c r="P29" s="61"/>
      <c r="Q29" s="107"/>
      <c r="R29" s="118"/>
      <c r="S29" s="119"/>
      <c r="T29" s="120"/>
      <c r="U29" s="111"/>
      <c r="V29" s="63"/>
      <c r="W29" s="109"/>
      <c r="X29" s="118"/>
      <c r="Y29" s="119"/>
      <c r="Z29" s="120"/>
      <c r="AA29" s="111"/>
      <c r="AB29" s="63"/>
      <c r="AC29" s="109"/>
      <c r="AD29" s="126"/>
      <c r="AE29" s="127"/>
      <c r="AF29" s="128"/>
      <c r="AG29" s="111"/>
      <c r="AH29" s="63"/>
      <c r="AI29" s="109"/>
      <c r="AJ29" s="126"/>
      <c r="AK29" s="127"/>
      <c r="AL29" s="128"/>
      <c r="AM29" s="111"/>
      <c r="AN29" s="63"/>
      <c r="AO29" s="109"/>
      <c r="AP29" s="126"/>
      <c r="AQ29" s="127"/>
      <c r="AR29" s="128"/>
      <c r="AS29" s="111"/>
      <c r="AT29" s="63"/>
      <c r="AU29" s="109"/>
      <c r="AV29" s="126"/>
      <c r="AW29" s="127"/>
      <c r="AX29" s="128"/>
      <c r="AY29" s="111"/>
      <c r="AZ29" s="63"/>
      <c r="BA29" s="250"/>
      <c r="BB29" s="60"/>
      <c r="BC29" s="61"/>
      <c r="BD29" s="107"/>
      <c r="BE29" s="118"/>
      <c r="BF29" s="119"/>
      <c r="BG29" s="120"/>
      <c r="BH29" s="111"/>
      <c r="BI29" s="63"/>
      <c r="BJ29" s="109"/>
      <c r="BK29" s="118"/>
      <c r="BL29" s="119"/>
      <c r="BM29" s="120"/>
      <c r="BN29" s="111"/>
      <c r="BO29" s="63"/>
      <c r="BP29" s="109"/>
      <c r="BQ29" s="126"/>
      <c r="BR29" s="127"/>
      <c r="BS29" s="128"/>
      <c r="BT29" s="111"/>
      <c r="BU29" s="63"/>
      <c r="BV29" s="109"/>
      <c r="BW29" s="126"/>
      <c r="BX29" s="127"/>
      <c r="BY29" s="128"/>
      <c r="BZ29" s="111"/>
      <c r="CA29" s="63"/>
      <c r="CB29" s="109"/>
      <c r="CC29" s="126"/>
      <c r="CD29" s="127"/>
      <c r="CE29" s="128"/>
      <c r="CF29" s="111"/>
      <c r="CG29" s="63"/>
      <c r="CH29" s="109"/>
      <c r="CI29" s="126"/>
      <c r="CJ29" s="127"/>
      <c r="CK29" s="128"/>
      <c r="CL29" s="111"/>
      <c r="CM29" s="63"/>
      <c r="CN29" s="250"/>
      <c r="CO29" s="60"/>
      <c r="CP29" s="61"/>
      <c r="CQ29" s="107"/>
      <c r="CR29" s="118"/>
      <c r="CS29" s="119"/>
      <c r="CT29" s="120"/>
      <c r="CU29" s="111"/>
      <c r="CV29" s="63"/>
      <c r="CW29" s="109"/>
      <c r="CX29" s="118"/>
      <c r="CY29" s="119"/>
      <c r="CZ29" s="120"/>
      <c r="DA29" s="111"/>
      <c r="DB29" s="63"/>
      <c r="DC29" s="109"/>
      <c r="DD29" s="126"/>
      <c r="DE29" s="127"/>
      <c r="DF29" s="128"/>
      <c r="DG29" s="111"/>
      <c r="DH29" s="63"/>
      <c r="DI29" s="109"/>
      <c r="DJ29" s="126"/>
      <c r="DK29" s="127"/>
      <c r="DL29" s="128"/>
      <c r="DM29" s="111"/>
      <c r="DN29" s="63"/>
      <c r="DO29" s="109"/>
      <c r="DP29" s="126"/>
      <c r="DQ29" s="127"/>
      <c r="DR29" s="128"/>
      <c r="DS29" s="111"/>
      <c r="DT29" s="63"/>
      <c r="DU29" s="109"/>
      <c r="DV29" s="126"/>
      <c r="DW29" s="127"/>
      <c r="DX29" s="128"/>
      <c r="DY29" s="111"/>
      <c r="DZ29" s="63"/>
      <c r="EA29" s="250"/>
    </row>
    <row r="30" spans="1:131" ht="39" customHeight="1" thickTop="1" thickBot="1">
      <c r="A30" s="17"/>
      <c r="B30" s="18" t="s">
        <v>44</v>
      </c>
      <c r="C30" s="18" t="s">
        <v>45</v>
      </c>
      <c r="D30" s="18" t="s">
        <v>46</v>
      </c>
      <c r="E30" s="49"/>
      <c r="F30" s="437"/>
      <c r="G30" s="438"/>
      <c r="H30" s="439"/>
      <c r="I30" s="434"/>
      <c r="J30" s="435"/>
      <c r="K30" s="436"/>
      <c r="L30" s="437"/>
      <c r="M30" s="438"/>
      <c r="N30" s="439"/>
      <c r="O30" s="434"/>
      <c r="P30" s="435"/>
      <c r="Q30" s="436"/>
      <c r="R30" s="437"/>
      <c r="S30" s="438"/>
      <c r="T30" s="439"/>
      <c r="U30" s="434"/>
      <c r="V30" s="435"/>
      <c r="W30" s="436"/>
      <c r="X30" s="437"/>
      <c r="Y30" s="438"/>
      <c r="Z30" s="439"/>
      <c r="AA30" s="434"/>
      <c r="AB30" s="435"/>
      <c r="AC30" s="436"/>
      <c r="AD30" s="437"/>
      <c r="AE30" s="438"/>
      <c r="AF30" s="439"/>
      <c r="AG30" s="434"/>
      <c r="AH30" s="435"/>
      <c r="AI30" s="436"/>
      <c r="AJ30" s="437"/>
      <c r="AK30" s="438"/>
      <c r="AL30" s="439"/>
      <c r="AM30" s="434"/>
      <c r="AN30" s="435"/>
      <c r="AO30" s="436"/>
      <c r="AP30" s="437"/>
      <c r="AQ30" s="438"/>
      <c r="AR30" s="439"/>
      <c r="AS30" s="434"/>
      <c r="AT30" s="435"/>
      <c r="AU30" s="436"/>
      <c r="AV30" s="437"/>
      <c r="AW30" s="438"/>
      <c r="AX30" s="439"/>
      <c r="AY30" s="434"/>
      <c r="AZ30" s="435"/>
      <c r="BA30" s="436"/>
      <c r="BB30" s="434"/>
      <c r="BC30" s="435"/>
      <c r="BD30" s="436"/>
      <c r="BE30" s="437"/>
      <c r="BF30" s="438"/>
      <c r="BG30" s="439"/>
      <c r="BH30" s="434"/>
      <c r="BI30" s="435"/>
      <c r="BJ30" s="436"/>
      <c r="BK30" s="437"/>
      <c r="BL30" s="438"/>
      <c r="BM30" s="439"/>
      <c r="BN30" s="434"/>
      <c r="BO30" s="435"/>
      <c r="BP30" s="436"/>
      <c r="BQ30" s="437"/>
      <c r="BR30" s="438"/>
      <c r="BS30" s="439"/>
      <c r="BT30" s="434"/>
      <c r="BU30" s="435"/>
      <c r="BV30" s="436"/>
      <c r="BW30" s="437"/>
      <c r="BX30" s="438"/>
      <c r="BY30" s="439"/>
      <c r="BZ30" s="434"/>
      <c r="CA30" s="435"/>
      <c r="CB30" s="436"/>
      <c r="CC30" s="437"/>
      <c r="CD30" s="438"/>
      <c r="CE30" s="439"/>
      <c r="CF30" s="434"/>
      <c r="CG30" s="435"/>
      <c r="CH30" s="436"/>
      <c r="CI30" s="437"/>
      <c r="CJ30" s="438"/>
      <c r="CK30" s="439"/>
      <c r="CL30" s="434"/>
      <c r="CM30" s="435"/>
      <c r="CN30" s="436"/>
      <c r="CO30" s="434"/>
      <c r="CP30" s="435"/>
      <c r="CQ30" s="436"/>
      <c r="CR30" s="437"/>
      <c r="CS30" s="438"/>
      <c r="CT30" s="439"/>
      <c r="CU30" s="434"/>
      <c r="CV30" s="435"/>
      <c r="CW30" s="436"/>
      <c r="CX30" s="437"/>
      <c r="CY30" s="438"/>
      <c r="CZ30" s="439"/>
      <c r="DA30" s="434"/>
      <c r="DB30" s="435"/>
      <c r="DC30" s="436"/>
      <c r="DD30" s="437"/>
      <c r="DE30" s="438"/>
      <c r="DF30" s="439"/>
      <c r="DG30" s="434"/>
      <c r="DH30" s="435"/>
      <c r="DI30" s="436"/>
      <c r="DJ30" s="437"/>
      <c r="DK30" s="438"/>
      <c r="DL30" s="439"/>
      <c r="DM30" s="434"/>
      <c r="DN30" s="435"/>
      <c r="DO30" s="436"/>
      <c r="DP30" s="437"/>
      <c r="DQ30" s="438"/>
      <c r="DR30" s="439"/>
      <c r="DS30" s="434"/>
      <c r="DT30" s="435"/>
      <c r="DU30" s="436"/>
      <c r="DV30" s="437"/>
      <c r="DW30" s="438"/>
      <c r="DX30" s="439"/>
      <c r="DY30" s="434"/>
      <c r="DZ30" s="435"/>
      <c r="EA30" s="436"/>
    </row>
    <row r="31" spans="1:131" ht="18.75" thickBot="1">
      <c r="A31" s="17"/>
      <c r="B31" s="39">
        <v>0</v>
      </c>
      <c r="C31" s="19"/>
      <c r="D31" s="19"/>
      <c r="F31" s="440"/>
      <c r="G31" s="441"/>
      <c r="H31" s="442"/>
      <c r="I31" s="440"/>
      <c r="J31" s="441"/>
      <c r="K31" s="442"/>
      <c r="L31" s="440"/>
      <c r="M31" s="441"/>
      <c r="N31" s="442"/>
      <c r="O31" s="440"/>
      <c r="P31" s="441"/>
      <c r="Q31" s="442"/>
      <c r="R31" s="440"/>
      <c r="S31" s="441"/>
      <c r="T31" s="442"/>
      <c r="U31" s="440"/>
      <c r="V31" s="441"/>
      <c r="W31" s="442"/>
      <c r="X31" s="440"/>
      <c r="Y31" s="441"/>
      <c r="Z31" s="442"/>
      <c r="AA31" s="440"/>
      <c r="AB31" s="441"/>
      <c r="AC31" s="442"/>
      <c r="AD31" s="440"/>
      <c r="AE31" s="441"/>
      <c r="AF31" s="442"/>
      <c r="AG31" s="440"/>
      <c r="AH31" s="441"/>
      <c r="AI31" s="442"/>
      <c r="AJ31" s="440"/>
      <c r="AK31" s="441"/>
      <c r="AL31" s="442"/>
      <c r="AM31" s="440"/>
      <c r="AN31" s="441"/>
      <c r="AO31" s="442"/>
      <c r="AP31" s="440"/>
      <c r="AQ31" s="441"/>
      <c r="AR31" s="442"/>
      <c r="AS31" s="440"/>
      <c r="AT31" s="441"/>
      <c r="AU31" s="442"/>
      <c r="AV31" s="440"/>
      <c r="AW31" s="441"/>
      <c r="AX31" s="442"/>
      <c r="AY31" s="440"/>
      <c r="AZ31" s="441"/>
      <c r="BA31" s="442"/>
      <c r="BB31" s="440"/>
      <c r="BC31" s="441"/>
      <c r="BD31" s="442"/>
      <c r="BE31" s="440"/>
      <c r="BF31" s="441"/>
      <c r="BG31" s="442"/>
      <c r="BH31" s="440"/>
      <c r="BI31" s="441"/>
      <c r="BJ31" s="442"/>
      <c r="BK31" s="440"/>
      <c r="BL31" s="441"/>
      <c r="BM31" s="442"/>
      <c r="BN31" s="440"/>
      <c r="BO31" s="441"/>
      <c r="BP31" s="442"/>
      <c r="BQ31" s="440"/>
      <c r="BR31" s="441"/>
      <c r="BS31" s="442"/>
      <c r="BT31" s="440"/>
      <c r="BU31" s="441"/>
      <c r="BV31" s="442"/>
      <c r="BW31" s="440"/>
      <c r="BX31" s="441"/>
      <c r="BY31" s="442"/>
      <c r="BZ31" s="440"/>
      <c r="CA31" s="441"/>
      <c r="CB31" s="442"/>
      <c r="CC31" s="440"/>
      <c r="CD31" s="441"/>
      <c r="CE31" s="442"/>
      <c r="CF31" s="440"/>
      <c r="CG31" s="441"/>
      <c r="CH31" s="442"/>
      <c r="CI31" s="440"/>
      <c r="CJ31" s="441"/>
      <c r="CK31" s="442"/>
      <c r="CL31" s="440"/>
      <c r="CM31" s="441"/>
      <c r="CN31" s="442"/>
      <c r="CO31" s="440"/>
      <c r="CP31" s="441"/>
      <c r="CQ31" s="442"/>
      <c r="CR31" s="440"/>
      <c r="CS31" s="441"/>
      <c r="CT31" s="442"/>
      <c r="CU31" s="440"/>
      <c r="CV31" s="441"/>
      <c r="CW31" s="442"/>
      <c r="CX31" s="440"/>
      <c r="CY31" s="441"/>
      <c r="CZ31" s="442"/>
      <c r="DA31" s="440"/>
      <c r="DB31" s="441"/>
      <c r="DC31" s="442"/>
      <c r="DD31" s="440"/>
      <c r="DE31" s="441"/>
      <c r="DF31" s="442"/>
      <c r="DG31" s="440"/>
      <c r="DH31" s="441"/>
      <c r="DI31" s="442"/>
      <c r="DJ31" s="440"/>
      <c r="DK31" s="441"/>
      <c r="DL31" s="442"/>
      <c r="DM31" s="440"/>
      <c r="DN31" s="441"/>
      <c r="DO31" s="442"/>
      <c r="DP31" s="440"/>
      <c r="DQ31" s="441"/>
      <c r="DR31" s="442"/>
      <c r="DS31" s="440"/>
      <c r="DT31" s="441"/>
      <c r="DU31" s="442"/>
      <c r="DV31" s="440"/>
      <c r="DW31" s="441"/>
      <c r="DX31" s="442"/>
      <c r="DY31" s="440"/>
      <c r="DZ31" s="441"/>
      <c r="EA31" s="442"/>
    </row>
    <row r="32" spans="1:131" ht="18.75" thickBot="1">
      <c r="A32" s="20"/>
      <c r="B32" s="21">
        <v>0</v>
      </c>
      <c r="C32" s="22"/>
      <c r="D32" s="22"/>
      <c r="E32" s="23" t="s">
        <v>47</v>
      </c>
      <c r="F32" s="24">
        <v>301</v>
      </c>
      <c r="G32" s="25" t="s">
        <v>48</v>
      </c>
      <c r="H32" s="26" t="s">
        <v>48</v>
      </c>
      <c r="I32" s="24">
        <v>301</v>
      </c>
      <c r="J32" s="25" t="s">
        <v>48</v>
      </c>
      <c r="K32" s="26" t="s">
        <v>48</v>
      </c>
      <c r="L32" s="24">
        <v>301</v>
      </c>
      <c r="M32" s="25" t="s">
        <v>48</v>
      </c>
      <c r="N32" s="26" t="s">
        <v>48</v>
      </c>
      <c r="O32" s="24">
        <v>301</v>
      </c>
      <c r="P32" s="25" t="s">
        <v>48</v>
      </c>
      <c r="Q32" s="26" t="s">
        <v>48</v>
      </c>
      <c r="R32" s="24">
        <v>301</v>
      </c>
      <c r="S32" s="25" t="s">
        <v>48</v>
      </c>
      <c r="T32" s="26" t="s">
        <v>48</v>
      </c>
      <c r="U32" s="24">
        <v>301</v>
      </c>
      <c r="V32" s="25" t="s">
        <v>48</v>
      </c>
      <c r="W32" s="26" t="s">
        <v>48</v>
      </c>
      <c r="X32" s="24">
        <v>301</v>
      </c>
      <c r="Y32" s="25" t="s">
        <v>48</v>
      </c>
      <c r="Z32" s="26" t="s">
        <v>48</v>
      </c>
      <c r="AA32" s="24">
        <v>301</v>
      </c>
      <c r="AB32" s="25" t="s">
        <v>48</v>
      </c>
      <c r="AC32" s="26" t="s">
        <v>48</v>
      </c>
      <c r="AD32" s="24">
        <v>301</v>
      </c>
      <c r="AE32" s="25" t="s">
        <v>48</v>
      </c>
      <c r="AF32" s="26" t="s">
        <v>48</v>
      </c>
      <c r="AG32" s="24">
        <v>301</v>
      </c>
      <c r="AH32" s="25" t="s">
        <v>48</v>
      </c>
      <c r="AI32" s="26" t="s">
        <v>48</v>
      </c>
      <c r="AJ32" s="24">
        <v>301</v>
      </c>
      <c r="AK32" s="25" t="s">
        <v>48</v>
      </c>
      <c r="AL32" s="26" t="s">
        <v>48</v>
      </c>
      <c r="AM32" s="24">
        <v>301</v>
      </c>
      <c r="AN32" s="25" t="s">
        <v>48</v>
      </c>
      <c r="AO32" s="26" t="s">
        <v>48</v>
      </c>
      <c r="AP32" s="24">
        <v>301</v>
      </c>
      <c r="AQ32" s="25" t="s">
        <v>48</v>
      </c>
      <c r="AR32" s="26" t="s">
        <v>48</v>
      </c>
      <c r="AS32" s="24">
        <v>301</v>
      </c>
      <c r="AT32" s="25" t="s">
        <v>48</v>
      </c>
      <c r="AU32" s="26" t="s">
        <v>48</v>
      </c>
      <c r="AV32" s="24">
        <v>301</v>
      </c>
      <c r="AW32" s="25" t="s">
        <v>48</v>
      </c>
      <c r="AX32" s="26" t="s">
        <v>48</v>
      </c>
      <c r="AY32" s="24">
        <v>301</v>
      </c>
      <c r="AZ32" s="25" t="s">
        <v>48</v>
      </c>
      <c r="BA32" s="26" t="s">
        <v>48</v>
      </c>
      <c r="BB32" s="24">
        <v>301</v>
      </c>
      <c r="BC32" s="25" t="s">
        <v>48</v>
      </c>
      <c r="BD32" s="26" t="s">
        <v>48</v>
      </c>
      <c r="BE32" s="24">
        <v>301</v>
      </c>
      <c r="BF32" s="25" t="s">
        <v>48</v>
      </c>
      <c r="BG32" s="26" t="s">
        <v>48</v>
      </c>
      <c r="BH32" s="24">
        <v>301</v>
      </c>
      <c r="BI32" s="25" t="s">
        <v>48</v>
      </c>
      <c r="BJ32" s="26" t="s">
        <v>48</v>
      </c>
      <c r="BK32" s="24">
        <v>301</v>
      </c>
      <c r="BL32" s="25" t="s">
        <v>48</v>
      </c>
      <c r="BM32" s="26" t="s">
        <v>48</v>
      </c>
      <c r="BN32" s="24">
        <v>301</v>
      </c>
      <c r="BO32" s="25" t="s">
        <v>48</v>
      </c>
      <c r="BP32" s="26" t="s">
        <v>48</v>
      </c>
      <c r="BQ32" s="24">
        <v>301</v>
      </c>
      <c r="BR32" s="25" t="s">
        <v>48</v>
      </c>
      <c r="BS32" s="26" t="s">
        <v>48</v>
      </c>
      <c r="BT32" s="24">
        <v>301</v>
      </c>
      <c r="BU32" s="25" t="s">
        <v>48</v>
      </c>
      <c r="BV32" s="26" t="s">
        <v>48</v>
      </c>
      <c r="BW32" s="24">
        <v>301</v>
      </c>
      <c r="BX32" s="25" t="s">
        <v>48</v>
      </c>
      <c r="BY32" s="26" t="s">
        <v>48</v>
      </c>
      <c r="BZ32" s="24">
        <v>301</v>
      </c>
      <c r="CA32" s="25" t="s">
        <v>48</v>
      </c>
      <c r="CB32" s="26" t="s">
        <v>48</v>
      </c>
      <c r="CC32" s="24">
        <v>301</v>
      </c>
      <c r="CD32" s="25" t="s">
        <v>48</v>
      </c>
      <c r="CE32" s="26" t="s">
        <v>48</v>
      </c>
      <c r="CF32" s="24">
        <v>301</v>
      </c>
      <c r="CG32" s="25" t="s">
        <v>48</v>
      </c>
      <c r="CH32" s="26" t="s">
        <v>48</v>
      </c>
      <c r="CI32" s="24">
        <v>301</v>
      </c>
      <c r="CJ32" s="25" t="s">
        <v>48</v>
      </c>
      <c r="CK32" s="26" t="s">
        <v>48</v>
      </c>
      <c r="CL32" s="24">
        <v>301</v>
      </c>
      <c r="CM32" s="25" t="s">
        <v>48</v>
      </c>
      <c r="CN32" s="26" t="s">
        <v>48</v>
      </c>
      <c r="CO32" s="24">
        <v>301</v>
      </c>
      <c r="CP32" s="25" t="s">
        <v>48</v>
      </c>
      <c r="CQ32" s="26" t="s">
        <v>48</v>
      </c>
      <c r="CR32" s="24">
        <v>301</v>
      </c>
      <c r="CS32" s="25" t="s">
        <v>48</v>
      </c>
      <c r="CT32" s="26" t="s">
        <v>48</v>
      </c>
      <c r="CU32" s="24">
        <v>301</v>
      </c>
      <c r="CV32" s="25" t="s">
        <v>48</v>
      </c>
      <c r="CW32" s="26" t="s">
        <v>48</v>
      </c>
      <c r="CX32" s="24">
        <v>301</v>
      </c>
      <c r="CY32" s="25" t="s">
        <v>48</v>
      </c>
      <c r="CZ32" s="26" t="s">
        <v>48</v>
      </c>
      <c r="DA32" s="24">
        <v>301</v>
      </c>
      <c r="DB32" s="25" t="s">
        <v>48</v>
      </c>
      <c r="DC32" s="26" t="s">
        <v>48</v>
      </c>
      <c r="DD32" s="24">
        <v>301</v>
      </c>
      <c r="DE32" s="25" t="s">
        <v>48</v>
      </c>
      <c r="DF32" s="26" t="s">
        <v>48</v>
      </c>
      <c r="DG32" s="24">
        <v>301</v>
      </c>
      <c r="DH32" s="25" t="s">
        <v>48</v>
      </c>
      <c r="DI32" s="26" t="s">
        <v>48</v>
      </c>
      <c r="DJ32" s="24">
        <v>301</v>
      </c>
      <c r="DK32" s="25" t="s">
        <v>48</v>
      </c>
      <c r="DL32" s="26" t="s">
        <v>48</v>
      </c>
      <c r="DM32" s="24">
        <v>301</v>
      </c>
      <c r="DN32" s="25" t="s">
        <v>48</v>
      </c>
      <c r="DO32" s="26" t="s">
        <v>48</v>
      </c>
      <c r="DP32" s="24">
        <v>301</v>
      </c>
      <c r="DQ32" s="25" t="s">
        <v>48</v>
      </c>
      <c r="DR32" s="26" t="s">
        <v>48</v>
      </c>
      <c r="DS32" s="24">
        <v>301</v>
      </c>
      <c r="DT32" s="25" t="s">
        <v>48</v>
      </c>
      <c r="DU32" s="26" t="s">
        <v>48</v>
      </c>
      <c r="DV32" s="24">
        <v>301</v>
      </c>
      <c r="DW32" s="25" t="s">
        <v>48</v>
      </c>
      <c r="DX32" s="26" t="s">
        <v>48</v>
      </c>
      <c r="DY32" s="24">
        <v>301</v>
      </c>
      <c r="DZ32" s="25" t="s">
        <v>48</v>
      </c>
      <c r="EA32" s="26" t="s">
        <v>48</v>
      </c>
    </row>
    <row r="33" spans="1:131" ht="19.5" thickTop="1" thickBot="1">
      <c r="A33" s="30" t="s">
        <v>49</v>
      </c>
      <c r="B33" s="21">
        <v>1</v>
      </c>
      <c r="C33" s="22"/>
      <c r="D33" s="443" t="str">
        <f>IF(AND(H52=0),"Sieger","")</f>
        <v>Sieger</v>
      </c>
      <c r="E33" s="27">
        <v>1</v>
      </c>
      <c r="F33" s="28">
        <f>IF(SUMPRODUCT(ISNUMBER($B$31) + ISNUMBER(F9)+ ISNUMBER(G9) + ISNUMBER(H9)),SUM(F9:H9),"")</f>
        <v>165</v>
      </c>
      <c r="G33">
        <f>F32-F33</f>
        <v>136</v>
      </c>
      <c r="H33" s="29">
        <f>IF(F33&lt;=G32,G33,G32)</f>
        <v>136</v>
      </c>
      <c r="I33" s="28">
        <f>IF(SUMPRODUCT(ISNUMBER($B$31) + ISNUMBER(I9)+ ISNUMBER(J9) + ISNUMBER(K9)),SUM(I9:K9),"")</f>
        <v>0</v>
      </c>
      <c r="J33">
        <f>I32-I33</f>
        <v>301</v>
      </c>
      <c r="K33" s="29">
        <f>IF(I33&lt;=J32,J33,J32)</f>
        <v>301</v>
      </c>
      <c r="L33" s="28">
        <f>IF(SUMPRODUCT(ISNUMBER($B$31) + ISNUMBER(L9)+ ISNUMBER(M9) + ISNUMBER(N9)),SUM(L9:N9),"")</f>
        <v>0</v>
      </c>
      <c r="M33">
        <f>L32-L33</f>
        <v>301</v>
      </c>
      <c r="N33" s="29">
        <f>IF(L33&lt;=M32,M33,M32)</f>
        <v>301</v>
      </c>
      <c r="O33" s="28">
        <f>IF(SUMPRODUCT(ISNUMBER($B$31) + ISNUMBER(O9)+ ISNUMBER(P9) + ISNUMBER(Q9)),SUM(O9:Q9),"")</f>
        <v>0</v>
      </c>
      <c r="P33">
        <f>O32-O33</f>
        <v>301</v>
      </c>
      <c r="Q33" s="29">
        <f>IF(O33&lt;=P32,P33,P32)</f>
        <v>301</v>
      </c>
      <c r="R33" s="28">
        <f>IF(SUMPRODUCT(ISNUMBER($B$31) + ISNUMBER(R9)+ ISNUMBER(S9) + ISNUMBER(T9)),SUM(R9:T9),"")</f>
        <v>0</v>
      </c>
      <c r="S33">
        <f>R32-R33</f>
        <v>301</v>
      </c>
      <c r="T33" s="29">
        <f>IF(R33&lt;=S32,S33,S32)</f>
        <v>301</v>
      </c>
      <c r="U33" s="28">
        <f>IF(SUMPRODUCT(ISNUMBER($B$31) + ISNUMBER(U9)+ ISNUMBER(V9) + ISNUMBER(W9)),SUM(U9:W9),"")</f>
        <v>0</v>
      </c>
      <c r="V33">
        <f>U32-U33</f>
        <v>301</v>
      </c>
      <c r="W33" s="29">
        <f>IF(U33&lt;=V32,V33,V32)</f>
        <v>301</v>
      </c>
      <c r="X33" s="28">
        <f>IF(SUMPRODUCT(ISNUMBER($B$31) + ISNUMBER(X9)+ ISNUMBER(Y9) + ISNUMBER(Z9)),SUM(X9:Z9),"")</f>
        <v>0</v>
      </c>
      <c r="Y33">
        <f>X32-X33</f>
        <v>301</v>
      </c>
      <c r="Z33" s="29">
        <f>IF(X33&lt;=Y32,Y33,Y32)</f>
        <v>301</v>
      </c>
      <c r="AA33" s="28">
        <f>IF(SUMPRODUCT(ISNUMBER($B$31) + ISNUMBER(AA9)+ ISNUMBER(AB9) + ISNUMBER(AC9)),SUM(AA9:AC9),"")</f>
        <v>0</v>
      </c>
      <c r="AB33">
        <f>AA32-AA33</f>
        <v>301</v>
      </c>
      <c r="AC33" s="29">
        <f>IF(AA33&lt;=AB32,AB33,AB32)</f>
        <v>301</v>
      </c>
      <c r="AD33" s="28">
        <f>IF(SUMPRODUCT(ISNUMBER($B$31) + ISNUMBER(AD9)+ ISNUMBER(AE9) + ISNUMBER(AF9)),SUM(AD9:AF9),"")</f>
        <v>0</v>
      </c>
      <c r="AE33">
        <f>AD32-AD33</f>
        <v>301</v>
      </c>
      <c r="AF33" s="29">
        <f>IF(AD33&lt;=AE32,AE33,AE32)</f>
        <v>301</v>
      </c>
      <c r="AG33" s="28">
        <f>IF(SUMPRODUCT(ISNUMBER($B$31) + ISNUMBER(AG9)+ ISNUMBER(AH9) + ISNUMBER(AI9)),SUM(AG9:AI9),"")</f>
        <v>0</v>
      </c>
      <c r="AH33">
        <f>AG32-AG33</f>
        <v>301</v>
      </c>
      <c r="AI33" s="29">
        <f>IF(AG33&lt;=AH32,AH33,AH32)</f>
        <v>301</v>
      </c>
      <c r="AJ33" s="28">
        <f>IF(SUMPRODUCT(ISNUMBER($B$31) + ISNUMBER(AJ9)+ ISNUMBER(AK9) + ISNUMBER(AL9)),SUM(AJ9:AL9),"")</f>
        <v>0</v>
      </c>
      <c r="AK33">
        <f>AJ32-AJ33</f>
        <v>301</v>
      </c>
      <c r="AL33" s="29">
        <f>IF(AJ33&lt;=AK32,AK33,AK32)</f>
        <v>301</v>
      </c>
      <c r="AM33" s="28">
        <f>IF(SUMPRODUCT(ISNUMBER($B$31) + ISNUMBER(AM9)+ ISNUMBER(AN9) + ISNUMBER(AO9)),SUM(AM9:AO9),"")</f>
        <v>0</v>
      </c>
      <c r="AN33">
        <f>AM32-AM33</f>
        <v>301</v>
      </c>
      <c r="AO33" s="29">
        <f>IF(AM33&lt;=AN32,AN33,AN32)</f>
        <v>301</v>
      </c>
      <c r="AP33" s="28">
        <f>IF(SUMPRODUCT(ISNUMBER($B$31) + ISNUMBER(AP9)+ ISNUMBER(AQ9) + ISNUMBER(AR9)),SUM(AP9:AR9),"")</f>
        <v>0</v>
      </c>
      <c r="AQ33">
        <f>AP32-AP33</f>
        <v>301</v>
      </c>
      <c r="AR33" s="29">
        <f>IF(AP33&lt;=AQ32,AQ33,AQ32)</f>
        <v>301</v>
      </c>
      <c r="AS33" s="28">
        <f>IF(SUMPRODUCT(ISNUMBER($B$31) + ISNUMBER(AS9)+ ISNUMBER(AT9) + ISNUMBER(AU9)),SUM(AS9:AU9),"")</f>
        <v>0</v>
      </c>
      <c r="AT33">
        <f>AS32-AS33</f>
        <v>301</v>
      </c>
      <c r="AU33" s="29">
        <f>IF(AS33&lt;=AT32,AT33,AT32)</f>
        <v>301</v>
      </c>
      <c r="AV33" s="28">
        <f>IF(SUMPRODUCT(ISNUMBER($B$31) + ISNUMBER(AV9)+ ISNUMBER(AW9) + ISNUMBER(AX9)),SUM(AV9:AX9),"")</f>
        <v>0</v>
      </c>
      <c r="AW33">
        <f>AV32-AV33</f>
        <v>301</v>
      </c>
      <c r="AX33" s="29">
        <f>IF(AV33&lt;=AW32,AW33,AW32)</f>
        <v>301</v>
      </c>
      <c r="AY33" s="28">
        <f>IF(SUMPRODUCT(ISNUMBER($B$31) + ISNUMBER(AY9)+ ISNUMBER(AZ9) + ISNUMBER(BA9)),SUM(AY9:BA9),"")</f>
        <v>0</v>
      </c>
      <c r="AZ33">
        <f>AY32-AY33</f>
        <v>301</v>
      </c>
      <c r="BA33" s="29">
        <f>IF(AY33&lt;=AZ32,AZ33,AZ32)</f>
        <v>301</v>
      </c>
      <c r="BB33" s="28">
        <f>IF(SUMPRODUCT(ISNUMBER($B$31) + ISNUMBER(BB9)+ ISNUMBER(BC9) + ISNUMBER(BD9)),SUM(BB9:BD9),"")</f>
        <v>0</v>
      </c>
      <c r="BC33">
        <f>BB32-BB33</f>
        <v>301</v>
      </c>
      <c r="BD33" s="29">
        <f>IF(BB33&lt;=BC32,BC33,BC32)</f>
        <v>301</v>
      </c>
      <c r="BE33" s="28">
        <f>IF(SUMPRODUCT(ISNUMBER($B$31) + ISNUMBER(BE9)+ ISNUMBER(BF9) + ISNUMBER(BG9)),SUM(BE9:BG9),"")</f>
        <v>0</v>
      </c>
      <c r="BF33">
        <f>BE32-BE33</f>
        <v>301</v>
      </c>
      <c r="BG33" s="29">
        <f>IF(BE33&lt;=BF32,BF33,BF32)</f>
        <v>301</v>
      </c>
      <c r="BH33" s="28">
        <f>IF(SUMPRODUCT(ISNUMBER($B$31) + ISNUMBER(BH9)+ ISNUMBER(BI9) + ISNUMBER(BJ9)),SUM(BH9:BJ9),"")</f>
        <v>0</v>
      </c>
      <c r="BI33">
        <f>BH32-BH33</f>
        <v>301</v>
      </c>
      <c r="BJ33" s="29">
        <f>IF(BH33&lt;=BI32,BI33,BI32)</f>
        <v>301</v>
      </c>
      <c r="BK33" s="28">
        <f>IF(SUMPRODUCT(ISNUMBER($B$31) + ISNUMBER(BK9)+ ISNUMBER(BL9) + ISNUMBER(BM9)),SUM(BK9:BM9),"")</f>
        <v>0</v>
      </c>
      <c r="BL33">
        <f>BK32-BK33</f>
        <v>301</v>
      </c>
      <c r="BM33" s="29">
        <f>IF(BK33&lt;=BL32,BL33,BL32)</f>
        <v>301</v>
      </c>
      <c r="BN33" s="28">
        <f>IF(SUMPRODUCT(ISNUMBER($B$31) + ISNUMBER(BN9)+ ISNUMBER(BO9) + ISNUMBER(BP9)),SUM(BN9:BP9),"")</f>
        <v>0</v>
      </c>
      <c r="BO33">
        <f>BN32-BN33</f>
        <v>301</v>
      </c>
      <c r="BP33" s="29">
        <f>IF(BN33&lt;=BO32,BO33,BO32)</f>
        <v>301</v>
      </c>
      <c r="BQ33" s="28">
        <f>IF(SUMPRODUCT(ISNUMBER($B$31) + ISNUMBER(BQ9)+ ISNUMBER(BR9) + ISNUMBER(BS9)),SUM(BQ9:BS9),"")</f>
        <v>0</v>
      </c>
      <c r="BR33">
        <f>BQ32-BQ33</f>
        <v>301</v>
      </c>
      <c r="BS33" s="29">
        <f>IF(BQ33&lt;=BR32,BR33,BR32)</f>
        <v>301</v>
      </c>
      <c r="BT33" s="28">
        <f>IF(SUMPRODUCT(ISNUMBER($B$31) + ISNUMBER(BT9)+ ISNUMBER(BU9) + ISNUMBER(BV9)),SUM(BT9:BV9),"")</f>
        <v>0</v>
      </c>
      <c r="BU33">
        <f>BT32-BT33</f>
        <v>301</v>
      </c>
      <c r="BV33" s="29">
        <f>IF(BT33&lt;=BU32,BU33,BU32)</f>
        <v>301</v>
      </c>
      <c r="BW33" s="28">
        <f>IF(SUMPRODUCT(ISNUMBER($B$31) + ISNUMBER(BW9)+ ISNUMBER(BX9) + ISNUMBER(BY9)),SUM(BW9:BY9),"")</f>
        <v>0</v>
      </c>
      <c r="BX33">
        <f>BW32-BW33</f>
        <v>301</v>
      </c>
      <c r="BY33" s="29">
        <f>IF(BW33&lt;=BX32,BX33,BX32)</f>
        <v>301</v>
      </c>
      <c r="BZ33" s="28">
        <f>IF(SUMPRODUCT(ISNUMBER($B$31) + ISNUMBER(BZ9)+ ISNUMBER(CA9) + ISNUMBER(CB9)),SUM(BZ9:CB9),"")</f>
        <v>0</v>
      </c>
      <c r="CA33">
        <f>BZ32-BZ33</f>
        <v>301</v>
      </c>
      <c r="CB33" s="29">
        <f>IF(BZ33&lt;=CA32,CA33,CA32)</f>
        <v>301</v>
      </c>
      <c r="CC33" s="28">
        <f>IF(SUMPRODUCT(ISNUMBER($B$31) + ISNUMBER(CC9)+ ISNUMBER(CD9) + ISNUMBER(CE9)),SUM(CC9:CE9),"")</f>
        <v>0</v>
      </c>
      <c r="CD33">
        <f>CC32-CC33</f>
        <v>301</v>
      </c>
      <c r="CE33" s="29">
        <f>IF(CC33&lt;=CD32,CD33,CD32)</f>
        <v>301</v>
      </c>
      <c r="CF33" s="28">
        <f>IF(SUMPRODUCT(ISNUMBER($B$31) + ISNUMBER(CF9)+ ISNUMBER(CG9) + ISNUMBER(CH9)),SUM(CF9:CH9),"")</f>
        <v>0</v>
      </c>
      <c r="CG33">
        <f>CF32-CF33</f>
        <v>301</v>
      </c>
      <c r="CH33" s="29">
        <f>IF(CF33&lt;=CG32,CG33,CG32)</f>
        <v>301</v>
      </c>
      <c r="CI33" s="28">
        <f>IF(SUMPRODUCT(ISNUMBER($B$31) + ISNUMBER(CI9)+ ISNUMBER(CJ9) + ISNUMBER(CK9)),SUM(CI9:CK9),"")</f>
        <v>0</v>
      </c>
      <c r="CJ33">
        <f>CI32-CI33</f>
        <v>301</v>
      </c>
      <c r="CK33" s="29">
        <f>IF(CI33&lt;=CJ32,CJ33,CJ32)</f>
        <v>301</v>
      </c>
      <c r="CL33" s="28">
        <f>IF(SUMPRODUCT(ISNUMBER($B$31) + ISNUMBER(CL9)+ ISNUMBER(CM9) + ISNUMBER(CN9)),SUM(CL9:CN9),"")</f>
        <v>0</v>
      </c>
      <c r="CM33">
        <f>CL32-CL33</f>
        <v>301</v>
      </c>
      <c r="CN33" s="29">
        <f>IF(CL33&lt;=CM32,CM33,CM32)</f>
        <v>301</v>
      </c>
      <c r="CO33" s="28">
        <f>IF(SUMPRODUCT(ISNUMBER($B$31) + ISNUMBER(CO9)+ ISNUMBER(CP9) + ISNUMBER(CQ9)),SUM(CO9:CQ9),"")</f>
        <v>0</v>
      </c>
      <c r="CP33">
        <f>CO32-CO33</f>
        <v>301</v>
      </c>
      <c r="CQ33" s="29">
        <f>IF(CO33&lt;=CP32,CP33,CP32)</f>
        <v>301</v>
      </c>
      <c r="CR33" s="28">
        <f>IF(SUMPRODUCT(ISNUMBER($B$31) + ISNUMBER(CR9)+ ISNUMBER(CS9) + ISNUMBER(CT9)),SUM(CR9:CT9),"")</f>
        <v>0</v>
      </c>
      <c r="CS33">
        <f>CR32-CR33</f>
        <v>301</v>
      </c>
      <c r="CT33" s="29">
        <f>IF(CR33&lt;=CS32,CS33,CS32)</f>
        <v>301</v>
      </c>
      <c r="CU33" s="28">
        <f>IF(SUMPRODUCT(ISNUMBER($B$31) + ISNUMBER(CU9)+ ISNUMBER(CV9) + ISNUMBER(CW9)),SUM(CU9:CW9),"")</f>
        <v>0</v>
      </c>
      <c r="CV33">
        <f>CU32-CU33</f>
        <v>301</v>
      </c>
      <c r="CW33" s="29">
        <f>IF(CU33&lt;=CV32,CV33,CV32)</f>
        <v>301</v>
      </c>
      <c r="CX33" s="28">
        <f>IF(SUMPRODUCT(ISNUMBER($B$31) + ISNUMBER(CX9)+ ISNUMBER(CY9) + ISNUMBER(CZ9)),SUM(CX9:CZ9),"")</f>
        <v>0</v>
      </c>
      <c r="CY33">
        <f>CX32-CX33</f>
        <v>301</v>
      </c>
      <c r="CZ33" s="29">
        <f>IF(CX33&lt;=CY32,CY33,CY32)</f>
        <v>301</v>
      </c>
      <c r="DA33" s="28">
        <f>IF(SUMPRODUCT(ISNUMBER($B$31) + ISNUMBER(DA9)+ ISNUMBER(DB9) + ISNUMBER(DC9)),SUM(DA9:DC9),"")</f>
        <v>0</v>
      </c>
      <c r="DB33">
        <f>DA32-DA33</f>
        <v>301</v>
      </c>
      <c r="DC33" s="29">
        <f>IF(DA33&lt;=DB32,DB33,DB32)</f>
        <v>301</v>
      </c>
      <c r="DD33" s="28">
        <f>IF(SUMPRODUCT(ISNUMBER($B$31) + ISNUMBER(DD9)+ ISNUMBER(DE9) + ISNUMBER(DF9)),SUM(DD9:DF9),"")</f>
        <v>0</v>
      </c>
      <c r="DE33">
        <f>DD32-DD33</f>
        <v>301</v>
      </c>
      <c r="DF33" s="29">
        <f>IF(DD33&lt;=DE32,DE33,DE32)</f>
        <v>301</v>
      </c>
      <c r="DG33" s="28">
        <f>IF(SUMPRODUCT(ISNUMBER($B$31) + ISNUMBER(DG9)+ ISNUMBER(DH9) + ISNUMBER(DI9)),SUM(DG9:DI9),"")</f>
        <v>0</v>
      </c>
      <c r="DH33">
        <f>DG32-DG33</f>
        <v>301</v>
      </c>
      <c r="DI33" s="29">
        <f>IF(DG33&lt;=DH32,DH33,DH32)</f>
        <v>301</v>
      </c>
      <c r="DJ33" s="28">
        <f>IF(SUMPRODUCT(ISNUMBER($B$31) + ISNUMBER(DJ9)+ ISNUMBER(DK9) + ISNUMBER(DL9)),SUM(DJ9:DL9),"")</f>
        <v>0</v>
      </c>
      <c r="DK33">
        <f>DJ32-DJ33</f>
        <v>301</v>
      </c>
      <c r="DL33" s="29">
        <f>IF(DJ33&lt;=DK32,DK33,DK32)</f>
        <v>301</v>
      </c>
      <c r="DM33" s="28">
        <f>IF(SUMPRODUCT(ISNUMBER($B$31) + ISNUMBER(DM9)+ ISNUMBER(DN9) + ISNUMBER(DO9)),SUM(DM9:DO9),"")</f>
        <v>0</v>
      </c>
      <c r="DN33">
        <f>DM32-DM33</f>
        <v>301</v>
      </c>
      <c r="DO33" s="29">
        <f>IF(DM33&lt;=DN32,DN33,DN32)</f>
        <v>301</v>
      </c>
      <c r="DP33" s="28">
        <f>IF(SUMPRODUCT(ISNUMBER($B$31) + ISNUMBER(DP9)+ ISNUMBER(DQ9) + ISNUMBER(DR9)),SUM(DP9:DR9),"")</f>
        <v>0</v>
      </c>
      <c r="DQ33">
        <f>DP32-DP33</f>
        <v>301</v>
      </c>
      <c r="DR33" s="29">
        <f>IF(DP33&lt;=DQ32,DQ33,DQ32)</f>
        <v>301</v>
      </c>
      <c r="DS33" s="28">
        <f>IF(SUMPRODUCT(ISNUMBER($B$31) + ISNUMBER(DS9)+ ISNUMBER(DT9) + ISNUMBER(DU9)),SUM(DS9:DU9),"")</f>
        <v>0</v>
      </c>
      <c r="DT33">
        <f>DS32-DS33</f>
        <v>301</v>
      </c>
      <c r="DU33" s="29">
        <f>IF(DS33&lt;=DT32,DT33,DT32)</f>
        <v>301</v>
      </c>
      <c r="DV33" s="28">
        <f>IF(SUMPRODUCT(ISNUMBER($B$31) + ISNUMBER(DV9)+ ISNUMBER(DW9) + ISNUMBER(DX9)),SUM(DV9:DX9),"")</f>
        <v>0</v>
      </c>
      <c r="DW33">
        <f>DV32-DV33</f>
        <v>301</v>
      </c>
      <c r="DX33" s="29">
        <f>IF(DV33&lt;=DW32,DW33,DW32)</f>
        <v>301</v>
      </c>
      <c r="DY33" s="28">
        <f>IF(SUMPRODUCT(ISNUMBER($B$31) + ISNUMBER(DY9)+ ISNUMBER(DZ9) + ISNUMBER(EA9)),SUM(DY9:EA9),"")</f>
        <v>0</v>
      </c>
      <c r="DZ33">
        <f>DY32-DY33</f>
        <v>301</v>
      </c>
      <c r="EA33" s="29">
        <f>IF(DY33&lt;=DZ32,DZ33,DZ32)</f>
        <v>301</v>
      </c>
    </row>
    <row r="34" spans="1:131" ht="19.5" thickTop="1" thickBot="1">
      <c r="A34" s="30" t="s">
        <v>49</v>
      </c>
      <c r="B34" s="21">
        <v>2</v>
      </c>
      <c r="C34" s="22"/>
      <c r="D34" s="444"/>
      <c r="E34" s="31">
        <v>2</v>
      </c>
      <c r="F34" s="28">
        <f t="shared" ref="F34:F52" si="0">IF(SUMPRODUCT(ISNUMBER($B$31) + ISNUMBER(F10)+ ISNUMBER(G10) + ISNUMBER(H10)),SUM(F10:H10),"")</f>
        <v>136</v>
      </c>
      <c r="G34" s="17">
        <f>H33-F34</f>
        <v>0</v>
      </c>
      <c r="H34" s="156">
        <f>IF(F33="","",IF(OR((H33-F34)&lt;0,(H33-F34)=1),H33,H33-F34))</f>
        <v>0</v>
      </c>
      <c r="I34" s="28">
        <f t="shared" ref="I34:I52" si="1">IF(SUMPRODUCT(ISNUMBER($B$31) + ISNUMBER(I10)+ ISNUMBER(J10) + ISNUMBER(K10)),SUM(I10:K10),"")</f>
        <v>0</v>
      </c>
      <c r="J34" s="17">
        <f>K33-I34</f>
        <v>301</v>
      </c>
      <c r="K34" s="156">
        <f>IF(I33="","",IF(OR((K33-I34)&lt;0,(K33-I34)=1),K33,K33-I34))</f>
        <v>301</v>
      </c>
      <c r="L34" s="28">
        <f t="shared" ref="L34:L52" si="2">IF(SUMPRODUCT(ISNUMBER($B$31) + ISNUMBER(L10)+ ISNUMBER(M10) + ISNUMBER(N10)),SUM(L10:N10),"")</f>
        <v>0</v>
      </c>
      <c r="M34" s="17">
        <f>N33-L34</f>
        <v>301</v>
      </c>
      <c r="N34" s="156">
        <f>IF(L33="","",IF(OR((N33-L34)&lt;0,(N33-L34)=1),N33,N33-L34))</f>
        <v>301</v>
      </c>
      <c r="O34" s="28">
        <f t="shared" ref="O34:O52" si="3">IF(SUMPRODUCT(ISNUMBER($B$31) + ISNUMBER(O10)+ ISNUMBER(P10) + ISNUMBER(Q10)),SUM(O10:Q10),"")</f>
        <v>0</v>
      </c>
      <c r="P34" s="17">
        <f>Q33-O34</f>
        <v>301</v>
      </c>
      <c r="Q34" s="156">
        <f>IF(O33="","",IF(OR((Q33-O34)&lt;0,(Q33-O34)=1),Q33,Q33-O34))</f>
        <v>301</v>
      </c>
      <c r="R34" s="28">
        <f t="shared" ref="R34:R52" si="4">IF(SUMPRODUCT(ISNUMBER($B$31) + ISNUMBER(R10)+ ISNUMBER(S10) + ISNUMBER(T10)),SUM(R10:T10),"")</f>
        <v>0</v>
      </c>
      <c r="S34" s="17">
        <f>T33-R34</f>
        <v>301</v>
      </c>
      <c r="T34" s="156">
        <f>IF(R33="","",IF(OR((T33-R34)&lt;0,(T33-R34)=1),T33,T33-R34))</f>
        <v>301</v>
      </c>
      <c r="U34" s="28">
        <f t="shared" ref="U34:U52" si="5">IF(SUMPRODUCT(ISNUMBER($B$31) + ISNUMBER(U10)+ ISNUMBER(V10) + ISNUMBER(W10)),SUM(U10:W10),"")</f>
        <v>0</v>
      </c>
      <c r="V34" s="17">
        <f>W33-U34</f>
        <v>301</v>
      </c>
      <c r="W34" s="156">
        <f>IF(U33="","",IF(OR((W33-U34)&lt;0,(W33-U34)=1),W33,W33-U34))</f>
        <v>301</v>
      </c>
      <c r="X34" s="28">
        <f t="shared" ref="X34:X52" si="6">IF(SUMPRODUCT(ISNUMBER($B$31) + ISNUMBER(X10)+ ISNUMBER(Y10) + ISNUMBER(Z10)),SUM(X10:Z10),"")</f>
        <v>0</v>
      </c>
      <c r="Y34" s="17">
        <f>Z33-X34</f>
        <v>301</v>
      </c>
      <c r="Z34" s="156">
        <f>IF(X33="","",IF(OR((Z33-X34)&lt;0,(Z33-X34)=1),Z33,Z33-X34))</f>
        <v>301</v>
      </c>
      <c r="AA34" s="28">
        <f t="shared" ref="AA34:AA52" si="7">IF(SUMPRODUCT(ISNUMBER($B$31) + ISNUMBER(AA10)+ ISNUMBER(AB10) + ISNUMBER(AC10)),SUM(AA10:AC10),"")</f>
        <v>0</v>
      </c>
      <c r="AB34" s="17">
        <f>AC33-AA34</f>
        <v>301</v>
      </c>
      <c r="AC34" s="156">
        <f>IF(AA33="","",IF(OR((AC33-AA34)&lt;0,(AC33-AA34)=1),AC33,AC33-AA34))</f>
        <v>301</v>
      </c>
      <c r="AD34" s="28">
        <f t="shared" ref="AD34:AD52" si="8">IF(SUMPRODUCT(ISNUMBER($B$31) + ISNUMBER(AD10)+ ISNUMBER(AE10) + ISNUMBER(AF10)),SUM(AD10:AF10),"")</f>
        <v>0</v>
      </c>
      <c r="AE34" s="17">
        <f>AF33-AD34</f>
        <v>301</v>
      </c>
      <c r="AF34" s="156">
        <f>IF(AD33="","",IF(OR((AF33-AD34)&lt;0,(AF33-AD34)=1),AF33,AF33-AD34))</f>
        <v>301</v>
      </c>
      <c r="AG34" s="28">
        <f t="shared" ref="AG34:AG52" si="9">IF(SUMPRODUCT(ISNUMBER($B$31) + ISNUMBER(AG10)+ ISNUMBER(AH10) + ISNUMBER(AI10)),SUM(AG10:AI10),"")</f>
        <v>0</v>
      </c>
      <c r="AH34" s="17">
        <f>AI33-AG34</f>
        <v>301</v>
      </c>
      <c r="AI34" s="156">
        <f>IF(AG33="","",IF(OR((AI33-AG34)&lt;0,(AI33-AG34)=1),AI33,AI33-AG34))</f>
        <v>301</v>
      </c>
      <c r="AJ34" s="28">
        <f t="shared" ref="AJ34:AJ52" si="10">IF(SUMPRODUCT(ISNUMBER($B$31) + ISNUMBER(AJ10)+ ISNUMBER(AK10) + ISNUMBER(AL10)),SUM(AJ10:AL10),"")</f>
        <v>0</v>
      </c>
      <c r="AK34" s="17">
        <f>AL33-AJ34</f>
        <v>301</v>
      </c>
      <c r="AL34" s="156">
        <f>IF(AJ33="","",IF(OR((AL33-AJ34)&lt;0,(AL33-AJ34)=1),AL33,AL33-AJ34))</f>
        <v>301</v>
      </c>
      <c r="AM34" s="28">
        <f t="shared" ref="AM34:AM52" si="11">IF(SUMPRODUCT(ISNUMBER($B$31) + ISNUMBER(AM10)+ ISNUMBER(AN10) + ISNUMBER(AO10)),SUM(AM10:AO10),"")</f>
        <v>0</v>
      </c>
      <c r="AN34" s="17">
        <f>AO33-AM34</f>
        <v>301</v>
      </c>
      <c r="AO34" s="156">
        <f>IF(AM33="","",IF(OR((AO33-AM34)&lt;0,(AO33-AM34)=1),AO33,AO33-AM34))</f>
        <v>301</v>
      </c>
      <c r="AP34" s="28">
        <f t="shared" ref="AP34:AP52" si="12">IF(SUMPRODUCT(ISNUMBER($B$31) + ISNUMBER(AP10)+ ISNUMBER(AQ10) + ISNUMBER(AR10)),SUM(AP10:AR10),"")</f>
        <v>0</v>
      </c>
      <c r="AQ34" s="17">
        <f>AR33-AP34</f>
        <v>301</v>
      </c>
      <c r="AR34" s="156">
        <f>IF(AP33="","",IF(OR((AR33-AP34)&lt;0,(AR33-AP34)=1),AR33,AR33-AP34))</f>
        <v>301</v>
      </c>
      <c r="AS34" s="28">
        <f t="shared" ref="AS34:AS52" si="13">IF(SUMPRODUCT(ISNUMBER($B$31) + ISNUMBER(AS10)+ ISNUMBER(AT10) + ISNUMBER(AU10)),SUM(AS10:AU10),"")</f>
        <v>0</v>
      </c>
      <c r="AT34" s="17">
        <f>AU33-AS34</f>
        <v>301</v>
      </c>
      <c r="AU34" s="156">
        <f>IF(AS33="","",IF(OR((AU33-AS34)&lt;0,(AU33-AS34)=1),AU33,AU33-AS34))</f>
        <v>301</v>
      </c>
      <c r="AV34" s="28">
        <f t="shared" ref="AV34:AV52" si="14">IF(SUMPRODUCT(ISNUMBER($B$31) + ISNUMBER(AV10)+ ISNUMBER(AW10) + ISNUMBER(AX10)),SUM(AV10:AX10),"")</f>
        <v>0</v>
      </c>
      <c r="AW34" s="17">
        <f>AX33-AV34</f>
        <v>301</v>
      </c>
      <c r="AX34" s="156">
        <f>IF(AV33="","",IF(OR((AX33-AV34)&lt;0,(AX33-AV34)=1),AX33,AX33-AV34))</f>
        <v>301</v>
      </c>
      <c r="AY34" s="28">
        <f t="shared" ref="AY34:AY52" si="15">IF(SUMPRODUCT(ISNUMBER($B$31) + ISNUMBER(AY10)+ ISNUMBER(AZ10) + ISNUMBER(BA10)),SUM(AY10:BA10),"")</f>
        <v>0</v>
      </c>
      <c r="AZ34" s="17">
        <f>BA33-AY34</f>
        <v>301</v>
      </c>
      <c r="BA34" s="156">
        <f>IF(AY33="","",IF(OR((BA33-AY34)&lt;0,(BA33-AY34)=1),BA33,BA33-AY34))</f>
        <v>301</v>
      </c>
      <c r="BB34" s="28">
        <f t="shared" ref="BB34:BB52" si="16">IF(SUMPRODUCT(ISNUMBER($B$31) + ISNUMBER(BB10)+ ISNUMBER(BC10) + ISNUMBER(BD10)),SUM(BB10:BD10),"")</f>
        <v>0</v>
      </c>
      <c r="BC34" s="17">
        <f>BD33-BB34</f>
        <v>301</v>
      </c>
      <c r="BD34" s="156">
        <f>IF(BB33="","",IF(OR((BD33-BB34)&lt;0,(BD33-BB34)=1),BD33,BD33-BB34))</f>
        <v>301</v>
      </c>
      <c r="BE34" s="28">
        <f t="shared" ref="BE34:BE52" si="17">IF(SUMPRODUCT(ISNUMBER($B$31) + ISNUMBER(BE10)+ ISNUMBER(BF10) + ISNUMBER(BG10)),SUM(BE10:BG10),"")</f>
        <v>0</v>
      </c>
      <c r="BF34" s="17">
        <f>BG33-BE34</f>
        <v>301</v>
      </c>
      <c r="BG34" s="156">
        <f>IF(BE33="","",IF(OR((BG33-BE34)&lt;0,(BG33-BE34)=1),BG33,BG33-BE34))</f>
        <v>301</v>
      </c>
      <c r="BH34" s="28">
        <f t="shared" ref="BH34:BH52" si="18">IF(SUMPRODUCT(ISNUMBER($B$31) + ISNUMBER(BH10)+ ISNUMBER(BI10) + ISNUMBER(BJ10)),SUM(BH10:BJ10),"")</f>
        <v>0</v>
      </c>
      <c r="BI34" s="17">
        <f>BJ33-BH34</f>
        <v>301</v>
      </c>
      <c r="BJ34" s="156">
        <f>IF(BH33="","",IF(OR((BJ33-BH34)&lt;0,(BJ33-BH34)=1),BJ33,BJ33-BH34))</f>
        <v>301</v>
      </c>
      <c r="BK34" s="28">
        <f t="shared" ref="BK34:BK52" si="19">IF(SUMPRODUCT(ISNUMBER($B$31) + ISNUMBER(BK10)+ ISNUMBER(BL10) + ISNUMBER(BM10)),SUM(BK10:BM10),"")</f>
        <v>0</v>
      </c>
      <c r="BL34" s="17">
        <f>BM33-BK34</f>
        <v>301</v>
      </c>
      <c r="BM34" s="156">
        <f>IF(BK33="","",IF(OR((BM33-BK34)&lt;0,(BM33-BK34)=1),BM33,BM33-BK34))</f>
        <v>301</v>
      </c>
      <c r="BN34" s="28">
        <f t="shared" ref="BN34:BN52" si="20">IF(SUMPRODUCT(ISNUMBER($B$31) + ISNUMBER(BN10)+ ISNUMBER(BO10) + ISNUMBER(BP10)),SUM(BN10:BP10),"")</f>
        <v>0</v>
      </c>
      <c r="BO34" s="17">
        <f>BP33-BN34</f>
        <v>301</v>
      </c>
      <c r="BP34" s="156">
        <f>IF(BN33="","",IF(OR((BP33-BN34)&lt;0,(BP33-BN34)=1),BP33,BP33-BN34))</f>
        <v>301</v>
      </c>
      <c r="BQ34" s="28">
        <f t="shared" ref="BQ34:BQ52" si="21">IF(SUMPRODUCT(ISNUMBER($B$31) + ISNUMBER(BQ10)+ ISNUMBER(BR10) + ISNUMBER(BS10)),SUM(BQ10:BS10),"")</f>
        <v>0</v>
      </c>
      <c r="BR34" s="17">
        <f>BS33-BQ34</f>
        <v>301</v>
      </c>
      <c r="BS34" s="156">
        <f>IF(BQ33="","",IF(OR((BS33-BQ34)&lt;0,(BS33-BQ34)=1),BS33,BS33-BQ34))</f>
        <v>301</v>
      </c>
      <c r="BT34" s="28">
        <f t="shared" ref="BT34:BT52" si="22">IF(SUMPRODUCT(ISNUMBER($B$31) + ISNUMBER(BT10)+ ISNUMBER(BU10) + ISNUMBER(BV10)),SUM(BT10:BV10),"")</f>
        <v>0</v>
      </c>
      <c r="BU34" s="17">
        <f>BV33-BT34</f>
        <v>301</v>
      </c>
      <c r="BV34" s="156">
        <f>IF(BT33="","",IF(OR((BV33-BT34)&lt;0,(BV33-BT34)=1),BV33,BV33-BT34))</f>
        <v>301</v>
      </c>
      <c r="BW34" s="28">
        <f t="shared" ref="BW34:BW52" si="23">IF(SUMPRODUCT(ISNUMBER($B$31) + ISNUMBER(BW10)+ ISNUMBER(BX10) + ISNUMBER(BY10)),SUM(BW10:BY10),"")</f>
        <v>0</v>
      </c>
      <c r="BX34" s="17">
        <f>BY33-BW34</f>
        <v>301</v>
      </c>
      <c r="BY34" s="156">
        <f>IF(BW33="","",IF(OR((BY33-BW34)&lt;0,(BY33-BW34)=1),BY33,BY33-BW34))</f>
        <v>301</v>
      </c>
      <c r="BZ34" s="28">
        <f t="shared" ref="BZ34:BZ52" si="24">IF(SUMPRODUCT(ISNUMBER($B$31) + ISNUMBER(BZ10)+ ISNUMBER(CA10) + ISNUMBER(CB10)),SUM(BZ10:CB10),"")</f>
        <v>0</v>
      </c>
      <c r="CA34" s="17">
        <f>CB33-BZ34</f>
        <v>301</v>
      </c>
      <c r="CB34" s="156">
        <f>IF(BZ33="","",IF(OR((CB33-BZ34)&lt;0,(CB33-BZ34)=1),CB33,CB33-BZ34))</f>
        <v>301</v>
      </c>
      <c r="CC34" s="28">
        <f t="shared" ref="CC34:CC52" si="25">IF(SUMPRODUCT(ISNUMBER($B$31) + ISNUMBER(CC10)+ ISNUMBER(CD10) + ISNUMBER(CE10)),SUM(CC10:CE10),"")</f>
        <v>0</v>
      </c>
      <c r="CD34" s="17">
        <f>CE33-CC34</f>
        <v>301</v>
      </c>
      <c r="CE34" s="156">
        <f>IF(CC33="","",IF(OR((CE33-CC34)&lt;0,(CE33-CC34)=1),CE33,CE33-CC34))</f>
        <v>301</v>
      </c>
      <c r="CF34" s="28">
        <f t="shared" ref="CF34:CF52" si="26">IF(SUMPRODUCT(ISNUMBER($B$31) + ISNUMBER(CF10)+ ISNUMBER(CG10) + ISNUMBER(CH10)),SUM(CF10:CH10),"")</f>
        <v>0</v>
      </c>
      <c r="CG34" s="17">
        <f>CH33-CF34</f>
        <v>301</v>
      </c>
      <c r="CH34" s="156">
        <f>IF(CF33="","",IF(OR((CH33-CF34)&lt;0,(CH33-CF34)=1),CH33,CH33-CF34))</f>
        <v>301</v>
      </c>
      <c r="CI34" s="28">
        <f t="shared" ref="CI34:CI52" si="27">IF(SUMPRODUCT(ISNUMBER($B$31) + ISNUMBER(CI10)+ ISNUMBER(CJ10) + ISNUMBER(CK10)),SUM(CI10:CK10),"")</f>
        <v>0</v>
      </c>
      <c r="CJ34" s="17">
        <f>CK33-CI34</f>
        <v>301</v>
      </c>
      <c r="CK34" s="156">
        <f>IF(CI33="","",IF(OR((CK33-CI34)&lt;0,(CK33-CI34)=1),CK33,CK33-CI34))</f>
        <v>301</v>
      </c>
      <c r="CL34" s="28">
        <f t="shared" ref="CL34:CL52" si="28">IF(SUMPRODUCT(ISNUMBER($B$31) + ISNUMBER(CL10)+ ISNUMBER(CM10) + ISNUMBER(CN10)),SUM(CL10:CN10),"")</f>
        <v>0</v>
      </c>
      <c r="CM34" s="17">
        <f>CN33-CL34</f>
        <v>301</v>
      </c>
      <c r="CN34" s="156">
        <f>IF(CL33="","",IF(OR((CN33-CL34)&lt;0,(CN33-CL34)=1),CN33,CN33-CL34))</f>
        <v>301</v>
      </c>
      <c r="CO34" s="28">
        <f t="shared" ref="CO34:CO52" si="29">IF(SUMPRODUCT(ISNUMBER($B$31) + ISNUMBER(CO10)+ ISNUMBER(CP10) + ISNUMBER(CQ10)),SUM(CO10:CQ10),"")</f>
        <v>0</v>
      </c>
      <c r="CP34" s="17">
        <f>CQ33-CO34</f>
        <v>301</v>
      </c>
      <c r="CQ34" s="156">
        <f>IF(CO33="","",IF(OR((CQ33-CO34)&lt;0,(CQ33-CO34)=1),CQ33,CQ33-CO34))</f>
        <v>301</v>
      </c>
      <c r="CR34" s="28">
        <f t="shared" ref="CR34:CR52" si="30">IF(SUMPRODUCT(ISNUMBER($B$31) + ISNUMBER(CR10)+ ISNUMBER(CS10) + ISNUMBER(CT10)),SUM(CR10:CT10),"")</f>
        <v>0</v>
      </c>
      <c r="CS34" s="17">
        <f>CT33-CR34</f>
        <v>301</v>
      </c>
      <c r="CT34" s="156">
        <f>IF(CR33="","",IF(OR((CT33-CR34)&lt;0,(CT33-CR34)=1),CT33,CT33-CR34))</f>
        <v>301</v>
      </c>
      <c r="CU34" s="28">
        <f t="shared" ref="CU34:CU52" si="31">IF(SUMPRODUCT(ISNUMBER($B$31) + ISNUMBER(CU10)+ ISNUMBER(CV10) + ISNUMBER(CW10)),SUM(CU10:CW10),"")</f>
        <v>0</v>
      </c>
      <c r="CV34" s="17">
        <f>CW33-CU34</f>
        <v>301</v>
      </c>
      <c r="CW34" s="156">
        <f>IF(CU33="","",IF(OR((CW33-CU34)&lt;0,(CW33-CU34)=1),CW33,CW33-CU34))</f>
        <v>301</v>
      </c>
      <c r="CX34" s="28">
        <f t="shared" ref="CX34:CX52" si="32">IF(SUMPRODUCT(ISNUMBER($B$31) + ISNUMBER(CX10)+ ISNUMBER(CY10) + ISNUMBER(CZ10)),SUM(CX10:CZ10),"")</f>
        <v>0</v>
      </c>
      <c r="CY34" s="17">
        <f>CZ33-CX34</f>
        <v>301</v>
      </c>
      <c r="CZ34" s="156">
        <f>IF(CX33="","",IF(OR((CZ33-CX34)&lt;0,(CZ33-CX34)=1),CZ33,CZ33-CX34))</f>
        <v>301</v>
      </c>
      <c r="DA34" s="28">
        <f t="shared" ref="DA34:DA52" si="33">IF(SUMPRODUCT(ISNUMBER($B$31) + ISNUMBER(DA10)+ ISNUMBER(DB10) + ISNUMBER(DC10)),SUM(DA10:DC10),"")</f>
        <v>0</v>
      </c>
      <c r="DB34" s="17">
        <f>DC33-DA34</f>
        <v>301</v>
      </c>
      <c r="DC34" s="156">
        <f>IF(DA33="","",IF(OR((DC33-DA34)&lt;0,(DC33-DA34)=1),DC33,DC33-DA34))</f>
        <v>301</v>
      </c>
      <c r="DD34" s="28">
        <f t="shared" ref="DD34:DD52" si="34">IF(SUMPRODUCT(ISNUMBER($B$31) + ISNUMBER(DD10)+ ISNUMBER(DE10) + ISNUMBER(DF10)),SUM(DD10:DF10),"")</f>
        <v>0</v>
      </c>
      <c r="DE34" s="17">
        <f>DF33-DD34</f>
        <v>301</v>
      </c>
      <c r="DF34" s="156">
        <f>IF(DD33="","",IF(OR((DF33-DD34)&lt;0,(DF33-DD34)=1),DF33,DF33-DD34))</f>
        <v>301</v>
      </c>
      <c r="DG34" s="28">
        <f t="shared" ref="DG34:DG52" si="35">IF(SUMPRODUCT(ISNUMBER($B$31) + ISNUMBER(DG10)+ ISNUMBER(DH10) + ISNUMBER(DI10)),SUM(DG10:DI10),"")</f>
        <v>0</v>
      </c>
      <c r="DH34" s="17">
        <f>DI33-DG34</f>
        <v>301</v>
      </c>
      <c r="DI34" s="156">
        <f>IF(DG33="","",IF(OR((DI33-DG34)&lt;0,(DI33-DG34)=1),DI33,DI33-DG34))</f>
        <v>301</v>
      </c>
      <c r="DJ34" s="28">
        <f t="shared" ref="DJ34:DJ52" si="36">IF(SUMPRODUCT(ISNUMBER($B$31) + ISNUMBER(DJ10)+ ISNUMBER(DK10) + ISNUMBER(DL10)),SUM(DJ10:DL10),"")</f>
        <v>0</v>
      </c>
      <c r="DK34" s="17">
        <f>DL33-DJ34</f>
        <v>301</v>
      </c>
      <c r="DL34" s="156">
        <f>IF(DJ33="","",IF(OR((DL33-DJ34)&lt;0,(DL33-DJ34)=1),DL33,DL33-DJ34))</f>
        <v>301</v>
      </c>
      <c r="DM34" s="28">
        <f t="shared" ref="DM34:DM52" si="37">IF(SUMPRODUCT(ISNUMBER($B$31) + ISNUMBER(DM10)+ ISNUMBER(DN10) + ISNUMBER(DO10)),SUM(DM10:DO10),"")</f>
        <v>0</v>
      </c>
      <c r="DN34" s="17">
        <f>DO33-DM34</f>
        <v>301</v>
      </c>
      <c r="DO34" s="156">
        <f>IF(DM33="","",IF(OR((DO33-DM34)&lt;0,(DO33-DM34)=1),DO33,DO33-DM34))</f>
        <v>301</v>
      </c>
      <c r="DP34" s="28">
        <f t="shared" ref="DP34:DP52" si="38">IF(SUMPRODUCT(ISNUMBER($B$31) + ISNUMBER(DP10)+ ISNUMBER(DQ10) + ISNUMBER(DR10)),SUM(DP10:DR10),"")</f>
        <v>0</v>
      </c>
      <c r="DQ34" s="17">
        <f>DR33-DP34</f>
        <v>301</v>
      </c>
      <c r="DR34" s="156">
        <f>IF(DP33="","",IF(OR((DR33-DP34)&lt;0,(DR33-DP34)=1),DR33,DR33-DP34))</f>
        <v>301</v>
      </c>
      <c r="DS34" s="28">
        <f t="shared" ref="DS34:DS52" si="39">IF(SUMPRODUCT(ISNUMBER($B$31) + ISNUMBER(DS10)+ ISNUMBER(DT10) + ISNUMBER(DU10)),SUM(DS10:DU10),"")</f>
        <v>0</v>
      </c>
      <c r="DT34" s="17">
        <f>DU33-DS34</f>
        <v>301</v>
      </c>
      <c r="DU34" s="156">
        <f>IF(DS33="","",IF(OR((DU33-DS34)&lt;0,(DU33-DS34)=1),DU33,DU33-DS34))</f>
        <v>301</v>
      </c>
      <c r="DV34" s="28">
        <f t="shared" ref="DV34:DV52" si="40">IF(SUMPRODUCT(ISNUMBER($B$31) + ISNUMBER(DV10)+ ISNUMBER(DW10) + ISNUMBER(DX10)),SUM(DV10:DX10),"")</f>
        <v>0</v>
      </c>
      <c r="DW34" s="17">
        <f>DX33-DV34</f>
        <v>301</v>
      </c>
      <c r="DX34" s="156">
        <f>IF(DV33="","",IF(OR((DX33-DV34)&lt;0,(DX33-DV34)=1),DX33,DX33-DV34))</f>
        <v>301</v>
      </c>
      <c r="DY34" s="28">
        <f t="shared" ref="DY34:DY52" si="41">IF(SUMPRODUCT(ISNUMBER($B$31) + ISNUMBER(DY10)+ ISNUMBER(DZ10) + ISNUMBER(EA10)),SUM(DY10:EA10),"")</f>
        <v>0</v>
      </c>
      <c r="DZ34" s="17">
        <f>EA33-DY34</f>
        <v>301</v>
      </c>
      <c r="EA34" s="156">
        <f>IF(DY33="","",IF(OR((EA33-DY34)&lt;0,(EA33-DY34)=1),EA33,EA33-DY34))</f>
        <v>301</v>
      </c>
    </row>
    <row r="35" spans="1:131" ht="19.5" thickTop="1" thickBot="1">
      <c r="A35" s="32" t="s">
        <v>50</v>
      </c>
      <c r="B35" s="21">
        <v>3</v>
      </c>
      <c r="C35" s="22"/>
      <c r="D35" s="444"/>
      <c r="E35" s="31">
        <v>3</v>
      </c>
      <c r="F35" s="28">
        <f t="shared" si="0"/>
        <v>0</v>
      </c>
      <c r="G35" s="17">
        <f t="shared" ref="G35:G52" si="42">H34-F35</f>
        <v>0</v>
      </c>
      <c r="H35" s="156">
        <f>IF(F34="","",IF(OR((H34-F35)&lt;0,(H34-F35)=1),H34,H34-F35))</f>
        <v>0</v>
      </c>
      <c r="I35" s="28">
        <f t="shared" si="1"/>
        <v>0</v>
      </c>
      <c r="J35" s="17">
        <f t="shared" ref="J35:J52" si="43">K34-I35</f>
        <v>301</v>
      </c>
      <c r="K35" s="156">
        <f>IF(I34="","",IF(OR((K34-I35)&lt;0,(K34-I35)=1),K34,K34-I35))</f>
        <v>301</v>
      </c>
      <c r="L35" s="28">
        <f t="shared" si="2"/>
        <v>0</v>
      </c>
      <c r="M35" s="17">
        <f t="shared" ref="M35:M52" si="44">N34-L35</f>
        <v>301</v>
      </c>
      <c r="N35" s="156">
        <f>IF(L34="","",IF(OR((N34-L35)&lt;0,(N34-L35)=1),N34,N34-L35))</f>
        <v>301</v>
      </c>
      <c r="O35" s="28">
        <f t="shared" si="3"/>
        <v>0</v>
      </c>
      <c r="P35" s="17">
        <f t="shared" ref="P35:P52" si="45">Q34-O35</f>
        <v>301</v>
      </c>
      <c r="Q35" s="156">
        <f>IF(O34="","",IF(OR((Q34-O35)&lt;0,(Q34-O35)=1),Q34,Q34-O35))</f>
        <v>301</v>
      </c>
      <c r="R35" s="28">
        <f t="shared" si="4"/>
        <v>0</v>
      </c>
      <c r="S35" s="17">
        <f t="shared" ref="S35:S52" si="46">T34-R35</f>
        <v>301</v>
      </c>
      <c r="T35" s="156">
        <f>IF(R34="","",IF(OR((T34-R35)&lt;0,(T34-R35)=1),T34,T34-R35))</f>
        <v>301</v>
      </c>
      <c r="U35" s="28">
        <f t="shared" si="5"/>
        <v>0</v>
      </c>
      <c r="V35" s="17">
        <f t="shared" ref="V35:V52" si="47">W34-U35</f>
        <v>301</v>
      </c>
      <c r="W35" s="156">
        <f>IF(U34="","",IF(OR((W34-U35)&lt;0,(W34-U35)=1),W34,W34-U35))</f>
        <v>301</v>
      </c>
      <c r="X35" s="28">
        <f t="shared" si="6"/>
        <v>0</v>
      </c>
      <c r="Y35" s="17">
        <f t="shared" ref="Y35:Y52" si="48">Z34-X35</f>
        <v>301</v>
      </c>
      <c r="Z35" s="156">
        <f>IF(X34="","",IF(OR((Z34-X35)&lt;0,(Z34-X35)=1),Z34,Z34-X35))</f>
        <v>301</v>
      </c>
      <c r="AA35" s="28">
        <f t="shared" si="7"/>
        <v>0</v>
      </c>
      <c r="AB35" s="17">
        <f t="shared" ref="AB35:AB52" si="49">AC34-AA35</f>
        <v>301</v>
      </c>
      <c r="AC35" s="156">
        <f>IF(AA34="","",IF(OR((AC34-AA35)&lt;0,(AC34-AA35)=1),AC34,AC34-AA35))</f>
        <v>301</v>
      </c>
      <c r="AD35" s="28">
        <f t="shared" si="8"/>
        <v>0</v>
      </c>
      <c r="AE35" s="17">
        <f t="shared" ref="AE35:AE52" si="50">AF34-AD35</f>
        <v>301</v>
      </c>
      <c r="AF35" s="156">
        <f>IF(AD34="","",IF(OR((AF34-AD35)&lt;0,(AF34-AD35)=1),AF34,AF34-AD35))</f>
        <v>301</v>
      </c>
      <c r="AG35" s="28">
        <f t="shared" si="9"/>
        <v>0</v>
      </c>
      <c r="AH35" s="17">
        <f t="shared" ref="AH35:AH52" si="51">AI34-AG35</f>
        <v>301</v>
      </c>
      <c r="AI35" s="156">
        <f>IF(AG34="","",IF(OR((AI34-AG35)&lt;0,(AI34-AG35)=1),AI34,AI34-AG35))</f>
        <v>301</v>
      </c>
      <c r="AJ35" s="28">
        <f t="shared" si="10"/>
        <v>0</v>
      </c>
      <c r="AK35" s="17">
        <f t="shared" ref="AK35:AK52" si="52">AL34-AJ35</f>
        <v>301</v>
      </c>
      <c r="AL35" s="156">
        <f>IF(AJ34="","",IF(OR((AL34-AJ35)&lt;0,(AL34-AJ35)=1),AL34,AL34-AJ35))</f>
        <v>301</v>
      </c>
      <c r="AM35" s="28">
        <f t="shared" si="11"/>
        <v>0</v>
      </c>
      <c r="AN35" s="17">
        <f t="shared" ref="AN35:AN52" si="53">AO34-AM35</f>
        <v>301</v>
      </c>
      <c r="AO35" s="156">
        <f>IF(AM34="","",IF(OR((AO34-AM35)&lt;0,(AO34-AM35)=1),AO34,AO34-AM35))</f>
        <v>301</v>
      </c>
      <c r="AP35" s="28">
        <f t="shared" si="12"/>
        <v>0</v>
      </c>
      <c r="AQ35" s="17">
        <f t="shared" ref="AQ35:AQ52" si="54">AR34-AP35</f>
        <v>301</v>
      </c>
      <c r="AR35" s="156">
        <f>IF(AP34="","",IF(OR((AR34-AP35)&lt;0,(AR34-AP35)=1),AR34,AR34-AP35))</f>
        <v>301</v>
      </c>
      <c r="AS35" s="28">
        <f t="shared" si="13"/>
        <v>0</v>
      </c>
      <c r="AT35" s="17">
        <f t="shared" ref="AT35:AT52" si="55">AU34-AS35</f>
        <v>301</v>
      </c>
      <c r="AU35" s="156">
        <f>IF(AS34="","",IF(OR((AU34-AS35)&lt;0,(AU34-AS35)=1),AU34,AU34-AS35))</f>
        <v>301</v>
      </c>
      <c r="AV35" s="28">
        <f t="shared" si="14"/>
        <v>0</v>
      </c>
      <c r="AW35" s="17">
        <f t="shared" ref="AW35:AW52" si="56">AX34-AV35</f>
        <v>301</v>
      </c>
      <c r="AX35" s="156">
        <f>IF(AV34="","",IF(OR((AX34-AV35)&lt;0,(AX34-AV35)=1),AX34,AX34-AV35))</f>
        <v>301</v>
      </c>
      <c r="AY35" s="28">
        <f t="shared" si="15"/>
        <v>0</v>
      </c>
      <c r="AZ35" s="17">
        <f t="shared" ref="AZ35:AZ52" si="57">BA34-AY35</f>
        <v>301</v>
      </c>
      <c r="BA35" s="156">
        <f>IF(AY34="","",IF(OR((BA34-AY35)&lt;0,(BA34-AY35)=1),BA34,BA34-AY35))</f>
        <v>301</v>
      </c>
      <c r="BB35" s="28">
        <f t="shared" si="16"/>
        <v>0</v>
      </c>
      <c r="BC35" s="17">
        <f t="shared" ref="BC35:BC52" si="58">BD34-BB35</f>
        <v>301</v>
      </c>
      <c r="BD35" s="156">
        <f>IF(BB34="","",IF(OR((BD34-BB35)&lt;0,(BD34-BB35)=1),BD34,BD34-BB35))</f>
        <v>301</v>
      </c>
      <c r="BE35" s="28">
        <f t="shared" si="17"/>
        <v>0</v>
      </c>
      <c r="BF35" s="17">
        <f t="shared" ref="BF35:BF52" si="59">BG34-BE35</f>
        <v>301</v>
      </c>
      <c r="BG35" s="156">
        <f>IF(BE34="","",IF(OR((BG34-BE35)&lt;0,(BG34-BE35)=1),BG34,BG34-BE35))</f>
        <v>301</v>
      </c>
      <c r="BH35" s="28">
        <f t="shared" si="18"/>
        <v>0</v>
      </c>
      <c r="BI35" s="17">
        <f t="shared" ref="BI35:BI52" si="60">BJ34-BH35</f>
        <v>301</v>
      </c>
      <c r="BJ35" s="156">
        <f>IF(BH34="","",IF(OR((BJ34-BH35)&lt;0,(BJ34-BH35)=1),BJ34,BJ34-BH35))</f>
        <v>301</v>
      </c>
      <c r="BK35" s="28">
        <f t="shared" si="19"/>
        <v>0</v>
      </c>
      <c r="BL35" s="17">
        <f t="shared" ref="BL35:BL52" si="61">BM34-BK35</f>
        <v>301</v>
      </c>
      <c r="BM35" s="156">
        <f>IF(BK34="","",IF(OR((BM34-BK35)&lt;0,(BM34-BK35)=1),BM34,BM34-BK35))</f>
        <v>301</v>
      </c>
      <c r="BN35" s="28">
        <f t="shared" si="20"/>
        <v>0</v>
      </c>
      <c r="BO35" s="17">
        <f t="shared" ref="BO35:BO52" si="62">BP34-BN35</f>
        <v>301</v>
      </c>
      <c r="BP35" s="156">
        <f>IF(BN34="","",IF(OR((BP34-BN35)&lt;0,(BP34-BN35)=1),BP34,BP34-BN35))</f>
        <v>301</v>
      </c>
      <c r="BQ35" s="28">
        <f t="shared" si="21"/>
        <v>0</v>
      </c>
      <c r="BR35" s="17">
        <f t="shared" ref="BR35:BR52" si="63">BS34-BQ35</f>
        <v>301</v>
      </c>
      <c r="BS35" s="156">
        <f>IF(BQ34="","",IF(OR((BS34-BQ35)&lt;0,(BS34-BQ35)=1),BS34,BS34-BQ35))</f>
        <v>301</v>
      </c>
      <c r="BT35" s="28">
        <f t="shared" si="22"/>
        <v>0</v>
      </c>
      <c r="BU35" s="17">
        <f t="shared" ref="BU35:BU52" si="64">BV34-BT35</f>
        <v>301</v>
      </c>
      <c r="BV35" s="156">
        <f>IF(BT34="","",IF(OR((BV34-BT35)&lt;0,(BV34-BT35)=1),BV34,BV34-BT35))</f>
        <v>301</v>
      </c>
      <c r="BW35" s="28">
        <f t="shared" si="23"/>
        <v>0</v>
      </c>
      <c r="BX35" s="17">
        <f t="shared" ref="BX35:BX52" si="65">BY34-BW35</f>
        <v>301</v>
      </c>
      <c r="BY35" s="156">
        <f>IF(BW34="","",IF(OR((BY34-BW35)&lt;0,(BY34-BW35)=1),BY34,BY34-BW35))</f>
        <v>301</v>
      </c>
      <c r="BZ35" s="28">
        <f t="shared" si="24"/>
        <v>0</v>
      </c>
      <c r="CA35" s="17">
        <f t="shared" ref="CA35:CA52" si="66">CB34-BZ35</f>
        <v>301</v>
      </c>
      <c r="CB35" s="156">
        <f>IF(BZ34="","",IF(OR((CB34-BZ35)&lt;0,(CB34-BZ35)=1),CB34,CB34-BZ35))</f>
        <v>301</v>
      </c>
      <c r="CC35" s="28">
        <f t="shared" si="25"/>
        <v>0</v>
      </c>
      <c r="CD35" s="17">
        <f t="shared" ref="CD35:CD52" si="67">CE34-CC35</f>
        <v>301</v>
      </c>
      <c r="CE35" s="156">
        <f>IF(CC34="","",IF(OR((CE34-CC35)&lt;0,(CE34-CC35)=1),CE34,CE34-CC35))</f>
        <v>301</v>
      </c>
      <c r="CF35" s="28">
        <f t="shared" si="26"/>
        <v>0</v>
      </c>
      <c r="CG35" s="17">
        <f t="shared" ref="CG35:CG52" si="68">CH34-CF35</f>
        <v>301</v>
      </c>
      <c r="CH35" s="156">
        <f>IF(CF34="","",IF(OR((CH34-CF35)&lt;0,(CH34-CF35)=1),CH34,CH34-CF35))</f>
        <v>301</v>
      </c>
      <c r="CI35" s="28">
        <f t="shared" si="27"/>
        <v>0</v>
      </c>
      <c r="CJ35" s="17">
        <f t="shared" ref="CJ35:CJ52" si="69">CK34-CI35</f>
        <v>301</v>
      </c>
      <c r="CK35" s="156">
        <f>IF(CI34="","",IF(OR((CK34-CI35)&lt;0,(CK34-CI35)=1),CK34,CK34-CI35))</f>
        <v>301</v>
      </c>
      <c r="CL35" s="28">
        <f t="shared" si="28"/>
        <v>0</v>
      </c>
      <c r="CM35" s="17">
        <f t="shared" ref="CM35:CM52" si="70">CN34-CL35</f>
        <v>301</v>
      </c>
      <c r="CN35" s="156">
        <f>IF(CL34="","",IF(OR((CN34-CL35)&lt;0,(CN34-CL35)=1),CN34,CN34-CL35))</f>
        <v>301</v>
      </c>
      <c r="CO35" s="28">
        <f t="shared" si="29"/>
        <v>0</v>
      </c>
      <c r="CP35" s="17">
        <f t="shared" ref="CP35:CP52" si="71">CQ34-CO35</f>
        <v>301</v>
      </c>
      <c r="CQ35" s="156">
        <f>IF(CO34="","",IF(OR((CQ34-CO35)&lt;0,(CQ34-CO35)=1),CQ34,CQ34-CO35))</f>
        <v>301</v>
      </c>
      <c r="CR35" s="28">
        <f t="shared" si="30"/>
        <v>0</v>
      </c>
      <c r="CS35" s="17">
        <f t="shared" ref="CS35:CS52" si="72">CT34-CR35</f>
        <v>301</v>
      </c>
      <c r="CT35" s="156">
        <f>IF(CR34="","",IF(OR((CT34-CR35)&lt;0,(CT34-CR35)=1),CT34,CT34-CR35))</f>
        <v>301</v>
      </c>
      <c r="CU35" s="28">
        <f t="shared" si="31"/>
        <v>0</v>
      </c>
      <c r="CV35" s="17">
        <f t="shared" ref="CV35:CV52" si="73">CW34-CU35</f>
        <v>301</v>
      </c>
      <c r="CW35" s="156">
        <f>IF(CU34="","",IF(OR((CW34-CU35)&lt;0,(CW34-CU35)=1),CW34,CW34-CU35))</f>
        <v>301</v>
      </c>
      <c r="CX35" s="28">
        <f t="shared" si="32"/>
        <v>0</v>
      </c>
      <c r="CY35" s="17">
        <f t="shared" ref="CY35:CY52" si="74">CZ34-CX35</f>
        <v>301</v>
      </c>
      <c r="CZ35" s="156">
        <f>IF(CX34="","",IF(OR((CZ34-CX35)&lt;0,(CZ34-CX35)=1),CZ34,CZ34-CX35))</f>
        <v>301</v>
      </c>
      <c r="DA35" s="28">
        <f t="shared" si="33"/>
        <v>0</v>
      </c>
      <c r="DB35" s="17">
        <f t="shared" ref="DB35:DB52" si="75">DC34-DA35</f>
        <v>301</v>
      </c>
      <c r="DC35" s="156">
        <f>IF(DA34="","",IF(OR((DC34-DA35)&lt;0,(DC34-DA35)=1),DC34,DC34-DA35))</f>
        <v>301</v>
      </c>
      <c r="DD35" s="28">
        <f t="shared" si="34"/>
        <v>0</v>
      </c>
      <c r="DE35" s="17">
        <f t="shared" ref="DE35:DE52" si="76">DF34-DD35</f>
        <v>301</v>
      </c>
      <c r="DF35" s="156">
        <f>IF(DD34="","",IF(OR((DF34-DD35)&lt;0,(DF34-DD35)=1),DF34,DF34-DD35))</f>
        <v>301</v>
      </c>
      <c r="DG35" s="28">
        <f t="shared" si="35"/>
        <v>0</v>
      </c>
      <c r="DH35" s="17">
        <f t="shared" ref="DH35:DH52" si="77">DI34-DG35</f>
        <v>301</v>
      </c>
      <c r="DI35" s="156">
        <f>IF(DG34="","",IF(OR((DI34-DG35)&lt;0,(DI34-DG35)=1),DI34,DI34-DG35))</f>
        <v>301</v>
      </c>
      <c r="DJ35" s="28">
        <f t="shared" si="36"/>
        <v>0</v>
      </c>
      <c r="DK35" s="17">
        <f t="shared" ref="DK35:DK52" si="78">DL34-DJ35</f>
        <v>301</v>
      </c>
      <c r="DL35" s="156">
        <f>IF(DJ34="","",IF(OR((DL34-DJ35)&lt;0,(DL34-DJ35)=1),DL34,DL34-DJ35))</f>
        <v>301</v>
      </c>
      <c r="DM35" s="28">
        <f t="shared" si="37"/>
        <v>0</v>
      </c>
      <c r="DN35" s="17">
        <f t="shared" ref="DN35:DN52" si="79">DO34-DM35</f>
        <v>301</v>
      </c>
      <c r="DO35" s="156">
        <f>IF(DM34="","",IF(OR((DO34-DM35)&lt;0,(DO34-DM35)=1),DO34,DO34-DM35))</f>
        <v>301</v>
      </c>
      <c r="DP35" s="28">
        <f t="shared" si="38"/>
        <v>0</v>
      </c>
      <c r="DQ35" s="17">
        <f t="shared" ref="DQ35:DQ52" si="80">DR34-DP35</f>
        <v>301</v>
      </c>
      <c r="DR35" s="156">
        <f>IF(DP34="","",IF(OR((DR34-DP35)&lt;0,(DR34-DP35)=1),DR34,DR34-DP35))</f>
        <v>301</v>
      </c>
      <c r="DS35" s="28">
        <f t="shared" si="39"/>
        <v>0</v>
      </c>
      <c r="DT35" s="17">
        <f t="shared" ref="DT35:DT52" si="81">DU34-DS35</f>
        <v>301</v>
      </c>
      <c r="DU35" s="156">
        <f>IF(DS34="","",IF(OR((DU34-DS35)&lt;0,(DU34-DS35)=1),DU34,DU34-DS35))</f>
        <v>301</v>
      </c>
      <c r="DV35" s="28">
        <f t="shared" si="40"/>
        <v>0</v>
      </c>
      <c r="DW35" s="17">
        <f t="shared" ref="DW35:DW52" si="82">DX34-DV35</f>
        <v>301</v>
      </c>
      <c r="DX35" s="156">
        <f>IF(DV34="","",IF(OR((DX34-DV35)&lt;0,(DX34-DV35)=1),DX34,DX34-DV35))</f>
        <v>301</v>
      </c>
      <c r="DY35" s="28">
        <f t="shared" si="41"/>
        <v>0</v>
      </c>
      <c r="DZ35" s="17">
        <f t="shared" ref="DZ35:DZ52" si="83">EA34-DY35</f>
        <v>301</v>
      </c>
      <c r="EA35" s="156">
        <f>IF(DY34="","",IF(OR((EA34-DY35)&lt;0,(EA34-DY35)=1),EA34,EA34-DY35))</f>
        <v>301</v>
      </c>
    </row>
    <row r="36" spans="1:131" ht="19.5" thickTop="1" thickBot="1">
      <c r="A36" s="32" t="s">
        <v>50</v>
      </c>
      <c r="B36" s="21">
        <v>4</v>
      </c>
      <c r="C36" s="22"/>
      <c r="D36" s="444"/>
      <c r="E36" s="31">
        <v>4</v>
      </c>
      <c r="F36" s="28">
        <f t="shared" si="0"/>
        <v>0</v>
      </c>
      <c r="G36" s="17">
        <f t="shared" si="42"/>
        <v>0</v>
      </c>
      <c r="H36" s="156">
        <f t="shared" ref="H36:H52" si="84">IF(F35="","",IF(OR((H35-F36)&lt;0,(H35-F36)=1),H35,H35-F36))</f>
        <v>0</v>
      </c>
      <c r="I36" s="28">
        <f t="shared" si="1"/>
        <v>0</v>
      </c>
      <c r="J36" s="17">
        <f t="shared" si="43"/>
        <v>301</v>
      </c>
      <c r="K36" s="156">
        <f t="shared" ref="K36:K52" si="85">IF(I35="","",IF(OR((K35-I36)&lt;0,(K35-I36)=1),K35,K35-I36))</f>
        <v>301</v>
      </c>
      <c r="L36" s="28">
        <f t="shared" si="2"/>
        <v>0</v>
      </c>
      <c r="M36" s="17">
        <f t="shared" si="44"/>
        <v>301</v>
      </c>
      <c r="N36" s="156">
        <f t="shared" ref="N36:N52" si="86">IF(L35="","",IF(OR((N35-L36)&lt;0,(N35-L36)=1),N35,N35-L36))</f>
        <v>301</v>
      </c>
      <c r="O36" s="28">
        <f t="shared" si="3"/>
        <v>0</v>
      </c>
      <c r="P36" s="17">
        <f t="shared" si="45"/>
        <v>301</v>
      </c>
      <c r="Q36" s="156">
        <f t="shared" ref="Q36:Q52" si="87">IF(O35="","",IF(OR((Q35-O36)&lt;0,(Q35-O36)=1),Q35,Q35-O36))</f>
        <v>301</v>
      </c>
      <c r="R36" s="28">
        <f t="shared" si="4"/>
        <v>0</v>
      </c>
      <c r="S36" s="17">
        <f t="shared" si="46"/>
        <v>301</v>
      </c>
      <c r="T36" s="156">
        <f t="shared" ref="T36:T52" si="88">IF(R35="","",IF(OR((T35-R36)&lt;0,(T35-R36)=1),T35,T35-R36))</f>
        <v>301</v>
      </c>
      <c r="U36" s="28">
        <f t="shared" si="5"/>
        <v>0</v>
      </c>
      <c r="V36" s="17">
        <f t="shared" si="47"/>
        <v>301</v>
      </c>
      <c r="W36" s="156">
        <f t="shared" ref="W36:W52" si="89">IF(U35="","",IF(OR((W35-U36)&lt;0,(W35-U36)=1),W35,W35-U36))</f>
        <v>301</v>
      </c>
      <c r="X36" s="28">
        <f t="shared" si="6"/>
        <v>0</v>
      </c>
      <c r="Y36" s="17">
        <f t="shared" si="48"/>
        <v>301</v>
      </c>
      <c r="Z36" s="156">
        <f t="shared" ref="Z36:Z52" si="90">IF(X35="","",IF(OR((Z35-X36)&lt;0,(Z35-X36)=1),Z35,Z35-X36))</f>
        <v>301</v>
      </c>
      <c r="AA36" s="28">
        <f t="shared" si="7"/>
        <v>0</v>
      </c>
      <c r="AB36" s="17">
        <f t="shared" si="49"/>
        <v>301</v>
      </c>
      <c r="AC36" s="156">
        <f t="shared" ref="AC36:AC52" si="91">IF(AA35="","",IF(OR((AC35-AA36)&lt;0,(AC35-AA36)=1),AC35,AC35-AA36))</f>
        <v>301</v>
      </c>
      <c r="AD36" s="28">
        <f t="shared" si="8"/>
        <v>0</v>
      </c>
      <c r="AE36" s="17">
        <f t="shared" si="50"/>
        <v>301</v>
      </c>
      <c r="AF36" s="156">
        <f t="shared" ref="AF36:AF52" si="92">IF(AD35="","",IF(OR((AF35-AD36)&lt;0,(AF35-AD36)=1),AF35,AF35-AD36))</f>
        <v>301</v>
      </c>
      <c r="AG36" s="28">
        <f t="shared" si="9"/>
        <v>0</v>
      </c>
      <c r="AH36" s="17">
        <f t="shared" si="51"/>
        <v>301</v>
      </c>
      <c r="AI36" s="156">
        <f t="shared" ref="AI36:AI52" si="93">IF(AG35="","",IF(OR((AI35-AG36)&lt;0,(AI35-AG36)=1),AI35,AI35-AG36))</f>
        <v>301</v>
      </c>
      <c r="AJ36" s="28">
        <f t="shared" si="10"/>
        <v>0</v>
      </c>
      <c r="AK36" s="17">
        <f t="shared" si="52"/>
        <v>301</v>
      </c>
      <c r="AL36" s="156">
        <f t="shared" ref="AL36:AL52" si="94">IF(AJ35="","",IF(OR((AL35-AJ36)&lt;0,(AL35-AJ36)=1),AL35,AL35-AJ36))</f>
        <v>301</v>
      </c>
      <c r="AM36" s="28">
        <f t="shared" si="11"/>
        <v>0</v>
      </c>
      <c r="AN36" s="17">
        <f t="shared" si="53"/>
        <v>301</v>
      </c>
      <c r="AO36" s="156">
        <f t="shared" ref="AO36:AO52" si="95">IF(AM35="","",IF(OR((AO35-AM36)&lt;0,(AO35-AM36)=1),AO35,AO35-AM36))</f>
        <v>301</v>
      </c>
      <c r="AP36" s="28">
        <f t="shared" si="12"/>
        <v>0</v>
      </c>
      <c r="AQ36" s="17">
        <f t="shared" si="54"/>
        <v>301</v>
      </c>
      <c r="AR36" s="156">
        <f t="shared" ref="AR36:AR52" si="96">IF(AP35="","",IF(OR((AR35-AP36)&lt;0,(AR35-AP36)=1),AR35,AR35-AP36))</f>
        <v>301</v>
      </c>
      <c r="AS36" s="28">
        <f t="shared" si="13"/>
        <v>0</v>
      </c>
      <c r="AT36" s="17">
        <f t="shared" si="55"/>
        <v>301</v>
      </c>
      <c r="AU36" s="156">
        <f t="shared" ref="AU36:AU52" si="97">IF(AS35="","",IF(OR((AU35-AS36)&lt;0,(AU35-AS36)=1),AU35,AU35-AS36))</f>
        <v>301</v>
      </c>
      <c r="AV36" s="28">
        <f t="shared" si="14"/>
        <v>0</v>
      </c>
      <c r="AW36" s="17">
        <f t="shared" si="56"/>
        <v>301</v>
      </c>
      <c r="AX36" s="156">
        <f t="shared" ref="AX36:AX52" si="98">IF(AV35="","",IF(OR((AX35-AV36)&lt;0,(AX35-AV36)=1),AX35,AX35-AV36))</f>
        <v>301</v>
      </c>
      <c r="AY36" s="28">
        <f t="shared" si="15"/>
        <v>0</v>
      </c>
      <c r="AZ36" s="17">
        <f t="shared" si="57"/>
        <v>301</v>
      </c>
      <c r="BA36" s="156">
        <f t="shared" ref="BA36:BA52" si="99">IF(AY35="","",IF(OR((BA35-AY36)&lt;0,(BA35-AY36)=1),BA35,BA35-AY36))</f>
        <v>301</v>
      </c>
      <c r="BB36" s="28">
        <f t="shared" si="16"/>
        <v>0</v>
      </c>
      <c r="BC36" s="17">
        <f t="shared" si="58"/>
        <v>301</v>
      </c>
      <c r="BD36" s="156">
        <f t="shared" ref="BD36:BD52" si="100">IF(BB35="","",IF(OR((BD35-BB36)&lt;0,(BD35-BB36)=1),BD35,BD35-BB36))</f>
        <v>301</v>
      </c>
      <c r="BE36" s="28">
        <f t="shared" si="17"/>
        <v>0</v>
      </c>
      <c r="BF36" s="17">
        <f t="shared" si="59"/>
        <v>301</v>
      </c>
      <c r="BG36" s="156">
        <f t="shared" ref="BG36:BG52" si="101">IF(BE35="","",IF(OR((BG35-BE36)&lt;0,(BG35-BE36)=1),BG35,BG35-BE36))</f>
        <v>301</v>
      </c>
      <c r="BH36" s="28">
        <f t="shared" si="18"/>
        <v>0</v>
      </c>
      <c r="BI36" s="17">
        <f t="shared" si="60"/>
        <v>301</v>
      </c>
      <c r="BJ36" s="156">
        <f t="shared" ref="BJ36:BJ52" si="102">IF(BH35="","",IF(OR((BJ35-BH36)&lt;0,(BJ35-BH36)=1),BJ35,BJ35-BH36))</f>
        <v>301</v>
      </c>
      <c r="BK36" s="28">
        <f t="shared" si="19"/>
        <v>0</v>
      </c>
      <c r="BL36" s="17">
        <f t="shared" si="61"/>
        <v>301</v>
      </c>
      <c r="BM36" s="156">
        <f t="shared" ref="BM36:BM52" si="103">IF(BK35="","",IF(OR((BM35-BK36)&lt;0,(BM35-BK36)=1),BM35,BM35-BK36))</f>
        <v>301</v>
      </c>
      <c r="BN36" s="28">
        <f t="shared" si="20"/>
        <v>0</v>
      </c>
      <c r="BO36" s="17">
        <f t="shared" si="62"/>
        <v>301</v>
      </c>
      <c r="BP36" s="156">
        <f t="shared" ref="BP36:BP52" si="104">IF(BN35="","",IF(OR((BP35-BN36)&lt;0,(BP35-BN36)=1),BP35,BP35-BN36))</f>
        <v>301</v>
      </c>
      <c r="BQ36" s="28">
        <f t="shared" si="21"/>
        <v>0</v>
      </c>
      <c r="BR36" s="17">
        <f t="shared" si="63"/>
        <v>301</v>
      </c>
      <c r="BS36" s="156">
        <f t="shared" ref="BS36:BS52" si="105">IF(BQ35="","",IF(OR((BS35-BQ36)&lt;0,(BS35-BQ36)=1),BS35,BS35-BQ36))</f>
        <v>301</v>
      </c>
      <c r="BT36" s="28">
        <f t="shared" si="22"/>
        <v>0</v>
      </c>
      <c r="BU36" s="17">
        <f t="shared" si="64"/>
        <v>301</v>
      </c>
      <c r="BV36" s="156">
        <f t="shared" ref="BV36:BV52" si="106">IF(BT35="","",IF(OR((BV35-BT36)&lt;0,(BV35-BT36)=1),BV35,BV35-BT36))</f>
        <v>301</v>
      </c>
      <c r="BW36" s="28">
        <f t="shared" si="23"/>
        <v>0</v>
      </c>
      <c r="BX36" s="17">
        <f t="shared" si="65"/>
        <v>301</v>
      </c>
      <c r="BY36" s="156">
        <f t="shared" ref="BY36:BY52" si="107">IF(BW35="","",IF(OR((BY35-BW36)&lt;0,(BY35-BW36)=1),BY35,BY35-BW36))</f>
        <v>301</v>
      </c>
      <c r="BZ36" s="28">
        <f t="shared" si="24"/>
        <v>0</v>
      </c>
      <c r="CA36" s="17">
        <f t="shared" si="66"/>
        <v>301</v>
      </c>
      <c r="CB36" s="156">
        <f t="shared" ref="CB36:CB52" si="108">IF(BZ35="","",IF(OR((CB35-BZ36)&lt;0,(CB35-BZ36)=1),CB35,CB35-BZ36))</f>
        <v>301</v>
      </c>
      <c r="CC36" s="28">
        <f t="shared" si="25"/>
        <v>0</v>
      </c>
      <c r="CD36" s="17">
        <f t="shared" si="67"/>
        <v>301</v>
      </c>
      <c r="CE36" s="156">
        <f t="shared" ref="CE36:CE52" si="109">IF(CC35="","",IF(OR((CE35-CC36)&lt;0,(CE35-CC36)=1),CE35,CE35-CC36))</f>
        <v>301</v>
      </c>
      <c r="CF36" s="28">
        <f t="shared" si="26"/>
        <v>0</v>
      </c>
      <c r="CG36" s="17">
        <f t="shared" si="68"/>
        <v>301</v>
      </c>
      <c r="CH36" s="156">
        <f t="shared" ref="CH36:CH52" si="110">IF(CF35="","",IF(OR((CH35-CF36)&lt;0,(CH35-CF36)=1),CH35,CH35-CF36))</f>
        <v>301</v>
      </c>
      <c r="CI36" s="28">
        <f t="shared" si="27"/>
        <v>0</v>
      </c>
      <c r="CJ36" s="17">
        <f t="shared" si="69"/>
        <v>301</v>
      </c>
      <c r="CK36" s="156">
        <f t="shared" ref="CK36:CK52" si="111">IF(CI35="","",IF(OR((CK35-CI36)&lt;0,(CK35-CI36)=1),CK35,CK35-CI36))</f>
        <v>301</v>
      </c>
      <c r="CL36" s="28">
        <f t="shared" si="28"/>
        <v>0</v>
      </c>
      <c r="CM36" s="17">
        <f t="shared" si="70"/>
        <v>301</v>
      </c>
      <c r="CN36" s="156">
        <f t="shared" ref="CN36:CN52" si="112">IF(CL35="","",IF(OR((CN35-CL36)&lt;0,(CN35-CL36)=1),CN35,CN35-CL36))</f>
        <v>301</v>
      </c>
      <c r="CO36" s="28">
        <f t="shared" si="29"/>
        <v>0</v>
      </c>
      <c r="CP36" s="17">
        <f t="shared" si="71"/>
        <v>301</v>
      </c>
      <c r="CQ36" s="156">
        <f t="shared" ref="CQ36:CQ52" si="113">IF(CO35="","",IF(OR((CQ35-CO36)&lt;0,(CQ35-CO36)=1),CQ35,CQ35-CO36))</f>
        <v>301</v>
      </c>
      <c r="CR36" s="28">
        <f t="shared" si="30"/>
        <v>0</v>
      </c>
      <c r="CS36" s="17">
        <f t="shared" si="72"/>
        <v>301</v>
      </c>
      <c r="CT36" s="156">
        <f t="shared" ref="CT36:CT52" si="114">IF(CR35="","",IF(OR((CT35-CR36)&lt;0,(CT35-CR36)=1),CT35,CT35-CR36))</f>
        <v>301</v>
      </c>
      <c r="CU36" s="28">
        <f t="shared" si="31"/>
        <v>0</v>
      </c>
      <c r="CV36" s="17">
        <f t="shared" si="73"/>
        <v>301</v>
      </c>
      <c r="CW36" s="156">
        <f t="shared" ref="CW36:CW52" si="115">IF(CU35="","",IF(OR((CW35-CU36)&lt;0,(CW35-CU36)=1),CW35,CW35-CU36))</f>
        <v>301</v>
      </c>
      <c r="CX36" s="28">
        <f t="shared" si="32"/>
        <v>0</v>
      </c>
      <c r="CY36" s="17">
        <f t="shared" si="74"/>
        <v>301</v>
      </c>
      <c r="CZ36" s="156">
        <f t="shared" ref="CZ36:CZ52" si="116">IF(CX35="","",IF(OR((CZ35-CX36)&lt;0,(CZ35-CX36)=1),CZ35,CZ35-CX36))</f>
        <v>301</v>
      </c>
      <c r="DA36" s="28">
        <f t="shared" si="33"/>
        <v>0</v>
      </c>
      <c r="DB36" s="17">
        <f t="shared" si="75"/>
        <v>301</v>
      </c>
      <c r="DC36" s="156">
        <f t="shared" ref="DC36:DC52" si="117">IF(DA35="","",IF(OR((DC35-DA36)&lt;0,(DC35-DA36)=1),DC35,DC35-DA36))</f>
        <v>301</v>
      </c>
      <c r="DD36" s="28">
        <f t="shared" si="34"/>
        <v>0</v>
      </c>
      <c r="DE36" s="17">
        <f t="shared" si="76"/>
        <v>301</v>
      </c>
      <c r="DF36" s="156">
        <f t="shared" ref="DF36:DF52" si="118">IF(DD35="","",IF(OR((DF35-DD36)&lt;0,(DF35-DD36)=1),DF35,DF35-DD36))</f>
        <v>301</v>
      </c>
      <c r="DG36" s="28">
        <f t="shared" si="35"/>
        <v>0</v>
      </c>
      <c r="DH36" s="17">
        <f t="shared" si="77"/>
        <v>301</v>
      </c>
      <c r="DI36" s="156">
        <f t="shared" ref="DI36:DI52" si="119">IF(DG35="","",IF(OR((DI35-DG36)&lt;0,(DI35-DG36)=1),DI35,DI35-DG36))</f>
        <v>301</v>
      </c>
      <c r="DJ36" s="28">
        <f t="shared" si="36"/>
        <v>0</v>
      </c>
      <c r="DK36" s="17">
        <f t="shared" si="78"/>
        <v>301</v>
      </c>
      <c r="DL36" s="156">
        <f t="shared" ref="DL36:DL52" si="120">IF(DJ35="","",IF(OR((DL35-DJ36)&lt;0,(DL35-DJ36)=1),DL35,DL35-DJ36))</f>
        <v>301</v>
      </c>
      <c r="DM36" s="28">
        <f t="shared" si="37"/>
        <v>0</v>
      </c>
      <c r="DN36" s="17">
        <f t="shared" si="79"/>
        <v>301</v>
      </c>
      <c r="DO36" s="156">
        <f t="shared" ref="DO36:DO52" si="121">IF(DM35="","",IF(OR((DO35-DM36)&lt;0,(DO35-DM36)=1),DO35,DO35-DM36))</f>
        <v>301</v>
      </c>
      <c r="DP36" s="28">
        <f t="shared" si="38"/>
        <v>0</v>
      </c>
      <c r="DQ36" s="17">
        <f t="shared" si="80"/>
        <v>301</v>
      </c>
      <c r="DR36" s="156">
        <f t="shared" ref="DR36:DR52" si="122">IF(DP35="","",IF(OR((DR35-DP36)&lt;0,(DR35-DP36)=1),DR35,DR35-DP36))</f>
        <v>301</v>
      </c>
      <c r="DS36" s="28">
        <f t="shared" si="39"/>
        <v>0</v>
      </c>
      <c r="DT36" s="17">
        <f t="shared" si="81"/>
        <v>301</v>
      </c>
      <c r="DU36" s="156">
        <f t="shared" ref="DU36:DU52" si="123">IF(DS35="","",IF(OR((DU35-DS36)&lt;0,(DU35-DS36)=1),DU35,DU35-DS36))</f>
        <v>301</v>
      </c>
      <c r="DV36" s="28">
        <f t="shared" si="40"/>
        <v>0</v>
      </c>
      <c r="DW36" s="17">
        <f t="shared" si="82"/>
        <v>301</v>
      </c>
      <c r="DX36" s="156">
        <f t="shared" ref="DX36:DX52" si="124">IF(DV35="","",IF(OR((DX35-DV36)&lt;0,(DX35-DV36)=1),DX35,DX35-DV36))</f>
        <v>301</v>
      </c>
      <c r="DY36" s="28">
        <f t="shared" si="41"/>
        <v>0</v>
      </c>
      <c r="DZ36" s="17">
        <f t="shared" si="83"/>
        <v>301</v>
      </c>
      <c r="EA36" s="156">
        <f t="shared" ref="EA36:EA52" si="125">IF(DY35="","",IF(OR((EA35-DY36)&lt;0,(EA35-DY36)=1),EA35,EA35-DY36))</f>
        <v>301</v>
      </c>
    </row>
    <row r="37" spans="1:131" ht="19.5" thickTop="1" thickBot="1">
      <c r="A37" s="32" t="s">
        <v>50</v>
      </c>
      <c r="B37" s="21">
        <v>5</v>
      </c>
      <c r="C37" s="22"/>
      <c r="D37" s="444"/>
      <c r="E37" s="31">
        <v>5</v>
      </c>
      <c r="F37" s="28">
        <f t="shared" si="0"/>
        <v>0</v>
      </c>
      <c r="G37" s="17">
        <f t="shared" si="42"/>
        <v>0</v>
      </c>
      <c r="H37" s="156">
        <f t="shared" si="84"/>
        <v>0</v>
      </c>
      <c r="I37" s="28">
        <f t="shared" si="1"/>
        <v>0</v>
      </c>
      <c r="J37" s="17">
        <f t="shared" si="43"/>
        <v>301</v>
      </c>
      <c r="K37" s="156">
        <f t="shared" si="85"/>
        <v>301</v>
      </c>
      <c r="L37" s="28">
        <f t="shared" si="2"/>
        <v>0</v>
      </c>
      <c r="M37" s="17">
        <f t="shared" si="44"/>
        <v>301</v>
      </c>
      <c r="N37" s="156">
        <f t="shared" si="86"/>
        <v>301</v>
      </c>
      <c r="O37" s="28">
        <f t="shared" si="3"/>
        <v>0</v>
      </c>
      <c r="P37" s="17">
        <f t="shared" si="45"/>
        <v>301</v>
      </c>
      <c r="Q37" s="156">
        <f t="shared" si="87"/>
        <v>301</v>
      </c>
      <c r="R37" s="28">
        <f t="shared" si="4"/>
        <v>0</v>
      </c>
      <c r="S37" s="17">
        <f t="shared" si="46"/>
        <v>301</v>
      </c>
      <c r="T37" s="156">
        <f t="shared" si="88"/>
        <v>301</v>
      </c>
      <c r="U37" s="28">
        <f t="shared" si="5"/>
        <v>0</v>
      </c>
      <c r="V37" s="17">
        <f t="shared" si="47"/>
        <v>301</v>
      </c>
      <c r="W37" s="156">
        <f t="shared" si="89"/>
        <v>301</v>
      </c>
      <c r="X37" s="28">
        <f t="shared" si="6"/>
        <v>0</v>
      </c>
      <c r="Y37" s="17">
        <f t="shared" si="48"/>
        <v>301</v>
      </c>
      <c r="Z37" s="156">
        <f t="shared" si="90"/>
        <v>301</v>
      </c>
      <c r="AA37" s="28">
        <f t="shared" si="7"/>
        <v>0</v>
      </c>
      <c r="AB37" s="17">
        <f t="shared" si="49"/>
        <v>301</v>
      </c>
      <c r="AC37" s="156">
        <f t="shared" si="91"/>
        <v>301</v>
      </c>
      <c r="AD37" s="28">
        <f t="shared" si="8"/>
        <v>0</v>
      </c>
      <c r="AE37" s="17">
        <f t="shared" si="50"/>
        <v>301</v>
      </c>
      <c r="AF37" s="156">
        <f t="shared" si="92"/>
        <v>301</v>
      </c>
      <c r="AG37" s="28">
        <f t="shared" si="9"/>
        <v>0</v>
      </c>
      <c r="AH37" s="17">
        <f t="shared" si="51"/>
        <v>301</v>
      </c>
      <c r="AI37" s="156">
        <f t="shared" si="93"/>
        <v>301</v>
      </c>
      <c r="AJ37" s="28">
        <f t="shared" si="10"/>
        <v>0</v>
      </c>
      <c r="AK37" s="17">
        <f t="shared" si="52"/>
        <v>301</v>
      </c>
      <c r="AL37" s="156">
        <f t="shared" si="94"/>
        <v>301</v>
      </c>
      <c r="AM37" s="28">
        <f t="shared" si="11"/>
        <v>0</v>
      </c>
      <c r="AN37" s="17">
        <f t="shared" si="53"/>
        <v>301</v>
      </c>
      <c r="AO37" s="156">
        <f t="shared" si="95"/>
        <v>301</v>
      </c>
      <c r="AP37" s="28">
        <f t="shared" si="12"/>
        <v>0</v>
      </c>
      <c r="AQ37" s="17">
        <f t="shared" si="54"/>
        <v>301</v>
      </c>
      <c r="AR37" s="156">
        <f t="shared" si="96"/>
        <v>301</v>
      </c>
      <c r="AS37" s="28">
        <f t="shared" si="13"/>
        <v>0</v>
      </c>
      <c r="AT37" s="17">
        <f t="shared" si="55"/>
        <v>301</v>
      </c>
      <c r="AU37" s="156">
        <f t="shared" si="97"/>
        <v>301</v>
      </c>
      <c r="AV37" s="28">
        <f t="shared" si="14"/>
        <v>0</v>
      </c>
      <c r="AW37" s="17">
        <f t="shared" si="56"/>
        <v>301</v>
      </c>
      <c r="AX37" s="156">
        <f t="shared" si="98"/>
        <v>301</v>
      </c>
      <c r="AY37" s="28">
        <f t="shared" si="15"/>
        <v>0</v>
      </c>
      <c r="AZ37" s="17">
        <f t="shared" si="57"/>
        <v>301</v>
      </c>
      <c r="BA37" s="156">
        <f t="shared" si="99"/>
        <v>301</v>
      </c>
      <c r="BB37" s="28">
        <f t="shared" si="16"/>
        <v>0</v>
      </c>
      <c r="BC37" s="17">
        <f t="shared" si="58"/>
        <v>301</v>
      </c>
      <c r="BD37" s="156">
        <f t="shared" si="100"/>
        <v>301</v>
      </c>
      <c r="BE37" s="28">
        <f t="shared" si="17"/>
        <v>0</v>
      </c>
      <c r="BF37" s="17">
        <f t="shared" si="59"/>
        <v>301</v>
      </c>
      <c r="BG37" s="156">
        <f t="shared" si="101"/>
        <v>301</v>
      </c>
      <c r="BH37" s="28">
        <f t="shared" si="18"/>
        <v>0</v>
      </c>
      <c r="BI37" s="17">
        <f t="shared" si="60"/>
        <v>301</v>
      </c>
      <c r="BJ37" s="156">
        <f t="shared" si="102"/>
        <v>301</v>
      </c>
      <c r="BK37" s="28">
        <f t="shared" si="19"/>
        <v>0</v>
      </c>
      <c r="BL37" s="17">
        <f t="shared" si="61"/>
        <v>301</v>
      </c>
      <c r="BM37" s="156">
        <f t="shared" si="103"/>
        <v>301</v>
      </c>
      <c r="BN37" s="28">
        <f t="shared" si="20"/>
        <v>0</v>
      </c>
      <c r="BO37" s="17">
        <f t="shared" si="62"/>
        <v>301</v>
      </c>
      <c r="BP37" s="156">
        <f t="shared" si="104"/>
        <v>301</v>
      </c>
      <c r="BQ37" s="28">
        <f t="shared" si="21"/>
        <v>0</v>
      </c>
      <c r="BR37" s="17">
        <f t="shared" si="63"/>
        <v>301</v>
      </c>
      <c r="BS37" s="156">
        <f t="shared" si="105"/>
        <v>301</v>
      </c>
      <c r="BT37" s="28">
        <f t="shared" si="22"/>
        <v>0</v>
      </c>
      <c r="BU37" s="17">
        <f t="shared" si="64"/>
        <v>301</v>
      </c>
      <c r="BV37" s="156">
        <f t="shared" si="106"/>
        <v>301</v>
      </c>
      <c r="BW37" s="28">
        <f t="shared" si="23"/>
        <v>0</v>
      </c>
      <c r="BX37" s="17">
        <f t="shared" si="65"/>
        <v>301</v>
      </c>
      <c r="BY37" s="156">
        <f t="shared" si="107"/>
        <v>301</v>
      </c>
      <c r="BZ37" s="28">
        <f t="shared" si="24"/>
        <v>0</v>
      </c>
      <c r="CA37" s="17">
        <f t="shared" si="66"/>
        <v>301</v>
      </c>
      <c r="CB37" s="156">
        <f t="shared" si="108"/>
        <v>301</v>
      </c>
      <c r="CC37" s="28">
        <f t="shared" si="25"/>
        <v>0</v>
      </c>
      <c r="CD37" s="17">
        <f t="shared" si="67"/>
        <v>301</v>
      </c>
      <c r="CE37" s="156">
        <f t="shared" si="109"/>
        <v>301</v>
      </c>
      <c r="CF37" s="28">
        <f t="shared" si="26"/>
        <v>0</v>
      </c>
      <c r="CG37" s="17">
        <f t="shared" si="68"/>
        <v>301</v>
      </c>
      <c r="CH37" s="156">
        <f t="shared" si="110"/>
        <v>301</v>
      </c>
      <c r="CI37" s="28">
        <f t="shared" si="27"/>
        <v>0</v>
      </c>
      <c r="CJ37" s="17">
        <f t="shared" si="69"/>
        <v>301</v>
      </c>
      <c r="CK37" s="156">
        <f t="shared" si="111"/>
        <v>301</v>
      </c>
      <c r="CL37" s="28">
        <f t="shared" si="28"/>
        <v>0</v>
      </c>
      <c r="CM37" s="17">
        <f t="shared" si="70"/>
        <v>301</v>
      </c>
      <c r="CN37" s="156">
        <f t="shared" si="112"/>
        <v>301</v>
      </c>
      <c r="CO37" s="28">
        <f t="shared" si="29"/>
        <v>0</v>
      </c>
      <c r="CP37" s="17">
        <f t="shared" si="71"/>
        <v>301</v>
      </c>
      <c r="CQ37" s="156">
        <f t="shared" si="113"/>
        <v>301</v>
      </c>
      <c r="CR37" s="28">
        <f t="shared" si="30"/>
        <v>0</v>
      </c>
      <c r="CS37" s="17">
        <f t="shared" si="72"/>
        <v>301</v>
      </c>
      <c r="CT37" s="156">
        <f t="shared" si="114"/>
        <v>301</v>
      </c>
      <c r="CU37" s="28">
        <f t="shared" si="31"/>
        <v>0</v>
      </c>
      <c r="CV37" s="17">
        <f t="shared" si="73"/>
        <v>301</v>
      </c>
      <c r="CW37" s="156">
        <f t="shared" si="115"/>
        <v>301</v>
      </c>
      <c r="CX37" s="28">
        <f t="shared" si="32"/>
        <v>0</v>
      </c>
      <c r="CY37" s="17">
        <f t="shared" si="74"/>
        <v>301</v>
      </c>
      <c r="CZ37" s="156">
        <f t="shared" si="116"/>
        <v>301</v>
      </c>
      <c r="DA37" s="28">
        <f t="shared" si="33"/>
        <v>0</v>
      </c>
      <c r="DB37" s="17">
        <f t="shared" si="75"/>
        <v>301</v>
      </c>
      <c r="DC37" s="156">
        <f t="shared" si="117"/>
        <v>301</v>
      </c>
      <c r="DD37" s="28">
        <f t="shared" si="34"/>
        <v>0</v>
      </c>
      <c r="DE37" s="17">
        <f t="shared" si="76"/>
        <v>301</v>
      </c>
      <c r="DF37" s="156">
        <f t="shared" si="118"/>
        <v>301</v>
      </c>
      <c r="DG37" s="28">
        <f t="shared" si="35"/>
        <v>0</v>
      </c>
      <c r="DH37" s="17">
        <f t="shared" si="77"/>
        <v>301</v>
      </c>
      <c r="DI37" s="156">
        <f t="shared" si="119"/>
        <v>301</v>
      </c>
      <c r="DJ37" s="28">
        <f t="shared" si="36"/>
        <v>0</v>
      </c>
      <c r="DK37" s="17">
        <f t="shared" si="78"/>
        <v>301</v>
      </c>
      <c r="DL37" s="156">
        <f t="shared" si="120"/>
        <v>301</v>
      </c>
      <c r="DM37" s="28">
        <f t="shared" si="37"/>
        <v>0</v>
      </c>
      <c r="DN37" s="17">
        <f t="shared" si="79"/>
        <v>301</v>
      </c>
      <c r="DO37" s="156">
        <f t="shared" si="121"/>
        <v>301</v>
      </c>
      <c r="DP37" s="28">
        <f t="shared" si="38"/>
        <v>0</v>
      </c>
      <c r="DQ37" s="17">
        <f t="shared" si="80"/>
        <v>301</v>
      </c>
      <c r="DR37" s="156">
        <f t="shared" si="122"/>
        <v>301</v>
      </c>
      <c r="DS37" s="28">
        <f t="shared" si="39"/>
        <v>0</v>
      </c>
      <c r="DT37" s="17">
        <f t="shared" si="81"/>
        <v>301</v>
      </c>
      <c r="DU37" s="156">
        <f t="shared" si="123"/>
        <v>301</v>
      </c>
      <c r="DV37" s="28">
        <f t="shared" si="40"/>
        <v>0</v>
      </c>
      <c r="DW37" s="17">
        <f t="shared" si="82"/>
        <v>301</v>
      </c>
      <c r="DX37" s="156">
        <f t="shared" si="124"/>
        <v>301</v>
      </c>
      <c r="DY37" s="28">
        <f t="shared" si="41"/>
        <v>0</v>
      </c>
      <c r="DZ37" s="17">
        <f t="shared" si="83"/>
        <v>301</v>
      </c>
      <c r="EA37" s="156">
        <f t="shared" si="125"/>
        <v>301</v>
      </c>
    </row>
    <row r="38" spans="1:131" ht="19.5" thickTop="1" thickBot="1">
      <c r="A38" s="32" t="s">
        <v>50</v>
      </c>
      <c r="B38" s="21">
        <v>6</v>
      </c>
      <c r="C38" s="22"/>
      <c r="D38" s="445"/>
      <c r="E38" s="31">
        <v>6</v>
      </c>
      <c r="F38" s="28">
        <f t="shared" si="0"/>
        <v>0</v>
      </c>
      <c r="G38" s="17">
        <f t="shared" si="42"/>
        <v>0</v>
      </c>
      <c r="H38" s="156">
        <f t="shared" si="84"/>
        <v>0</v>
      </c>
      <c r="I38" s="28">
        <f t="shared" si="1"/>
        <v>0</v>
      </c>
      <c r="J38" s="17">
        <f t="shared" si="43"/>
        <v>301</v>
      </c>
      <c r="K38" s="156">
        <f t="shared" si="85"/>
        <v>301</v>
      </c>
      <c r="L38" s="28">
        <f t="shared" si="2"/>
        <v>0</v>
      </c>
      <c r="M38" s="17">
        <f t="shared" si="44"/>
        <v>301</v>
      </c>
      <c r="N38" s="156">
        <f t="shared" si="86"/>
        <v>301</v>
      </c>
      <c r="O38" s="28">
        <f t="shared" si="3"/>
        <v>0</v>
      </c>
      <c r="P38" s="17">
        <f t="shared" si="45"/>
        <v>301</v>
      </c>
      <c r="Q38" s="156">
        <f t="shared" si="87"/>
        <v>301</v>
      </c>
      <c r="R38" s="28">
        <f t="shared" si="4"/>
        <v>0</v>
      </c>
      <c r="S38" s="17">
        <f t="shared" si="46"/>
        <v>301</v>
      </c>
      <c r="T38" s="156">
        <f t="shared" si="88"/>
        <v>301</v>
      </c>
      <c r="U38" s="28">
        <f t="shared" si="5"/>
        <v>0</v>
      </c>
      <c r="V38" s="17">
        <f t="shared" si="47"/>
        <v>301</v>
      </c>
      <c r="W38" s="156">
        <f t="shared" si="89"/>
        <v>301</v>
      </c>
      <c r="X38" s="28">
        <f t="shared" si="6"/>
        <v>0</v>
      </c>
      <c r="Y38" s="17">
        <f t="shared" si="48"/>
        <v>301</v>
      </c>
      <c r="Z38" s="156">
        <f t="shared" si="90"/>
        <v>301</v>
      </c>
      <c r="AA38" s="28">
        <f t="shared" si="7"/>
        <v>0</v>
      </c>
      <c r="AB38" s="17">
        <f t="shared" si="49"/>
        <v>301</v>
      </c>
      <c r="AC38" s="156">
        <f t="shared" si="91"/>
        <v>301</v>
      </c>
      <c r="AD38" s="28">
        <f t="shared" si="8"/>
        <v>0</v>
      </c>
      <c r="AE38" s="17">
        <f t="shared" si="50"/>
        <v>301</v>
      </c>
      <c r="AF38" s="156">
        <f t="shared" si="92"/>
        <v>301</v>
      </c>
      <c r="AG38" s="28">
        <f t="shared" si="9"/>
        <v>0</v>
      </c>
      <c r="AH38" s="17">
        <f t="shared" si="51"/>
        <v>301</v>
      </c>
      <c r="AI38" s="156">
        <f t="shared" si="93"/>
        <v>301</v>
      </c>
      <c r="AJ38" s="28">
        <f t="shared" si="10"/>
        <v>0</v>
      </c>
      <c r="AK38" s="17">
        <f t="shared" si="52"/>
        <v>301</v>
      </c>
      <c r="AL38" s="156">
        <f t="shared" si="94"/>
        <v>301</v>
      </c>
      <c r="AM38" s="28">
        <f t="shared" si="11"/>
        <v>0</v>
      </c>
      <c r="AN38" s="17">
        <f t="shared" si="53"/>
        <v>301</v>
      </c>
      <c r="AO38" s="156">
        <f t="shared" si="95"/>
        <v>301</v>
      </c>
      <c r="AP38" s="28">
        <f t="shared" si="12"/>
        <v>0</v>
      </c>
      <c r="AQ38" s="17">
        <f t="shared" si="54"/>
        <v>301</v>
      </c>
      <c r="AR38" s="156">
        <f t="shared" si="96"/>
        <v>301</v>
      </c>
      <c r="AS38" s="28">
        <f t="shared" si="13"/>
        <v>0</v>
      </c>
      <c r="AT38" s="17">
        <f t="shared" si="55"/>
        <v>301</v>
      </c>
      <c r="AU38" s="156">
        <f t="shared" si="97"/>
        <v>301</v>
      </c>
      <c r="AV38" s="28">
        <f t="shared" si="14"/>
        <v>0</v>
      </c>
      <c r="AW38" s="17">
        <f t="shared" si="56"/>
        <v>301</v>
      </c>
      <c r="AX38" s="156">
        <f t="shared" si="98"/>
        <v>301</v>
      </c>
      <c r="AY38" s="28">
        <f t="shared" si="15"/>
        <v>0</v>
      </c>
      <c r="AZ38" s="17">
        <f t="shared" si="57"/>
        <v>301</v>
      </c>
      <c r="BA38" s="156">
        <f t="shared" si="99"/>
        <v>301</v>
      </c>
      <c r="BB38" s="28">
        <f t="shared" si="16"/>
        <v>0</v>
      </c>
      <c r="BC38" s="17">
        <f t="shared" si="58"/>
        <v>301</v>
      </c>
      <c r="BD38" s="156">
        <f t="shared" si="100"/>
        <v>301</v>
      </c>
      <c r="BE38" s="28">
        <f t="shared" si="17"/>
        <v>0</v>
      </c>
      <c r="BF38" s="17">
        <f t="shared" si="59"/>
        <v>301</v>
      </c>
      <c r="BG38" s="156">
        <f t="shared" si="101"/>
        <v>301</v>
      </c>
      <c r="BH38" s="28">
        <f t="shared" si="18"/>
        <v>0</v>
      </c>
      <c r="BI38" s="17">
        <f t="shared" si="60"/>
        <v>301</v>
      </c>
      <c r="BJ38" s="156">
        <f t="shared" si="102"/>
        <v>301</v>
      </c>
      <c r="BK38" s="28">
        <f t="shared" si="19"/>
        <v>0</v>
      </c>
      <c r="BL38" s="17">
        <f t="shared" si="61"/>
        <v>301</v>
      </c>
      <c r="BM38" s="156">
        <f t="shared" si="103"/>
        <v>301</v>
      </c>
      <c r="BN38" s="28">
        <f t="shared" si="20"/>
        <v>0</v>
      </c>
      <c r="BO38" s="17">
        <f t="shared" si="62"/>
        <v>301</v>
      </c>
      <c r="BP38" s="156">
        <f t="shared" si="104"/>
        <v>301</v>
      </c>
      <c r="BQ38" s="28">
        <f t="shared" si="21"/>
        <v>0</v>
      </c>
      <c r="BR38" s="17">
        <f t="shared" si="63"/>
        <v>301</v>
      </c>
      <c r="BS38" s="156">
        <f t="shared" si="105"/>
        <v>301</v>
      </c>
      <c r="BT38" s="28">
        <f t="shared" si="22"/>
        <v>0</v>
      </c>
      <c r="BU38" s="17">
        <f t="shared" si="64"/>
        <v>301</v>
      </c>
      <c r="BV38" s="156">
        <f t="shared" si="106"/>
        <v>301</v>
      </c>
      <c r="BW38" s="28">
        <f t="shared" si="23"/>
        <v>0</v>
      </c>
      <c r="BX38" s="17">
        <f t="shared" si="65"/>
        <v>301</v>
      </c>
      <c r="BY38" s="156">
        <f t="shared" si="107"/>
        <v>301</v>
      </c>
      <c r="BZ38" s="28">
        <f t="shared" si="24"/>
        <v>0</v>
      </c>
      <c r="CA38" s="17">
        <f t="shared" si="66"/>
        <v>301</v>
      </c>
      <c r="CB38" s="156">
        <f t="shared" si="108"/>
        <v>301</v>
      </c>
      <c r="CC38" s="28">
        <f t="shared" si="25"/>
        <v>0</v>
      </c>
      <c r="CD38" s="17">
        <f t="shared" si="67"/>
        <v>301</v>
      </c>
      <c r="CE38" s="156">
        <f t="shared" si="109"/>
        <v>301</v>
      </c>
      <c r="CF38" s="28">
        <f t="shared" si="26"/>
        <v>0</v>
      </c>
      <c r="CG38" s="17">
        <f t="shared" si="68"/>
        <v>301</v>
      </c>
      <c r="CH38" s="156">
        <f t="shared" si="110"/>
        <v>301</v>
      </c>
      <c r="CI38" s="28">
        <f t="shared" si="27"/>
        <v>0</v>
      </c>
      <c r="CJ38" s="17">
        <f t="shared" si="69"/>
        <v>301</v>
      </c>
      <c r="CK38" s="156">
        <f t="shared" si="111"/>
        <v>301</v>
      </c>
      <c r="CL38" s="28">
        <f t="shared" si="28"/>
        <v>0</v>
      </c>
      <c r="CM38" s="17">
        <f t="shared" si="70"/>
        <v>301</v>
      </c>
      <c r="CN38" s="156">
        <f t="shared" si="112"/>
        <v>301</v>
      </c>
      <c r="CO38" s="28">
        <f t="shared" si="29"/>
        <v>0</v>
      </c>
      <c r="CP38" s="17">
        <f t="shared" si="71"/>
        <v>301</v>
      </c>
      <c r="CQ38" s="156">
        <f t="shared" si="113"/>
        <v>301</v>
      </c>
      <c r="CR38" s="28">
        <f t="shared" si="30"/>
        <v>0</v>
      </c>
      <c r="CS38" s="17">
        <f t="shared" si="72"/>
        <v>301</v>
      </c>
      <c r="CT38" s="156">
        <f t="shared" si="114"/>
        <v>301</v>
      </c>
      <c r="CU38" s="28">
        <f t="shared" si="31"/>
        <v>0</v>
      </c>
      <c r="CV38" s="17">
        <f t="shared" si="73"/>
        <v>301</v>
      </c>
      <c r="CW38" s="156">
        <f t="shared" si="115"/>
        <v>301</v>
      </c>
      <c r="CX38" s="28">
        <f t="shared" si="32"/>
        <v>0</v>
      </c>
      <c r="CY38" s="17">
        <f t="shared" si="74"/>
        <v>301</v>
      </c>
      <c r="CZ38" s="156">
        <f t="shared" si="116"/>
        <v>301</v>
      </c>
      <c r="DA38" s="28">
        <f t="shared" si="33"/>
        <v>0</v>
      </c>
      <c r="DB38" s="17">
        <f t="shared" si="75"/>
        <v>301</v>
      </c>
      <c r="DC38" s="156">
        <f t="shared" si="117"/>
        <v>301</v>
      </c>
      <c r="DD38" s="28">
        <f t="shared" si="34"/>
        <v>0</v>
      </c>
      <c r="DE38" s="17">
        <f t="shared" si="76"/>
        <v>301</v>
      </c>
      <c r="DF38" s="156">
        <f t="shared" si="118"/>
        <v>301</v>
      </c>
      <c r="DG38" s="28">
        <f t="shared" si="35"/>
        <v>0</v>
      </c>
      <c r="DH38" s="17">
        <f t="shared" si="77"/>
        <v>301</v>
      </c>
      <c r="DI38" s="156">
        <f t="shared" si="119"/>
        <v>301</v>
      </c>
      <c r="DJ38" s="28">
        <f t="shared" si="36"/>
        <v>0</v>
      </c>
      <c r="DK38" s="17">
        <f t="shared" si="78"/>
        <v>301</v>
      </c>
      <c r="DL38" s="156">
        <f t="shared" si="120"/>
        <v>301</v>
      </c>
      <c r="DM38" s="28">
        <f t="shared" si="37"/>
        <v>0</v>
      </c>
      <c r="DN38" s="17">
        <f t="shared" si="79"/>
        <v>301</v>
      </c>
      <c r="DO38" s="156">
        <f t="shared" si="121"/>
        <v>301</v>
      </c>
      <c r="DP38" s="28">
        <f t="shared" si="38"/>
        <v>0</v>
      </c>
      <c r="DQ38" s="17">
        <f t="shared" si="80"/>
        <v>301</v>
      </c>
      <c r="DR38" s="156">
        <f t="shared" si="122"/>
        <v>301</v>
      </c>
      <c r="DS38" s="28">
        <f t="shared" si="39"/>
        <v>0</v>
      </c>
      <c r="DT38" s="17">
        <f t="shared" si="81"/>
        <v>301</v>
      </c>
      <c r="DU38" s="156">
        <f t="shared" si="123"/>
        <v>301</v>
      </c>
      <c r="DV38" s="28">
        <f t="shared" si="40"/>
        <v>0</v>
      </c>
      <c r="DW38" s="17">
        <f t="shared" si="82"/>
        <v>301</v>
      </c>
      <c r="DX38" s="156">
        <f t="shared" si="124"/>
        <v>301</v>
      </c>
      <c r="DY38" s="28">
        <f t="shared" si="41"/>
        <v>0</v>
      </c>
      <c r="DZ38" s="17">
        <f t="shared" si="83"/>
        <v>301</v>
      </c>
      <c r="EA38" s="156">
        <f t="shared" si="125"/>
        <v>301</v>
      </c>
    </row>
    <row r="39" spans="1:131" ht="19.5" thickTop="1" thickBot="1">
      <c r="A39" s="32" t="s">
        <v>50</v>
      </c>
      <c r="B39" s="21">
        <v>7</v>
      </c>
      <c r="C39" s="22"/>
      <c r="D39" s="449" t="str">
        <f>INDEX(A34:A52,MATCH(MIN(H34:H52),H34:H194,0))</f>
        <v>6 er Dart</v>
      </c>
      <c r="E39" s="31">
        <v>7</v>
      </c>
      <c r="F39" s="28">
        <f t="shared" si="0"/>
        <v>0</v>
      </c>
      <c r="G39" s="17">
        <f t="shared" si="42"/>
        <v>0</v>
      </c>
      <c r="H39" s="156">
        <f t="shared" si="84"/>
        <v>0</v>
      </c>
      <c r="I39" s="28">
        <f t="shared" si="1"/>
        <v>0</v>
      </c>
      <c r="J39" s="17">
        <f t="shared" si="43"/>
        <v>301</v>
      </c>
      <c r="K39" s="156">
        <f t="shared" si="85"/>
        <v>301</v>
      </c>
      <c r="L39" s="28">
        <f t="shared" si="2"/>
        <v>0</v>
      </c>
      <c r="M39" s="17">
        <f t="shared" si="44"/>
        <v>301</v>
      </c>
      <c r="N39" s="156">
        <f t="shared" si="86"/>
        <v>301</v>
      </c>
      <c r="O39" s="28">
        <f t="shared" si="3"/>
        <v>0</v>
      </c>
      <c r="P39" s="17">
        <f t="shared" si="45"/>
        <v>301</v>
      </c>
      <c r="Q39" s="156">
        <f t="shared" si="87"/>
        <v>301</v>
      </c>
      <c r="R39" s="28">
        <f t="shared" si="4"/>
        <v>0</v>
      </c>
      <c r="S39" s="17">
        <f t="shared" si="46"/>
        <v>301</v>
      </c>
      <c r="T39" s="156">
        <f t="shared" si="88"/>
        <v>301</v>
      </c>
      <c r="U39" s="28">
        <f t="shared" si="5"/>
        <v>0</v>
      </c>
      <c r="V39" s="17">
        <f t="shared" si="47"/>
        <v>301</v>
      </c>
      <c r="W39" s="156">
        <f t="shared" si="89"/>
        <v>301</v>
      </c>
      <c r="X39" s="28">
        <f t="shared" si="6"/>
        <v>0</v>
      </c>
      <c r="Y39" s="17">
        <f t="shared" si="48"/>
        <v>301</v>
      </c>
      <c r="Z39" s="156">
        <f t="shared" si="90"/>
        <v>301</v>
      </c>
      <c r="AA39" s="28">
        <f t="shared" si="7"/>
        <v>0</v>
      </c>
      <c r="AB39" s="17">
        <f t="shared" si="49"/>
        <v>301</v>
      </c>
      <c r="AC39" s="156">
        <f t="shared" si="91"/>
        <v>301</v>
      </c>
      <c r="AD39" s="28">
        <f t="shared" si="8"/>
        <v>0</v>
      </c>
      <c r="AE39" s="17">
        <f t="shared" si="50"/>
        <v>301</v>
      </c>
      <c r="AF39" s="156">
        <f t="shared" si="92"/>
        <v>301</v>
      </c>
      <c r="AG39" s="28">
        <f t="shared" si="9"/>
        <v>0</v>
      </c>
      <c r="AH39" s="17">
        <f t="shared" si="51"/>
        <v>301</v>
      </c>
      <c r="AI39" s="156">
        <f t="shared" si="93"/>
        <v>301</v>
      </c>
      <c r="AJ39" s="28">
        <f t="shared" si="10"/>
        <v>0</v>
      </c>
      <c r="AK39" s="17">
        <f t="shared" si="52"/>
        <v>301</v>
      </c>
      <c r="AL39" s="156">
        <f t="shared" si="94"/>
        <v>301</v>
      </c>
      <c r="AM39" s="28">
        <f t="shared" si="11"/>
        <v>0</v>
      </c>
      <c r="AN39" s="17">
        <f t="shared" si="53"/>
        <v>301</v>
      </c>
      <c r="AO39" s="156">
        <f t="shared" si="95"/>
        <v>301</v>
      </c>
      <c r="AP39" s="28">
        <f t="shared" si="12"/>
        <v>0</v>
      </c>
      <c r="AQ39" s="17">
        <f t="shared" si="54"/>
        <v>301</v>
      </c>
      <c r="AR39" s="156">
        <f t="shared" si="96"/>
        <v>301</v>
      </c>
      <c r="AS39" s="28">
        <f t="shared" si="13"/>
        <v>0</v>
      </c>
      <c r="AT39" s="17">
        <f t="shared" si="55"/>
        <v>301</v>
      </c>
      <c r="AU39" s="156">
        <f t="shared" si="97"/>
        <v>301</v>
      </c>
      <c r="AV39" s="28">
        <f t="shared" si="14"/>
        <v>0</v>
      </c>
      <c r="AW39" s="17">
        <f t="shared" si="56"/>
        <v>301</v>
      </c>
      <c r="AX39" s="156">
        <f t="shared" si="98"/>
        <v>301</v>
      </c>
      <c r="AY39" s="28">
        <f t="shared" si="15"/>
        <v>0</v>
      </c>
      <c r="AZ39" s="17">
        <f t="shared" si="57"/>
        <v>301</v>
      </c>
      <c r="BA39" s="156">
        <f t="shared" si="99"/>
        <v>301</v>
      </c>
      <c r="BB39" s="28">
        <f t="shared" si="16"/>
        <v>0</v>
      </c>
      <c r="BC39" s="17">
        <f t="shared" si="58"/>
        <v>301</v>
      </c>
      <c r="BD39" s="156">
        <f t="shared" si="100"/>
        <v>301</v>
      </c>
      <c r="BE39" s="28">
        <f t="shared" si="17"/>
        <v>0</v>
      </c>
      <c r="BF39" s="17">
        <f t="shared" si="59"/>
        <v>301</v>
      </c>
      <c r="BG39" s="156">
        <f t="shared" si="101"/>
        <v>301</v>
      </c>
      <c r="BH39" s="28">
        <f t="shared" si="18"/>
        <v>0</v>
      </c>
      <c r="BI39" s="17">
        <f t="shared" si="60"/>
        <v>301</v>
      </c>
      <c r="BJ39" s="156">
        <f t="shared" si="102"/>
        <v>301</v>
      </c>
      <c r="BK39" s="28">
        <f t="shared" si="19"/>
        <v>0</v>
      </c>
      <c r="BL39" s="17">
        <f t="shared" si="61"/>
        <v>301</v>
      </c>
      <c r="BM39" s="156">
        <f t="shared" si="103"/>
        <v>301</v>
      </c>
      <c r="BN39" s="28">
        <f t="shared" si="20"/>
        <v>0</v>
      </c>
      <c r="BO39" s="17">
        <f t="shared" si="62"/>
        <v>301</v>
      </c>
      <c r="BP39" s="156">
        <f t="shared" si="104"/>
        <v>301</v>
      </c>
      <c r="BQ39" s="28">
        <f t="shared" si="21"/>
        <v>0</v>
      </c>
      <c r="BR39" s="17">
        <f t="shared" si="63"/>
        <v>301</v>
      </c>
      <c r="BS39" s="156">
        <f t="shared" si="105"/>
        <v>301</v>
      </c>
      <c r="BT39" s="28">
        <f t="shared" si="22"/>
        <v>0</v>
      </c>
      <c r="BU39" s="17">
        <f t="shared" si="64"/>
        <v>301</v>
      </c>
      <c r="BV39" s="156">
        <f t="shared" si="106"/>
        <v>301</v>
      </c>
      <c r="BW39" s="28">
        <f t="shared" si="23"/>
        <v>0</v>
      </c>
      <c r="BX39" s="17">
        <f t="shared" si="65"/>
        <v>301</v>
      </c>
      <c r="BY39" s="156">
        <f t="shared" si="107"/>
        <v>301</v>
      </c>
      <c r="BZ39" s="28">
        <f t="shared" si="24"/>
        <v>0</v>
      </c>
      <c r="CA39" s="17">
        <f t="shared" si="66"/>
        <v>301</v>
      </c>
      <c r="CB39" s="156">
        <f t="shared" si="108"/>
        <v>301</v>
      </c>
      <c r="CC39" s="28">
        <f t="shared" si="25"/>
        <v>0</v>
      </c>
      <c r="CD39" s="17">
        <f t="shared" si="67"/>
        <v>301</v>
      </c>
      <c r="CE39" s="156">
        <f t="shared" si="109"/>
        <v>301</v>
      </c>
      <c r="CF39" s="28">
        <f t="shared" si="26"/>
        <v>0</v>
      </c>
      <c r="CG39" s="17">
        <f t="shared" si="68"/>
        <v>301</v>
      </c>
      <c r="CH39" s="156">
        <f t="shared" si="110"/>
        <v>301</v>
      </c>
      <c r="CI39" s="28">
        <f t="shared" si="27"/>
        <v>0</v>
      </c>
      <c r="CJ39" s="17">
        <f t="shared" si="69"/>
        <v>301</v>
      </c>
      <c r="CK39" s="156">
        <f t="shared" si="111"/>
        <v>301</v>
      </c>
      <c r="CL39" s="28">
        <f t="shared" si="28"/>
        <v>0</v>
      </c>
      <c r="CM39" s="17">
        <f t="shared" si="70"/>
        <v>301</v>
      </c>
      <c r="CN39" s="156">
        <f t="shared" si="112"/>
        <v>301</v>
      </c>
      <c r="CO39" s="28">
        <f t="shared" si="29"/>
        <v>0</v>
      </c>
      <c r="CP39" s="17">
        <f t="shared" si="71"/>
        <v>301</v>
      </c>
      <c r="CQ39" s="156">
        <f t="shared" si="113"/>
        <v>301</v>
      </c>
      <c r="CR39" s="28">
        <f t="shared" si="30"/>
        <v>0</v>
      </c>
      <c r="CS39" s="17">
        <f t="shared" si="72"/>
        <v>301</v>
      </c>
      <c r="CT39" s="156">
        <f t="shared" si="114"/>
        <v>301</v>
      </c>
      <c r="CU39" s="28">
        <f t="shared" si="31"/>
        <v>0</v>
      </c>
      <c r="CV39" s="17">
        <f t="shared" si="73"/>
        <v>301</v>
      </c>
      <c r="CW39" s="156">
        <f t="shared" si="115"/>
        <v>301</v>
      </c>
      <c r="CX39" s="28">
        <f t="shared" si="32"/>
        <v>0</v>
      </c>
      <c r="CY39" s="17">
        <f t="shared" si="74"/>
        <v>301</v>
      </c>
      <c r="CZ39" s="156">
        <f t="shared" si="116"/>
        <v>301</v>
      </c>
      <c r="DA39" s="28">
        <f t="shared" si="33"/>
        <v>0</v>
      </c>
      <c r="DB39" s="17">
        <f t="shared" si="75"/>
        <v>301</v>
      </c>
      <c r="DC39" s="156">
        <f t="shared" si="117"/>
        <v>301</v>
      </c>
      <c r="DD39" s="28">
        <f t="shared" si="34"/>
        <v>0</v>
      </c>
      <c r="DE39" s="17">
        <f t="shared" si="76"/>
        <v>301</v>
      </c>
      <c r="DF39" s="156">
        <f t="shared" si="118"/>
        <v>301</v>
      </c>
      <c r="DG39" s="28">
        <f t="shared" si="35"/>
        <v>0</v>
      </c>
      <c r="DH39" s="17">
        <f t="shared" si="77"/>
        <v>301</v>
      </c>
      <c r="DI39" s="156">
        <f t="shared" si="119"/>
        <v>301</v>
      </c>
      <c r="DJ39" s="28">
        <f t="shared" si="36"/>
        <v>0</v>
      </c>
      <c r="DK39" s="17">
        <f t="shared" si="78"/>
        <v>301</v>
      </c>
      <c r="DL39" s="156">
        <f t="shared" si="120"/>
        <v>301</v>
      </c>
      <c r="DM39" s="28">
        <f t="shared" si="37"/>
        <v>0</v>
      </c>
      <c r="DN39" s="17">
        <f t="shared" si="79"/>
        <v>301</v>
      </c>
      <c r="DO39" s="156">
        <f t="shared" si="121"/>
        <v>301</v>
      </c>
      <c r="DP39" s="28">
        <f t="shared" si="38"/>
        <v>0</v>
      </c>
      <c r="DQ39" s="17">
        <f t="shared" si="80"/>
        <v>301</v>
      </c>
      <c r="DR39" s="156">
        <f t="shared" si="122"/>
        <v>301</v>
      </c>
      <c r="DS39" s="28">
        <f t="shared" si="39"/>
        <v>0</v>
      </c>
      <c r="DT39" s="17">
        <f t="shared" si="81"/>
        <v>301</v>
      </c>
      <c r="DU39" s="156">
        <f t="shared" si="123"/>
        <v>301</v>
      </c>
      <c r="DV39" s="28">
        <f t="shared" si="40"/>
        <v>0</v>
      </c>
      <c r="DW39" s="17">
        <f t="shared" si="82"/>
        <v>301</v>
      </c>
      <c r="DX39" s="156">
        <f t="shared" si="124"/>
        <v>301</v>
      </c>
      <c r="DY39" s="28">
        <f t="shared" si="41"/>
        <v>0</v>
      </c>
      <c r="DZ39" s="17">
        <f t="shared" si="83"/>
        <v>301</v>
      </c>
      <c r="EA39" s="156">
        <f t="shared" si="125"/>
        <v>301</v>
      </c>
    </row>
    <row r="40" spans="1:131" ht="19.5" thickTop="1" thickBot="1">
      <c r="A40" s="32" t="s">
        <v>50</v>
      </c>
      <c r="B40" s="21">
        <v>8</v>
      </c>
      <c r="C40" s="22"/>
      <c r="D40" s="450"/>
      <c r="E40" s="31">
        <v>8</v>
      </c>
      <c r="F40" s="28">
        <f t="shared" si="0"/>
        <v>0</v>
      </c>
      <c r="G40" s="17">
        <f t="shared" si="42"/>
        <v>0</v>
      </c>
      <c r="H40" s="156">
        <f t="shared" si="84"/>
        <v>0</v>
      </c>
      <c r="I40" s="28">
        <f t="shared" si="1"/>
        <v>0</v>
      </c>
      <c r="J40" s="17">
        <f t="shared" si="43"/>
        <v>301</v>
      </c>
      <c r="K40" s="156">
        <f t="shared" si="85"/>
        <v>301</v>
      </c>
      <c r="L40" s="28">
        <f t="shared" si="2"/>
        <v>0</v>
      </c>
      <c r="M40" s="17">
        <f t="shared" si="44"/>
        <v>301</v>
      </c>
      <c r="N40" s="156">
        <f t="shared" si="86"/>
        <v>301</v>
      </c>
      <c r="O40" s="28">
        <f t="shared" si="3"/>
        <v>0</v>
      </c>
      <c r="P40" s="17">
        <f t="shared" si="45"/>
        <v>301</v>
      </c>
      <c r="Q40" s="156">
        <f t="shared" si="87"/>
        <v>301</v>
      </c>
      <c r="R40" s="28">
        <f t="shared" si="4"/>
        <v>0</v>
      </c>
      <c r="S40" s="17">
        <f t="shared" si="46"/>
        <v>301</v>
      </c>
      <c r="T40" s="156">
        <f t="shared" si="88"/>
        <v>301</v>
      </c>
      <c r="U40" s="28">
        <f t="shared" si="5"/>
        <v>0</v>
      </c>
      <c r="V40" s="17">
        <f t="shared" si="47"/>
        <v>301</v>
      </c>
      <c r="W40" s="156">
        <f t="shared" si="89"/>
        <v>301</v>
      </c>
      <c r="X40" s="28">
        <f t="shared" si="6"/>
        <v>0</v>
      </c>
      <c r="Y40" s="17">
        <f t="shared" si="48"/>
        <v>301</v>
      </c>
      <c r="Z40" s="156">
        <f t="shared" si="90"/>
        <v>301</v>
      </c>
      <c r="AA40" s="28">
        <f t="shared" si="7"/>
        <v>0</v>
      </c>
      <c r="AB40" s="17">
        <f t="shared" si="49"/>
        <v>301</v>
      </c>
      <c r="AC40" s="156">
        <f t="shared" si="91"/>
        <v>301</v>
      </c>
      <c r="AD40" s="28">
        <f t="shared" si="8"/>
        <v>0</v>
      </c>
      <c r="AE40" s="17">
        <f t="shared" si="50"/>
        <v>301</v>
      </c>
      <c r="AF40" s="156">
        <f t="shared" si="92"/>
        <v>301</v>
      </c>
      <c r="AG40" s="28">
        <f t="shared" si="9"/>
        <v>0</v>
      </c>
      <c r="AH40" s="17">
        <f t="shared" si="51"/>
        <v>301</v>
      </c>
      <c r="AI40" s="156">
        <f t="shared" si="93"/>
        <v>301</v>
      </c>
      <c r="AJ40" s="28">
        <f t="shared" si="10"/>
        <v>0</v>
      </c>
      <c r="AK40" s="17">
        <f t="shared" si="52"/>
        <v>301</v>
      </c>
      <c r="AL40" s="156">
        <f t="shared" si="94"/>
        <v>301</v>
      </c>
      <c r="AM40" s="28">
        <f t="shared" si="11"/>
        <v>0</v>
      </c>
      <c r="AN40" s="17">
        <f t="shared" si="53"/>
        <v>301</v>
      </c>
      <c r="AO40" s="156">
        <f t="shared" si="95"/>
        <v>301</v>
      </c>
      <c r="AP40" s="28">
        <f t="shared" si="12"/>
        <v>0</v>
      </c>
      <c r="AQ40" s="17">
        <f t="shared" si="54"/>
        <v>301</v>
      </c>
      <c r="AR40" s="156">
        <f t="shared" si="96"/>
        <v>301</v>
      </c>
      <c r="AS40" s="28">
        <f t="shared" si="13"/>
        <v>0</v>
      </c>
      <c r="AT40" s="17">
        <f t="shared" si="55"/>
        <v>301</v>
      </c>
      <c r="AU40" s="156">
        <f t="shared" si="97"/>
        <v>301</v>
      </c>
      <c r="AV40" s="28">
        <f t="shared" si="14"/>
        <v>0</v>
      </c>
      <c r="AW40" s="17">
        <f t="shared" si="56"/>
        <v>301</v>
      </c>
      <c r="AX40" s="156">
        <f t="shared" si="98"/>
        <v>301</v>
      </c>
      <c r="AY40" s="28">
        <f t="shared" si="15"/>
        <v>0</v>
      </c>
      <c r="AZ40" s="17">
        <f t="shared" si="57"/>
        <v>301</v>
      </c>
      <c r="BA40" s="156">
        <f t="shared" si="99"/>
        <v>301</v>
      </c>
      <c r="BB40" s="28">
        <f t="shared" si="16"/>
        <v>0</v>
      </c>
      <c r="BC40" s="17">
        <f t="shared" si="58"/>
        <v>301</v>
      </c>
      <c r="BD40" s="156">
        <f t="shared" si="100"/>
        <v>301</v>
      </c>
      <c r="BE40" s="28">
        <f t="shared" si="17"/>
        <v>0</v>
      </c>
      <c r="BF40" s="17">
        <f t="shared" si="59"/>
        <v>301</v>
      </c>
      <c r="BG40" s="156">
        <f t="shared" si="101"/>
        <v>301</v>
      </c>
      <c r="BH40" s="28">
        <f t="shared" si="18"/>
        <v>0</v>
      </c>
      <c r="BI40" s="17">
        <f t="shared" si="60"/>
        <v>301</v>
      </c>
      <c r="BJ40" s="156">
        <f t="shared" si="102"/>
        <v>301</v>
      </c>
      <c r="BK40" s="28">
        <f t="shared" si="19"/>
        <v>0</v>
      </c>
      <c r="BL40" s="17">
        <f t="shared" si="61"/>
        <v>301</v>
      </c>
      <c r="BM40" s="156">
        <f t="shared" si="103"/>
        <v>301</v>
      </c>
      <c r="BN40" s="28">
        <f t="shared" si="20"/>
        <v>0</v>
      </c>
      <c r="BO40" s="17">
        <f t="shared" si="62"/>
        <v>301</v>
      </c>
      <c r="BP40" s="156">
        <f t="shared" si="104"/>
        <v>301</v>
      </c>
      <c r="BQ40" s="28">
        <f t="shared" si="21"/>
        <v>0</v>
      </c>
      <c r="BR40" s="17">
        <f t="shared" si="63"/>
        <v>301</v>
      </c>
      <c r="BS40" s="156">
        <f t="shared" si="105"/>
        <v>301</v>
      </c>
      <c r="BT40" s="28">
        <f t="shared" si="22"/>
        <v>0</v>
      </c>
      <c r="BU40" s="17">
        <f t="shared" si="64"/>
        <v>301</v>
      </c>
      <c r="BV40" s="156">
        <f t="shared" si="106"/>
        <v>301</v>
      </c>
      <c r="BW40" s="28">
        <f t="shared" si="23"/>
        <v>0</v>
      </c>
      <c r="BX40" s="17">
        <f t="shared" si="65"/>
        <v>301</v>
      </c>
      <c r="BY40" s="156">
        <f t="shared" si="107"/>
        <v>301</v>
      </c>
      <c r="BZ40" s="28">
        <f t="shared" si="24"/>
        <v>0</v>
      </c>
      <c r="CA40" s="17">
        <f t="shared" si="66"/>
        <v>301</v>
      </c>
      <c r="CB40" s="156">
        <f t="shared" si="108"/>
        <v>301</v>
      </c>
      <c r="CC40" s="28">
        <f t="shared" si="25"/>
        <v>0</v>
      </c>
      <c r="CD40" s="17">
        <f t="shared" si="67"/>
        <v>301</v>
      </c>
      <c r="CE40" s="156">
        <f t="shared" si="109"/>
        <v>301</v>
      </c>
      <c r="CF40" s="28">
        <f t="shared" si="26"/>
        <v>0</v>
      </c>
      <c r="CG40" s="17">
        <f t="shared" si="68"/>
        <v>301</v>
      </c>
      <c r="CH40" s="156">
        <f t="shared" si="110"/>
        <v>301</v>
      </c>
      <c r="CI40" s="28">
        <f t="shared" si="27"/>
        <v>0</v>
      </c>
      <c r="CJ40" s="17">
        <f t="shared" si="69"/>
        <v>301</v>
      </c>
      <c r="CK40" s="156">
        <f t="shared" si="111"/>
        <v>301</v>
      </c>
      <c r="CL40" s="28">
        <f t="shared" si="28"/>
        <v>0</v>
      </c>
      <c r="CM40" s="17">
        <f t="shared" si="70"/>
        <v>301</v>
      </c>
      <c r="CN40" s="156">
        <f t="shared" si="112"/>
        <v>301</v>
      </c>
      <c r="CO40" s="28">
        <f t="shared" si="29"/>
        <v>0</v>
      </c>
      <c r="CP40" s="17">
        <f t="shared" si="71"/>
        <v>301</v>
      </c>
      <c r="CQ40" s="156">
        <f t="shared" si="113"/>
        <v>301</v>
      </c>
      <c r="CR40" s="28">
        <f t="shared" si="30"/>
        <v>0</v>
      </c>
      <c r="CS40" s="17">
        <f t="shared" si="72"/>
        <v>301</v>
      </c>
      <c r="CT40" s="156">
        <f t="shared" si="114"/>
        <v>301</v>
      </c>
      <c r="CU40" s="28">
        <f t="shared" si="31"/>
        <v>0</v>
      </c>
      <c r="CV40" s="17">
        <f t="shared" si="73"/>
        <v>301</v>
      </c>
      <c r="CW40" s="156">
        <f t="shared" si="115"/>
        <v>301</v>
      </c>
      <c r="CX40" s="28">
        <f t="shared" si="32"/>
        <v>0</v>
      </c>
      <c r="CY40" s="17">
        <f t="shared" si="74"/>
        <v>301</v>
      </c>
      <c r="CZ40" s="156">
        <f t="shared" si="116"/>
        <v>301</v>
      </c>
      <c r="DA40" s="28">
        <f t="shared" si="33"/>
        <v>0</v>
      </c>
      <c r="DB40" s="17">
        <f t="shared" si="75"/>
        <v>301</v>
      </c>
      <c r="DC40" s="156">
        <f t="shared" si="117"/>
        <v>301</v>
      </c>
      <c r="DD40" s="28">
        <f t="shared" si="34"/>
        <v>0</v>
      </c>
      <c r="DE40" s="17">
        <f t="shared" si="76"/>
        <v>301</v>
      </c>
      <c r="DF40" s="156">
        <f t="shared" si="118"/>
        <v>301</v>
      </c>
      <c r="DG40" s="28">
        <f t="shared" si="35"/>
        <v>0</v>
      </c>
      <c r="DH40" s="17">
        <f t="shared" si="77"/>
        <v>301</v>
      </c>
      <c r="DI40" s="156">
        <f t="shared" si="119"/>
        <v>301</v>
      </c>
      <c r="DJ40" s="28">
        <f t="shared" si="36"/>
        <v>0</v>
      </c>
      <c r="DK40" s="17">
        <f t="shared" si="78"/>
        <v>301</v>
      </c>
      <c r="DL40" s="156">
        <f t="shared" si="120"/>
        <v>301</v>
      </c>
      <c r="DM40" s="28">
        <f t="shared" si="37"/>
        <v>0</v>
      </c>
      <c r="DN40" s="17">
        <f t="shared" si="79"/>
        <v>301</v>
      </c>
      <c r="DO40" s="156">
        <f t="shared" si="121"/>
        <v>301</v>
      </c>
      <c r="DP40" s="28">
        <f t="shared" si="38"/>
        <v>0</v>
      </c>
      <c r="DQ40" s="17">
        <f t="shared" si="80"/>
        <v>301</v>
      </c>
      <c r="DR40" s="156">
        <f t="shared" si="122"/>
        <v>301</v>
      </c>
      <c r="DS40" s="28">
        <f t="shared" si="39"/>
        <v>0</v>
      </c>
      <c r="DT40" s="17">
        <f t="shared" si="81"/>
        <v>301</v>
      </c>
      <c r="DU40" s="156">
        <f t="shared" si="123"/>
        <v>301</v>
      </c>
      <c r="DV40" s="28">
        <f t="shared" si="40"/>
        <v>0</v>
      </c>
      <c r="DW40" s="17">
        <f t="shared" si="82"/>
        <v>301</v>
      </c>
      <c r="DX40" s="156">
        <f t="shared" si="124"/>
        <v>301</v>
      </c>
      <c r="DY40" s="28">
        <f t="shared" si="41"/>
        <v>0</v>
      </c>
      <c r="DZ40" s="17">
        <f t="shared" si="83"/>
        <v>301</v>
      </c>
      <c r="EA40" s="156">
        <f t="shared" si="125"/>
        <v>301</v>
      </c>
    </row>
    <row r="41" spans="1:131" ht="19.5" thickTop="1" thickBot="1">
      <c r="A41" s="32" t="s">
        <v>50</v>
      </c>
      <c r="B41" s="21">
        <v>9</v>
      </c>
      <c r="C41" s="22"/>
      <c r="D41" s="450"/>
      <c r="E41" s="31">
        <v>9</v>
      </c>
      <c r="F41" s="28">
        <f t="shared" si="0"/>
        <v>0</v>
      </c>
      <c r="G41" s="17">
        <f t="shared" si="42"/>
        <v>0</v>
      </c>
      <c r="H41" s="156">
        <f t="shared" si="84"/>
        <v>0</v>
      </c>
      <c r="I41" s="28">
        <f t="shared" si="1"/>
        <v>0</v>
      </c>
      <c r="J41" s="17">
        <f t="shared" si="43"/>
        <v>301</v>
      </c>
      <c r="K41" s="156">
        <f t="shared" si="85"/>
        <v>301</v>
      </c>
      <c r="L41" s="28">
        <f t="shared" si="2"/>
        <v>0</v>
      </c>
      <c r="M41" s="17">
        <f t="shared" si="44"/>
        <v>301</v>
      </c>
      <c r="N41" s="156">
        <f t="shared" si="86"/>
        <v>301</v>
      </c>
      <c r="O41" s="28">
        <f t="shared" si="3"/>
        <v>0</v>
      </c>
      <c r="P41" s="17">
        <f t="shared" si="45"/>
        <v>301</v>
      </c>
      <c r="Q41" s="156">
        <f t="shared" si="87"/>
        <v>301</v>
      </c>
      <c r="R41" s="28">
        <f t="shared" si="4"/>
        <v>0</v>
      </c>
      <c r="S41" s="17">
        <f t="shared" si="46"/>
        <v>301</v>
      </c>
      <c r="T41" s="156">
        <f t="shared" si="88"/>
        <v>301</v>
      </c>
      <c r="U41" s="28">
        <f t="shared" si="5"/>
        <v>0</v>
      </c>
      <c r="V41" s="17">
        <f t="shared" si="47"/>
        <v>301</v>
      </c>
      <c r="W41" s="156">
        <f t="shared" si="89"/>
        <v>301</v>
      </c>
      <c r="X41" s="28">
        <f t="shared" si="6"/>
        <v>0</v>
      </c>
      <c r="Y41" s="17">
        <f t="shared" si="48"/>
        <v>301</v>
      </c>
      <c r="Z41" s="156">
        <f t="shared" si="90"/>
        <v>301</v>
      </c>
      <c r="AA41" s="28">
        <f t="shared" si="7"/>
        <v>0</v>
      </c>
      <c r="AB41" s="17">
        <f t="shared" si="49"/>
        <v>301</v>
      </c>
      <c r="AC41" s="156">
        <f t="shared" si="91"/>
        <v>301</v>
      </c>
      <c r="AD41" s="28">
        <f t="shared" si="8"/>
        <v>0</v>
      </c>
      <c r="AE41" s="17">
        <f t="shared" si="50"/>
        <v>301</v>
      </c>
      <c r="AF41" s="156">
        <f t="shared" si="92"/>
        <v>301</v>
      </c>
      <c r="AG41" s="28">
        <f t="shared" si="9"/>
        <v>0</v>
      </c>
      <c r="AH41" s="17">
        <f t="shared" si="51"/>
        <v>301</v>
      </c>
      <c r="AI41" s="156">
        <f t="shared" si="93"/>
        <v>301</v>
      </c>
      <c r="AJ41" s="28">
        <f t="shared" si="10"/>
        <v>0</v>
      </c>
      <c r="AK41" s="17">
        <f t="shared" si="52"/>
        <v>301</v>
      </c>
      <c r="AL41" s="156">
        <f t="shared" si="94"/>
        <v>301</v>
      </c>
      <c r="AM41" s="28">
        <f t="shared" si="11"/>
        <v>0</v>
      </c>
      <c r="AN41" s="17">
        <f t="shared" si="53"/>
        <v>301</v>
      </c>
      <c r="AO41" s="156">
        <f t="shared" si="95"/>
        <v>301</v>
      </c>
      <c r="AP41" s="28">
        <f t="shared" si="12"/>
        <v>0</v>
      </c>
      <c r="AQ41" s="17">
        <f t="shared" si="54"/>
        <v>301</v>
      </c>
      <c r="AR41" s="156">
        <f t="shared" si="96"/>
        <v>301</v>
      </c>
      <c r="AS41" s="28">
        <f t="shared" si="13"/>
        <v>0</v>
      </c>
      <c r="AT41" s="17">
        <f t="shared" si="55"/>
        <v>301</v>
      </c>
      <c r="AU41" s="156">
        <f t="shared" si="97"/>
        <v>301</v>
      </c>
      <c r="AV41" s="28">
        <f t="shared" si="14"/>
        <v>0</v>
      </c>
      <c r="AW41" s="17">
        <f t="shared" si="56"/>
        <v>301</v>
      </c>
      <c r="AX41" s="156">
        <f t="shared" si="98"/>
        <v>301</v>
      </c>
      <c r="AY41" s="28">
        <f t="shared" si="15"/>
        <v>0</v>
      </c>
      <c r="AZ41" s="17">
        <f t="shared" si="57"/>
        <v>301</v>
      </c>
      <c r="BA41" s="156">
        <f t="shared" si="99"/>
        <v>301</v>
      </c>
      <c r="BB41" s="28">
        <f t="shared" si="16"/>
        <v>0</v>
      </c>
      <c r="BC41" s="17">
        <f t="shared" si="58"/>
        <v>301</v>
      </c>
      <c r="BD41" s="156">
        <f t="shared" si="100"/>
        <v>301</v>
      </c>
      <c r="BE41" s="28">
        <f t="shared" si="17"/>
        <v>0</v>
      </c>
      <c r="BF41" s="17">
        <f t="shared" si="59"/>
        <v>301</v>
      </c>
      <c r="BG41" s="156">
        <f t="shared" si="101"/>
        <v>301</v>
      </c>
      <c r="BH41" s="28">
        <f t="shared" si="18"/>
        <v>0</v>
      </c>
      <c r="BI41" s="17">
        <f t="shared" si="60"/>
        <v>301</v>
      </c>
      <c r="BJ41" s="156">
        <f t="shared" si="102"/>
        <v>301</v>
      </c>
      <c r="BK41" s="28">
        <f t="shared" si="19"/>
        <v>0</v>
      </c>
      <c r="BL41" s="17">
        <f t="shared" si="61"/>
        <v>301</v>
      </c>
      <c r="BM41" s="156">
        <f t="shared" si="103"/>
        <v>301</v>
      </c>
      <c r="BN41" s="28">
        <f t="shared" si="20"/>
        <v>0</v>
      </c>
      <c r="BO41" s="17">
        <f t="shared" si="62"/>
        <v>301</v>
      </c>
      <c r="BP41" s="156">
        <f t="shared" si="104"/>
        <v>301</v>
      </c>
      <c r="BQ41" s="28">
        <f t="shared" si="21"/>
        <v>0</v>
      </c>
      <c r="BR41" s="17">
        <f t="shared" si="63"/>
        <v>301</v>
      </c>
      <c r="BS41" s="156">
        <f t="shared" si="105"/>
        <v>301</v>
      </c>
      <c r="BT41" s="28">
        <f t="shared" si="22"/>
        <v>0</v>
      </c>
      <c r="BU41" s="17">
        <f t="shared" si="64"/>
        <v>301</v>
      </c>
      <c r="BV41" s="156">
        <f t="shared" si="106"/>
        <v>301</v>
      </c>
      <c r="BW41" s="28">
        <f t="shared" si="23"/>
        <v>0</v>
      </c>
      <c r="BX41" s="17">
        <f t="shared" si="65"/>
        <v>301</v>
      </c>
      <c r="BY41" s="156">
        <f t="shared" si="107"/>
        <v>301</v>
      </c>
      <c r="BZ41" s="28">
        <f t="shared" si="24"/>
        <v>0</v>
      </c>
      <c r="CA41" s="17">
        <f t="shared" si="66"/>
        <v>301</v>
      </c>
      <c r="CB41" s="156">
        <f t="shared" si="108"/>
        <v>301</v>
      </c>
      <c r="CC41" s="28">
        <f t="shared" si="25"/>
        <v>0</v>
      </c>
      <c r="CD41" s="17">
        <f t="shared" si="67"/>
        <v>301</v>
      </c>
      <c r="CE41" s="156">
        <f t="shared" si="109"/>
        <v>301</v>
      </c>
      <c r="CF41" s="28">
        <f t="shared" si="26"/>
        <v>0</v>
      </c>
      <c r="CG41" s="17">
        <f t="shared" si="68"/>
        <v>301</v>
      </c>
      <c r="CH41" s="156">
        <f t="shared" si="110"/>
        <v>301</v>
      </c>
      <c r="CI41" s="28">
        <f t="shared" si="27"/>
        <v>0</v>
      </c>
      <c r="CJ41" s="17">
        <f t="shared" si="69"/>
        <v>301</v>
      </c>
      <c r="CK41" s="156">
        <f t="shared" si="111"/>
        <v>301</v>
      </c>
      <c r="CL41" s="28">
        <f t="shared" si="28"/>
        <v>0</v>
      </c>
      <c r="CM41" s="17">
        <f t="shared" si="70"/>
        <v>301</v>
      </c>
      <c r="CN41" s="156">
        <f t="shared" si="112"/>
        <v>301</v>
      </c>
      <c r="CO41" s="28">
        <f t="shared" si="29"/>
        <v>0</v>
      </c>
      <c r="CP41" s="17">
        <f t="shared" si="71"/>
        <v>301</v>
      </c>
      <c r="CQ41" s="156">
        <f t="shared" si="113"/>
        <v>301</v>
      </c>
      <c r="CR41" s="28">
        <f t="shared" si="30"/>
        <v>0</v>
      </c>
      <c r="CS41" s="17">
        <f t="shared" si="72"/>
        <v>301</v>
      </c>
      <c r="CT41" s="156">
        <f t="shared" si="114"/>
        <v>301</v>
      </c>
      <c r="CU41" s="28">
        <f t="shared" si="31"/>
        <v>0</v>
      </c>
      <c r="CV41" s="17">
        <f t="shared" si="73"/>
        <v>301</v>
      </c>
      <c r="CW41" s="156">
        <f t="shared" si="115"/>
        <v>301</v>
      </c>
      <c r="CX41" s="28">
        <f t="shared" si="32"/>
        <v>0</v>
      </c>
      <c r="CY41" s="17">
        <f t="shared" si="74"/>
        <v>301</v>
      </c>
      <c r="CZ41" s="156">
        <f t="shared" si="116"/>
        <v>301</v>
      </c>
      <c r="DA41" s="28">
        <f t="shared" si="33"/>
        <v>0</v>
      </c>
      <c r="DB41" s="17">
        <f t="shared" si="75"/>
        <v>301</v>
      </c>
      <c r="DC41" s="156">
        <f t="shared" si="117"/>
        <v>301</v>
      </c>
      <c r="DD41" s="28">
        <f t="shared" si="34"/>
        <v>0</v>
      </c>
      <c r="DE41" s="17">
        <f t="shared" si="76"/>
        <v>301</v>
      </c>
      <c r="DF41" s="156">
        <f t="shared" si="118"/>
        <v>301</v>
      </c>
      <c r="DG41" s="28">
        <f t="shared" si="35"/>
        <v>0</v>
      </c>
      <c r="DH41" s="17">
        <f t="shared" si="77"/>
        <v>301</v>
      </c>
      <c r="DI41" s="156">
        <f t="shared" si="119"/>
        <v>301</v>
      </c>
      <c r="DJ41" s="28">
        <f t="shared" si="36"/>
        <v>0</v>
      </c>
      <c r="DK41" s="17">
        <f t="shared" si="78"/>
        <v>301</v>
      </c>
      <c r="DL41" s="156">
        <f t="shared" si="120"/>
        <v>301</v>
      </c>
      <c r="DM41" s="28">
        <f t="shared" si="37"/>
        <v>0</v>
      </c>
      <c r="DN41" s="17">
        <f t="shared" si="79"/>
        <v>301</v>
      </c>
      <c r="DO41" s="156">
        <f t="shared" si="121"/>
        <v>301</v>
      </c>
      <c r="DP41" s="28">
        <f t="shared" si="38"/>
        <v>0</v>
      </c>
      <c r="DQ41" s="17">
        <f t="shared" si="80"/>
        <v>301</v>
      </c>
      <c r="DR41" s="156">
        <f t="shared" si="122"/>
        <v>301</v>
      </c>
      <c r="DS41" s="28">
        <f t="shared" si="39"/>
        <v>0</v>
      </c>
      <c r="DT41" s="17">
        <f t="shared" si="81"/>
        <v>301</v>
      </c>
      <c r="DU41" s="156">
        <f t="shared" si="123"/>
        <v>301</v>
      </c>
      <c r="DV41" s="28">
        <f t="shared" si="40"/>
        <v>0</v>
      </c>
      <c r="DW41" s="17">
        <f t="shared" si="82"/>
        <v>301</v>
      </c>
      <c r="DX41" s="156">
        <f t="shared" si="124"/>
        <v>301</v>
      </c>
      <c r="DY41" s="28">
        <f t="shared" si="41"/>
        <v>0</v>
      </c>
      <c r="DZ41" s="17">
        <f t="shared" si="83"/>
        <v>301</v>
      </c>
      <c r="EA41" s="156">
        <f t="shared" si="125"/>
        <v>301</v>
      </c>
    </row>
    <row r="42" spans="1:131" ht="21.75" thickTop="1" thickBot="1">
      <c r="A42" s="32" t="s">
        <v>50</v>
      </c>
      <c r="B42" s="21">
        <v>10</v>
      </c>
      <c r="C42" s="22"/>
      <c r="D42" s="450"/>
      <c r="E42" s="31">
        <v>10</v>
      </c>
      <c r="F42" s="28">
        <f t="shared" si="0"/>
        <v>0</v>
      </c>
      <c r="G42" s="17">
        <f t="shared" si="42"/>
        <v>0</v>
      </c>
      <c r="H42" s="156">
        <f t="shared" si="84"/>
        <v>0</v>
      </c>
      <c r="I42" s="28">
        <f t="shared" si="1"/>
        <v>0</v>
      </c>
      <c r="J42" s="17">
        <f t="shared" si="43"/>
        <v>301</v>
      </c>
      <c r="K42" s="156">
        <f t="shared" si="85"/>
        <v>301</v>
      </c>
      <c r="L42" s="28">
        <f t="shared" si="2"/>
        <v>0</v>
      </c>
      <c r="M42" s="17">
        <f t="shared" si="44"/>
        <v>301</v>
      </c>
      <c r="N42" s="156">
        <f t="shared" si="86"/>
        <v>301</v>
      </c>
      <c r="O42" s="28">
        <f t="shared" si="3"/>
        <v>0</v>
      </c>
      <c r="P42" s="17">
        <f t="shared" si="45"/>
        <v>301</v>
      </c>
      <c r="Q42" s="156">
        <f t="shared" si="87"/>
        <v>301</v>
      </c>
      <c r="R42" s="28">
        <f t="shared" si="4"/>
        <v>0</v>
      </c>
      <c r="S42" s="17">
        <f t="shared" si="46"/>
        <v>301</v>
      </c>
      <c r="T42" s="156">
        <f t="shared" si="88"/>
        <v>301</v>
      </c>
      <c r="U42" s="28">
        <f t="shared" si="5"/>
        <v>0</v>
      </c>
      <c r="V42" s="17">
        <f t="shared" si="47"/>
        <v>301</v>
      </c>
      <c r="W42" s="156">
        <f t="shared" si="89"/>
        <v>301</v>
      </c>
      <c r="X42" s="28">
        <f t="shared" si="6"/>
        <v>0</v>
      </c>
      <c r="Y42" s="17">
        <f t="shared" si="48"/>
        <v>301</v>
      </c>
      <c r="Z42" s="156">
        <f t="shared" si="90"/>
        <v>301</v>
      </c>
      <c r="AA42" s="28">
        <f t="shared" si="7"/>
        <v>0</v>
      </c>
      <c r="AB42" s="17">
        <f t="shared" si="49"/>
        <v>301</v>
      </c>
      <c r="AC42" s="156">
        <f t="shared" si="91"/>
        <v>301</v>
      </c>
      <c r="AD42" s="28">
        <f t="shared" si="8"/>
        <v>0</v>
      </c>
      <c r="AE42" s="17">
        <f t="shared" si="50"/>
        <v>301</v>
      </c>
      <c r="AF42" s="156">
        <f t="shared" si="92"/>
        <v>301</v>
      </c>
      <c r="AG42" s="28">
        <f t="shared" si="9"/>
        <v>0</v>
      </c>
      <c r="AH42" s="17">
        <f t="shared" si="51"/>
        <v>301</v>
      </c>
      <c r="AI42" s="156">
        <f t="shared" si="93"/>
        <v>301</v>
      </c>
      <c r="AJ42" s="28">
        <f t="shared" si="10"/>
        <v>0</v>
      </c>
      <c r="AK42" s="17">
        <f t="shared" si="52"/>
        <v>301</v>
      </c>
      <c r="AL42" s="156">
        <f t="shared" si="94"/>
        <v>301</v>
      </c>
      <c r="AM42" s="28">
        <f t="shared" si="11"/>
        <v>0</v>
      </c>
      <c r="AN42" s="17">
        <f t="shared" si="53"/>
        <v>301</v>
      </c>
      <c r="AO42" s="156">
        <f t="shared" si="95"/>
        <v>301</v>
      </c>
      <c r="AP42" s="28">
        <f t="shared" si="12"/>
        <v>0</v>
      </c>
      <c r="AQ42" s="17">
        <f t="shared" si="54"/>
        <v>301</v>
      </c>
      <c r="AR42" s="156">
        <f t="shared" si="96"/>
        <v>301</v>
      </c>
      <c r="AS42" s="28">
        <f t="shared" si="13"/>
        <v>0</v>
      </c>
      <c r="AT42" s="17">
        <f t="shared" si="55"/>
        <v>301</v>
      </c>
      <c r="AU42" s="156">
        <f t="shared" si="97"/>
        <v>301</v>
      </c>
      <c r="AV42" s="28">
        <f t="shared" si="14"/>
        <v>0</v>
      </c>
      <c r="AW42" s="17">
        <f t="shared" si="56"/>
        <v>301</v>
      </c>
      <c r="AX42" s="156">
        <f t="shared" si="98"/>
        <v>301</v>
      </c>
      <c r="AY42" s="28">
        <f t="shared" si="15"/>
        <v>0</v>
      </c>
      <c r="AZ42" s="17">
        <f t="shared" si="57"/>
        <v>301</v>
      </c>
      <c r="BA42" s="156">
        <f t="shared" si="99"/>
        <v>301</v>
      </c>
      <c r="BB42" s="28">
        <f t="shared" si="16"/>
        <v>0</v>
      </c>
      <c r="BC42" s="17">
        <f t="shared" si="58"/>
        <v>301</v>
      </c>
      <c r="BD42" s="156">
        <f t="shared" si="100"/>
        <v>301</v>
      </c>
      <c r="BE42" s="28">
        <f t="shared" si="17"/>
        <v>0</v>
      </c>
      <c r="BF42" s="17">
        <f t="shared" si="59"/>
        <v>301</v>
      </c>
      <c r="BG42" s="156">
        <f t="shared" si="101"/>
        <v>301</v>
      </c>
      <c r="BH42" s="28">
        <f t="shared" si="18"/>
        <v>0</v>
      </c>
      <c r="BI42" s="17">
        <f t="shared" si="60"/>
        <v>301</v>
      </c>
      <c r="BJ42" s="156">
        <f t="shared" si="102"/>
        <v>301</v>
      </c>
      <c r="BK42" s="28">
        <f t="shared" si="19"/>
        <v>0</v>
      </c>
      <c r="BL42" s="17">
        <f t="shared" si="61"/>
        <v>301</v>
      </c>
      <c r="BM42" s="156">
        <f t="shared" si="103"/>
        <v>301</v>
      </c>
      <c r="BN42" s="28">
        <f t="shared" si="20"/>
        <v>0</v>
      </c>
      <c r="BO42" s="17">
        <f t="shared" si="62"/>
        <v>301</v>
      </c>
      <c r="BP42" s="156">
        <f t="shared" si="104"/>
        <v>301</v>
      </c>
      <c r="BQ42" s="28">
        <f t="shared" si="21"/>
        <v>0</v>
      </c>
      <c r="BR42" s="17">
        <f t="shared" si="63"/>
        <v>301</v>
      </c>
      <c r="BS42" s="156">
        <f t="shared" si="105"/>
        <v>301</v>
      </c>
      <c r="BT42" s="28">
        <f t="shared" si="22"/>
        <v>0</v>
      </c>
      <c r="BU42" s="17">
        <f t="shared" si="64"/>
        <v>301</v>
      </c>
      <c r="BV42" s="156">
        <f t="shared" si="106"/>
        <v>301</v>
      </c>
      <c r="BW42" s="28">
        <f t="shared" si="23"/>
        <v>0</v>
      </c>
      <c r="BX42" s="17">
        <f t="shared" si="65"/>
        <v>301</v>
      </c>
      <c r="BY42" s="156">
        <f t="shared" si="107"/>
        <v>301</v>
      </c>
      <c r="BZ42" s="28">
        <f t="shared" si="24"/>
        <v>0</v>
      </c>
      <c r="CA42" s="17">
        <f t="shared" si="66"/>
        <v>301</v>
      </c>
      <c r="CB42" s="156">
        <f t="shared" si="108"/>
        <v>301</v>
      </c>
      <c r="CC42" s="28">
        <f t="shared" si="25"/>
        <v>0</v>
      </c>
      <c r="CD42" s="17">
        <f t="shared" si="67"/>
        <v>301</v>
      </c>
      <c r="CE42" s="156">
        <f t="shared" si="109"/>
        <v>301</v>
      </c>
      <c r="CF42" s="28">
        <f t="shared" si="26"/>
        <v>0</v>
      </c>
      <c r="CG42" s="17">
        <f t="shared" si="68"/>
        <v>301</v>
      </c>
      <c r="CH42" s="156">
        <f t="shared" si="110"/>
        <v>301</v>
      </c>
      <c r="CI42" s="28">
        <f t="shared" si="27"/>
        <v>0</v>
      </c>
      <c r="CJ42" s="17">
        <f t="shared" si="69"/>
        <v>301</v>
      </c>
      <c r="CK42" s="156">
        <f t="shared" si="111"/>
        <v>301</v>
      </c>
      <c r="CL42" s="28">
        <f t="shared" si="28"/>
        <v>0</v>
      </c>
      <c r="CM42" s="17">
        <f t="shared" si="70"/>
        <v>301</v>
      </c>
      <c r="CN42" s="156">
        <f t="shared" si="112"/>
        <v>301</v>
      </c>
      <c r="CO42" s="28">
        <f t="shared" si="29"/>
        <v>0</v>
      </c>
      <c r="CP42" s="17">
        <f t="shared" si="71"/>
        <v>301</v>
      </c>
      <c r="CQ42" s="156">
        <f t="shared" si="113"/>
        <v>301</v>
      </c>
      <c r="CR42" s="28">
        <f t="shared" si="30"/>
        <v>0</v>
      </c>
      <c r="CS42" s="17">
        <f t="shared" si="72"/>
        <v>301</v>
      </c>
      <c r="CT42" s="156">
        <f t="shared" si="114"/>
        <v>301</v>
      </c>
      <c r="CU42" s="28">
        <f t="shared" si="31"/>
        <v>0</v>
      </c>
      <c r="CV42" s="17">
        <f t="shared" si="73"/>
        <v>301</v>
      </c>
      <c r="CW42" s="156">
        <f t="shared" si="115"/>
        <v>301</v>
      </c>
      <c r="CX42" s="28">
        <f t="shared" si="32"/>
        <v>0</v>
      </c>
      <c r="CY42" s="17">
        <f t="shared" si="74"/>
        <v>301</v>
      </c>
      <c r="CZ42" s="156">
        <f t="shared" si="116"/>
        <v>301</v>
      </c>
      <c r="DA42" s="28">
        <f t="shared" si="33"/>
        <v>0</v>
      </c>
      <c r="DB42" s="17">
        <f t="shared" si="75"/>
        <v>301</v>
      </c>
      <c r="DC42" s="156">
        <f t="shared" si="117"/>
        <v>301</v>
      </c>
      <c r="DD42" s="28">
        <f t="shared" si="34"/>
        <v>0</v>
      </c>
      <c r="DE42" s="17">
        <f t="shared" si="76"/>
        <v>301</v>
      </c>
      <c r="DF42" s="156">
        <f t="shared" si="118"/>
        <v>301</v>
      </c>
      <c r="DG42" s="28">
        <f t="shared" si="35"/>
        <v>0</v>
      </c>
      <c r="DH42" s="17">
        <f t="shared" si="77"/>
        <v>301</v>
      </c>
      <c r="DI42" s="156">
        <f t="shared" si="119"/>
        <v>301</v>
      </c>
      <c r="DJ42" s="28">
        <f t="shared" si="36"/>
        <v>0</v>
      </c>
      <c r="DK42" s="17">
        <f t="shared" si="78"/>
        <v>301</v>
      </c>
      <c r="DL42" s="156">
        <f t="shared" si="120"/>
        <v>301</v>
      </c>
      <c r="DM42" s="28">
        <f t="shared" si="37"/>
        <v>0</v>
      </c>
      <c r="DN42" s="17">
        <f t="shared" si="79"/>
        <v>301</v>
      </c>
      <c r="DO42" s="156">
        <f t="shared" si="121"/>
        <v>301</v>
      </c>
      <c r="DP42" s="28">
        <f t="shared" si="38"/>
        <v>0</v>
      </c>
      <c r="DQ42" s="17">
        <f t="shared" si="80"/>
        <v>301</v>
      </c>
      <c r="DR42" s="156">
        <f t="shared" si="122"/>
        <v>301</v>
      </c>
      <c r="DS42" s="28">
        <f t="shared" si="39"/>
        <v>0</v>
      </c>
      <c r="DT42" s="17">
        <f t="shared" si="81"/>
        <v>301</v>
      </c>
      <c r="DU42" s="156">
        <f t="shared" si="123"/>
        <v>301</v>
      </c>
      <c r="DV42" s="28">
        <f t="shared" si="40"/>
        <v>0</v>
      </c>
      <c r="DW42" s="17">
        <f t="shared" si="82"/>
        <v>301</v>
      </c>
      <c r="DX42" s="156">
        <f t="shared" si="124"/>
        <v>301</v>
      </c>
      <c r="DY42" s="28">
        <f t="shared" si="41"/>
        <v>0</v>
      </c>
      <c r="DZ42" s="17">
        <f t="shared" si="83"/>
        <v>301</v>
      </c>
      <c r="EA42" s="156">
        <f t="shared" si="125"/>
        <v>301</v>
      </c>
    </row>
    <row r="43" spans="1:131" ht="21.75" thickTop="1" thickBot="1">
      <c r="A43" s="32" t="s">
        <v>50</v>
      </c>
      <c r="B43" s="21">
        <v>11</v>
      </c>
      <c r="C43" s="22"/>
      <c r="D43" s="450"/>
      <c r="E43" s="31">
        <v>11</v>
      </c>
      <c r="F43" s="28">
        <f t="shared" si="0"/>
        <v>0</v>
      </c>
      <c r="G43" s="17">
        <f t="shared" si="42"/>
        <v>0</v>
      </c>
      <c r="H43" s="156">
        <f t="shared" si="84"/>
        <v>0</v>
      </c>
      <c r="I43" s="28">
        <f t="shared" si="1"/>
        <v>0</v>
      </c>
      <c r="J43" s="17">
        <f t="shared" si="43"/>
        <v>301</v>
      </c>
      <c r="K43" s="156">
        <f t="shared" si="85"/>
        <v>301</v>
      </c>
      <c r="L43" s="28">
        <f t="shared" si="2"/>
        <v>0</v>
      </c>
      <c r="M43" s="17">
        <f t="shared" si="44"/>
        <v>301</v>
      </c>
      <c r="N43" s="156">
        <f t="shared" si="86"/>
        <v>301</v>
      </c>
      <c r="O43" s="28">
        <f t="shared" si="3"/>
        <v>0</v>
      </c>
      <c r="P43" s="17">
        <f t="shared" si="45"/>
        <v>301</v>
      </c>
      <c r="Q43" s="156">
        <f t="shared" si="87"/>
        <v>301</v>
      </c>
      <c r="R43" s="28">
        <f t="shared" si="4"/>
        <v>0</v>
      </c>
      <c r="S43" s="17">
        <f t="shared" si="46"/>
        <v>301</v>
      </c>
      <c r="T43" s="156">
        <f t="shared" si="88"/>
        <v>301</v>
      </c>
      <c r="U43" s="28">
        <f t="shared" si="5"/>
        <v>0</v>
      </c>
      <c r="V43" s="17">
        <f t="shared" si="47"/>
        <v>301</v>
      </c>
      <c r="W43" s="156">
        <f t="shared" si="89"/>
        <v>301</v>
      </c>
      <c r="X43" s="28">
        <f t="shared" si="6"/>
        <v>0</v>
      </c>
      <c r="Y43" s="17">
        <f t="shared" si="48"/>
        <v>301</v>
      </c>
      <c r="Z43" s="156">
        <f t="shared" si="90"/>
        <v>301</v>
      </c>
      <c r="AA43" s="28">
        <f t="shared" si="7"/>
        <v>0</v>
      </c>
      <c r="AB43" s="17">
        <f t="shared" si="49"/>
        <v>301</v>
      </c>
      <c r="AC43" s="156">
        <f t="shared" si="91"/>
        <v>301</v>
      </c>
      <c r="AD43" s="28">
        <f t="shared" si="8"/>
        <v>0</v>
      </c>
      <c r="AE43" s="17">
        <f t="shared" si="50"/>
        <v>301</v>
      </c>
      <c r="AF43" s="156">
        <f t="shared" si="92"/>
        <v>301</v>
      </c>
      <c r="AG43" s="28">
        <f t="shared" si="9"/>
        <v>0</v>
      </c>
      <c r="AH43" s="17">
        <f t="shared" si="51"/>
        <v>301</v>
      </c>
      <c r="AI43" s="156">
        <f t="shared" si="93"/>
        <v>301</v>
      </c>
      <c r="AJ43" s="28">
        <f t="shared" si="10"/>
        <v>0</v>
      </c>
      <c r="AK43" s="17">
        <f t="shared" si="52"/>
        <v>301</v>
      </c>
      <c r="AL43" s="156">
        <f t="shared" si="94"/>
        <v>301</v>
      </c>
      <c r="AM43" s="28">
        <f t="shared" si="11"/>
        <v>0</v>
      </c>
      <c r="AN43" s="17">
        <f t="shared" si="53"/>
        <v>301</v>
      </c>
      <c r="AO43" s="156">
        <f t="shared" si="95"/>
        <v>301</v>
      </c>
      <c r="AP43" s="28">
        <f t="shared" si="12"/>
        <v>0</v>
      </c>
      <c r="AQ43" s="17">
        <f t="shared" si="54"/>
        <v>301</v>
      </c>
      <c r="AR43" s="156">
        <f t="shared" si="96"/>
        <v>301</v>
      </c>
      <c r="AS43" s="28">
        <f t="shared" si="13"/>
        <v>0</v>
      </c>
      <c r="AT43" s="17">
        <f t="shared" si="55"/>
        <v>301</v>
      </c>
      <c r="AU43" s="156">
        <f t="shared" si="97"/>
        <v>301</v>
      </c>
      <c r="AV43" s="28">
        <f t="shared" si="14"/>
        <v>0</v>
      </c>
      <c r="AW43" s="17">
        <f t="shared" si="56"/>
        <v>301</v>
      </c>
      <c r="AX43" s="156">
        <f t="shared" si="98"/>
        <v>301</v>
      </c>
      <c r="AY43" s="28">
        <f t="shared" si="15"/>
        <v>0</v>
      </c>
      <c r="AZ43" s="17">
        <f t="shared" si="57"/>
        <v>301</v>
      </c>
      <c r="BA43" s="156">
        <f t="shared" si="99"/>
        <v>301</v>
      </c>
      <c r="BB43" s="28">
        <f t="shared" si="16"/>
        <v>0</v>
      </c>
      <c r="BC43" s="17">
        <f t="shared" si="58"/>
        <v>301</v>
      </c>
      <c r="BD43" s="156">
        <f t="shared" si="100"/>
        <v>301</v>
      </c>
      <c r="BE43" s="28">
        <f t="shared" si="17"/>
        <v>0</v>
      </c>
      <c r="BF43" s="17">
        <f t="shared" si="59"/>
        <v>301</v>
      </c>
      <c r="BG43" s="156">
        <f t="shared" si="101"/>
        <v>301</v>
      </c>
      <c r="BH43" s="28">
        <f t="shared" si="18"/>
        <v>0</v>
      </c>
      <c r="BI43" s="17">
        <f t="shared" si="60"/>
        <v>301</v>
      </c>
      <c r="BJ43" s="156">
        <f t="shared" si="102"/>
        <v>301</v>
      </c>
      <c r="BK43" s="28">
        <f t="shared" si="19"/>
        <v>0</v>
      </c>
      <c r="BL43" s="17">
        <f t="shared" si="61"/>
        <v>301</v>
      </c>
      <c r="BM43" s="156">
        <f t="shared" si="103"/>
        <v>301</v>
      </c>
      <c r="BN43" s="28">
        <f t="shared" si="20"/>
        <v>0</v>
      </c>
      <c r="BO43" s="17">
        <f t="shared" si="62"/>
        <v>301</v>
      </c>
      <c r="BP43" s="156">
        <f t="shared" si="104"/>
        <v>301</v>
      </c>
      <c r="BQ43" s="28">
        <f t="shared" si="21"/>
        <v>0</v>
      </c>
      <c r="BR43" s="17">
        <f t="shared" si="63"/>
        <v>301</v>
      </c>
      <c r="BS43" s="156">
        <f t="shared" si="105"/>
        <v>301</v>
      </c>
      <c r="BT43" s="28">
        <f t="shared" si="22"/>
        <v>0</v>
      </c>
      <c r="BU43" s="17">
        <f t="shared" si="64"/>
        <v>301</v>
      </c>
      <c r="BV43" s="156">
        <f t="shared" si="106"/>
        <v>301</v>
      </c>
      <c r="BW43" s="28">
        <f t="shared" si="23"/>
        <v>0</v>
      </c>
      <c r="BX43" s="17">
        <f t="shared" si="65"/>
        <v>301</v>
      </c>
      <c r="BY43" s="156">
        <f t="shared" si="107"/>
        <v>301</v>
      </c>
      <c r="BZ43" s="28">
        <f t="shared" si="24"/>
        <v>0</v>
      </c>
      <c r="CA43" s="17">
        <f t="shared" si="66"/>
        <v>301</v>
      </c>
      <c r="CB43" s="156">
        <f t="shared" si="108"/>
        <v>301</v>
      </c>
      <c r="CC43" s="28">
        <f t="shared" si="25"/>
        <v>0</v>
      </c>
      <c r="CD43" s="17">
        <f t="shared" si="67"/>
        <v>301</v>
      </c>
      <c r="CE43" s="156">
        <f t="shared" si="109"/>
        <v>301</v>
      </c>
      <c r="CF43" s="28">
        <f t="shared" si="26"/>
        <v>0</v>
      </c>
      <c r="CG43" s="17">
        <f t="shared" si="68"/>
        <v>301</v>
      </c>
      <c r="CH43" s="156">
        <f t="shared" si="110"/>
        <v>301</v>
      </c>
      <c r="CI43" s="28">
        <f t="shared" si="27"/>
        <v>0</v>
      </c>
      <c r="CJ43" s="17">
        <f t="shared" si="69"/>
        <v>301</v>
      </c>
      <c r="CK43" s="156">
        <f t="shared" si="111"/>
        <v>301</v>
      </c>
      <c r="CL43" s="28">
        <f t="shared" si="28"/>
        <v>0</v>
      </c>
      <c r="CM43" s="17">
        <f t="shared" si="70"/>
        <v>301</v>
      </c>
      <c r="CN43" s="156">
        <f t="shared" si="112"/>
        <v>301</v>
      </c>
      <c r="CO43" s="28">
        <f t="shared" si="29"/>
        <v>0</v>
      </c>
      <c r="CP43" s="17">
        <f t="shared" si="71"/>
        <v>301</v>
      </c>
      <c r="CQ43" s="156">
        <f t="shared" si="113"/>
        <v>301</v>
      </c>
      <c r="CR43" s="28">
        <f t="shared" si="30"/>
        <v>0</v>
      </c>
      <c r="CS43" s="17">
        <f t="shared" si="72"/>
        <v>301</v>
      </c>
      <c r="CT43" s="156">
        <f t="shared" si="114"/>
        <v>301</v>
      </c>
      <c r="CU43" s="28">
        <f t="shared" si="31"/>
        <v>0</v>
      </c>
      <c r="CV43" s="17">
        <f t="shared" si="73"/>
        <v>301</v>
      </c>
      <c r="CW43" s="156">
        <f t="shared" si="115"/>
        <v>301</v>
      </c>
      <c r="CX43" s="28">
        <f t="shared" si="32"/>
        <v>0</v>
      </c>
      <c r="CY43" s="17">
        <f t="shared" si="74"/>
        <v>301</v>
      </c>
      <c r="CZ43" s="156">
        <f t="shared" si="116"/>
        <v>301</v>
      </c>
      <c r="DA43" s="28">
        <f t="shared" si="33"/>
        <v>0</v>
      </c>
      <c r="DB43" s="17">
        <f t="shared" si="75"/>
        <v>301</v>
      </c>
      <c r="DC43" s="156">
        <f t="shared" si="117"/>
        <v>301</v>
      </c>
      <c r="DD43" s="28">
        <f t="shared" si="34"/>
        <v>0</v>
      </c>
      <c r="DE43" s="17">
        <f t="shared" si="76"/>
        <v>301</v>
      </c>
      <c r="DF43" s="156">
        <f t="shared" si="118"/>
        <v>301</v>
      </c>
      <c r="DG43" s="28">
        <f t="shared" si="35"/>
        <v>0</v>
      </c>
      <c r="DH43" s="17">
        <f t="shared" si="77"/>
        <v>301</v>
      </c>
      <c r="DI43" s="156">
        <f t="shared" si="119"/>
        <v>301</v>
      </c>
      <c r="DJ43" s="28">
        <f t="shared" si="36"/>
        <v>0</v>
      </c>
      <c r="DK43" s="17">
        <f t="shared" si="78"/>
        <v>301</v>
      </c>
      <c r="DL43" s="156">
        <f t="shared" si="120"/>
        <v>301</v>
      </c>
      <c r="DM43" s="28">
        <f t="shared" si="37"/>
        <v>0</v>
      </c>
      <c r="DN43" s="17">
        <f t="shared" si="79"/>
        <v>301</v>
      </c>
      <c r="DO43" s="156">
        <f t="shared" si="121"/>
        <v>301</v>
      </c>
      <c r="DP43" s="28">
        <f t="shared" si="38"/>
        <v>0</v>
      </c>
      <c r="DQ43" s="17">
        <f t="shared" si="80"/>
        <v>301</v>
      </c>
      <c r="DR43" s="156">
        <f t="shared" si="122"/>
        <v>301</v>
      </c>
      <c r="DS43" s="28">
        <f t="shared" si="39"/>
        <v>0</v>
      </c>
      <c r="DT43" s="17">
        <f t="shared" si="81"/>
        <v>301</v>
      </c>
      <c r="DU43" s="156">
        <f t="shared" si="123"/>
        <v>301</v>
      </c>
      <c r="DV43" s="28">
        <f t="shared" si="40"/>
        <v>0</v>
      </c>
      <c r="DW43" s="17">
        <f t="shared" si="82"/>
        <v>301</v>
      </c>
      <c r="DX43" s="156">
        <f t="shared" si="124"/>
        <v>301</v>
      </c>
      <c r="DY43" s="28">
        <f t="shared" si="41"/>
        <v>0</v>
      </c>
      <c r="DZ43" s="17">
        <f t="shared" si="83"/>
        <v>301</v>
      </c>
      <c r="EA43" s="156">
        <f t="shared" si="125"/>
        <v>301</v>
      </c>
    </row>
    <row r="44" spans="1:131" ht="21.75" thickTop="1" thickBot="1">
      <c r="A44" s="32" t="s">
        <v>50</v>
      </c>
      <c r="B44" s="21">
        <v>12</v>
      </c>
      <c r="C44" s="22"/>
      <c r="D44" s="450"/>
      <c r="E44" s="31">
        <v>12</v>
      </c>
      <c r="F44" s="28">
        <f t="shared" si="0"/>
        <v>0</v>
      </c>
      <c r="G44" s="17">
        <f t="shared" si="42"/>
        <v>0</v>
      </c>
      <c r="H44" s="156">
        <f t="shared" si="84"/>
        <v>0</v>
      </c>
      <c r="I44" s="28">
        <f t="shared" si="1"/>
        <v>0</v>
      </c>
      <c r="J44" s="17">
        <f t="shared" si="43"/>
        <v>301</v>
      </c>
      <c r="K44" s="156">
        <f t="shared" si="85"/>
        <v>301</v>
      </c>
      <c r="L44" s="28">
        <f t="shared" si="2"/>
        <v>0</v>
      </c>
      <c r="M44" s="17">
        <f t="shared" si="44"/>
        <v>301</v>
      </c>
      <c r="N44" s="156">
        <f t="shared" si="86"/>
        <v>301</v>
      </c>
      <c r="O44" s="28">
        <f t="shared" si="3"/>
        <v>0</v>
      </c>
      <c r="P44" s="17">
        <f t="shared" si="45"/>
        <v>301</v>
      </c>
      <c r="Q44" s="156">
        <f t="shared" si="87"/>
        <v>301</v>
      </c>
      <c r="R44" s="28">
        <f t="shared" si="4"/>
        <v>0</v>
      </c>
      <c r="S44" s="17">
        <f t="shared" si="46"/>
        <v>301</v>
      </c>
      <c r="T44" s="156">
        <f t="shared" si="88"/>
        <v>301</v>
      </c>
      <c r="U44" s="28">
        <f t="shared" si="5"/>
        <v>0</v>
      </c>
      <c r="V44" s="17">
        <f t="shared" si="47"/>
        <v>301</v>
      </c>
      <c r="W44" s="156">
        <f t="shared" si="89"/>
        <v>301</v>
      </c>
      <c r="X44" s="28">
        <f t="shared" si="6"/>
        <v>0</v>
      </c>
      <c r="Y44" s="17">
        <f t="shared" si="48"/>
        <v>301</v>
      </c>
      <c r="Z44" s="156">
        <f t="shared" si="90"/>
        <v>301</v>
      </c>
      <c r="AA44" s="28">
        <f t="shared" si="7"/>
        <v>0</v>
      </c>
      <c r="AB44" s="17">
        <f t="shared" si="49"/>
        <v>301</v>
      </c>
      <c r="AC44" s="156">
        <f t="shared" si="91"/>
        <v>301</v>
      </c>
      <c r="AD44" s="28">
        <f t="shared" si="8"/>
        <v>0</v>
      </c>
      <c r="AE44" s="17">
        <f t="shared" si="50"/>
        <v>301</v>
      </c>
      <c r="AF44" s="156">
        <f t="shared" si="92"/>
        <v>301</v>
      </c>
      <c r="AG44" s="28">
        <f t="shared" si="9"/>
        <v>0</v>
      </c>
      <c r="AH44" s="17">
        <f t="shared" si="51"/>
        <v>301</v>
      </c>
      <c r="AI44" s="156">
        <f t="shared" si="93"/>
        <v>301</v>
      </c>
      <c r="AJ44" s="28">
        <f t="shared" si="10"/>
        <v>0</v>
      </c>
      <c r="AK44" s="17">
        <f t="shared" si="52"/>
        <v>301</v>
      </c>
      <c r="AL44" s="156">
        <f t="shared" si="94"/>
        <v>301</v>
      </c>
      <c r="AM44" s="28">
        <f t="shared" si="11"/>
        <v>0</v>
      </c>
      <c r="AN44" s="17">
        <f t="shared" si="53"/>
        <v>301</v>
      </c>
      <c r="AO44" s="156">
        <f t="shared" si="95"/>
        <v>301</v>
      </c>
      <c r="AP44" s="28">
        <f t="shared" si="12"/>
        <v>0</v>
      </c>
      <c r="AQ44" s="17">
        <f t="shared" si="54"/>
        <v>301</v>
      </c>
      <c r="AR44" s="156">
        <f t="shared" si="96"/>
        <v>301</v>
      </c>
      <c r="AS44" s="28">
        <f t="shared" si="13"/>
        <v>0</v>
      </c>
      <c r="AT44" s="17">
        <f t="shared" si="55"/>
        <v>301</v>
      </c>
      <c r="AU44" s="156">
        <f t="shared" si="97"/>
        <v>301</v>
      </c>
      <c r="AV44" s="28">
        <f t="shared" si="14"/>
        <v>0</v>
      </c>
      <c r="AW44" s="17">
        <f t="shared" si="56"/>
        <v>301</v>
      </c>
      <c r="AX44" s="156">
        <f t="shared" si="98"/>
        <v>301</v>
      </c>
      <c r="AY44" s="28">
        <f t="shared" si="15"/>
        <v>0</v>
      </c>
      <c r="AZ44" s="17">
        <f t="shared" si="57"/>
        <v>301</v>
      </c>
      <c r="BA44" s="156">
        <f t="shared" si="99"/>
        <v>301</v>
      </c>
      <c r="BB44" s="28">
        <f t="shared" si="16"/>
        <v>0</v>
      </c>
      <c r="BC44" s="17">
        <f t="shared" si="58"/>
        <v>301</v>
      </c>
      <c r="BD44" s="156">
        <f t="shared" si="100"/>
        <v>301</v>
      </c>
      <c r="BE44" s="28">
        <f t="shared" si="17"/>
        <v>0</v>
      </c>
      <c r="BF44" s="17">
        <f t="shared" si="59"/>
        <v>301</v>
      </c>
      <c r="BG44" s="156">
        <f t="shared" si="101"/>
        <v>301</v>
      </c>
      <c r="BH44" s="28">
        <f t="shared" si="18"/>
        <v>0</v>
      </c>
      <c r="BI44" s="17">
        <f t="shared" si="60"/>
        <v>301</v>
      </c>
      <c r="BJ44" s="156">
        <f t="shared" si="102"/>
        <v>301</v>
      </c>
      <c r="BK44" s="28">
        <f t="shared" si="19"/>
        <v>0</v>
      </c>
      <c r="BL44" s="17">
        <f t="shared" si="61"/>
        <v>301</v>
      </c>
      <c r="BM44" s="156">
        <f t="shared" si="103"/>
        <v>301</v>
      </c>
      <c r="BN44" s="28">
        <f t="shared" si="20"/>
        <v>0</v>
      </c>
      <c r="BO44" s="17">
        <f t="shared" si="62"/>
        <v>301</v>
      </c>
      <c r="BP44" s="156">
        <f t="shared" si="104"/>
        <v>301</v>
      </c>
      <c r="BQ44" s="28">
        <f t="shared" si="21"/>
        <v>0</v>
      </c>
      <c r="BR44" s="17">
        <f t="shared" si="63"/>
        <v>301</v>
      </c>
      <c r="BS44" s="156">
        <f t="shared" si="105"/>
        <v>301</v>
      </c>
      <c r="BT44" s="28">
        <f t="shared" si="22"/>
        <v>0</v>
      </c>
      <c r="BU44" s="17">
        <f t="shared" si="64"/>
        <v>301</v>
      </c>
      <c r="BV44" s="156">
        <f t="shared" si="106"/>
        <v>301</v>
      </c>
      <c r="BW44" s="28">
        <f t="shared" si="23"/>
        <v>0</v>
      </c>
      <c r="BX44" s="17">
        <f t="shared" si="65"/>
        <v>301</v>
      </c>
      <c r="BY44" s="156">
        <f t="shared" si="107"/>
        <v>301</v>
      </c>
      <c r="BZ44" s="28">
        <f t="shared" si="24"/>
        <v>0</v>
      </c>
      <c r="CA44" s="17">
        <f t="shared" si="66"/>
        <v>301</v>
      </c>
      <c r="CB44" s="156">
        <f t="shared" si="108"/>
        <v>301</v>
      </c>
      <c r="CC44" s="28">
        <f t="shared" si="25"/>
        <v>0</v>
      </c>
      <c r="CD44" s="17">
        <f t="shared" si="67"/>
        <v>301</v>
      </c>
      <c r="CE44" s="156">
        <f t="shared" si="109"/>
        <v>301</v>
      </c>
      <c r="CF44" s="28">
        <f t="shared" si="26"/>
        <v>0</v>
      </c>
      <c r="CG44" s="17">
        <f t="shared" si="68"/>
        <v>301</v>
      </c>
      <c r="CH44" s="156">
        <f t="shared" si="110"/>
        <v>301</v>
      </c>
      <c r="CI44" s="28">
        <f t="shared" si="27"/>
        <v>0</v>
      </c>
      <c r="CJ44" s="17">
        <f t="shared" si="69"/>
        <v>301</v>
      </c>
      <c r="CK44" s="156">
        <f t="shared" si="111"/>
        <v>301</v>
      </c>
      <c r="CL44" s="28">
        <f t="shared" si="28"/>
        <v>0</v>
      </c>
      <c r="CM44" s="17">
        <f t="shared" si="70"/>
        <v>301</v>
      </c>
      <c r="CN44" s="156">
        <f t="shared" si="112"/>
        <v>301</v>
      </c>
      <c r="CO44" s="28">
        <f t="shared" si="29"/>
        <v>0</v>
      </c>
      <c r="CP44" s="17">
        <f t="shared" si="71"/>
        <v>301</v>
      </c>
      <c r="CQ44" s="156">
        <f t="shared" si="113"/>
        <v>301</v>
      </c>
      <c r="CR44" s="28">
        <f t="shared" si="30"/>
        <v>0</v>
      </c>
      <c r="CS44" s="17">
        <f t="shared" si="72"/>
        <v>301</v>
      </c>
      <c r="CT44" s="156">
        <f t="shared" si="114"/>
        <v>301</v>
      </c>
      <c r="CU44" s="28">
        <f t="shared" si="31"/>
        <v>0</v>
      </c>
      <c r="CV44" s="17">
        <f t="shared" si="73"/>
        <v>301</v>
      </c>
      <c r="CW44" s="156">
        <f t="shared" si="115"/>
        <v>301</v>
      </c>
      <c r="CX44" s="28">
        <f t="shared" si="32"/>
        <v>0</v>
      </c>
      <c r="CY44" s="17">
        <f t="shared" si="74"/>
        <v>301</v>
      </c>
      <c r="CZ44" s="156">
        <f t="shared" si="116"/>
        <v>301</v>
      </c>
      <c r="DA44" s="28">
        <f t="shared" si="33"/>
        <v>0</v>
      </c>
      <c r="DB44" s="17">
        <f t="shared" si="75"/>
        <v>301</v>
      </c>
      <c r="DC44" s="156">
        <f t="shared" si="117"/>
        <v>301</v>
      </c>
      <c r="DD44" s="28">
        <f t="shared" si="34"/>
        <v>0</v>
      </c>
      <c r="DE44" s="17">
        <f t="shared" si="76"/>
        <v>301</v>
      </c>
      <c r="DF44" s="156">
        <f t="shared" si="118"/>
        <v>301</v>
      </c>
      <c r="DG44" s="28">
        <f t="shared" si="35"/>
        <v>0</v>
      </c>
      <c r="DH44" s="17">
        <f t="shared" si="77"/>
        <v>301</v>
      </c>
      <c r="DI44" s="156">
        <f t="shared" si="119"/>
        <v>301</v>
      </c>
      <c r="DJ44" s="28">
        <f t="shared" si="36"/>
        <v>0</v>
      </c>
      <c r="DK44" s="17">
        <f t="shared" si="78"/>
        <v>301</v>
      </c>
      <c r="DL44" s="156">
        <f t="shared" si="120"/>
        <v>301</v>
      </c>
      <c r="DM44" s="28">
        <f t="shared" si="37"/>
        <v>0</v>
      </c>
      <c r="DN44" s="17">
        <f t="shared" si="79"/>
        <v>301</v>
      </c>
      <c r="DO44" s="156">
        <f t="shared" si="121"/>
        <v>301</v>
      </c>
      <c r="DP44" s="28">
        <f t="shared" si="38"/>
        <v>0</v>
      </c>
      <c r="DQ44" s="17">
        <f t="shared" si="80"/>
        <v>301</v>
      </c>
      <c r="DR44" s="156">
        <f t="shared" si="122"/>
        <v>301</v>
      </c>
      <c r="DS44" s="28">
        <f t="shared" si="39"/>
        <v>0</v>
      </c>
      <c r="DT44" s="17">
        <f t="shared" si="81"/>
        <v>301</v>
      </c>
      <c r="DU44" s="156">
        <f t="shared" si="123"/>
        <v>301</v>
      </c>
      <c r="DV44" s="28">
        <f t="shared" si="40"/>
        <v>0</v>
      </c>
      <c r="DW44" s="17">
        <f t="shared" si="82"/>
        <v>301</v>
      </c>
      <c r="DX44" s="156">
        <f t="shared" si="124"/>
        <v>301</v>
      </c>
      <c r="DY44" s="28">
        <f t="shared" si="41"/>
        <v>0</v>
      </c>
      <c r="DZ44" s="17">
        <f t="shared" si="83"/>
        <v>301</v>
      </c>
      <c r="EA44" s="156">
        <f t="shared" si="125"/>
        <v>301</v>
      </c>
    </row>
    <row r="45" spans="1:131" ht="21.75" thickTop="1" thickBot="1">
      <c r="A45" s="32" t="s">
        <v>50</v>
      </c>
      <c r="B45" s="21">
        <v>13</v>
      </c>
      <c r="C45" s="22"/>
      <c r="D45" s="450"/>
      <c r="E45" s="31">
        <v>13</v>
      </c>
      <c r="F45" s="28">
        <f t="shared" si="0"/>
        <v>0</v>
      </c>
      <c r="G45" s="17">
        <f t="shared" si="42"/>
        <v>0</v>
      </c>
      <c r="H45" s="156">
        <f t="shared" si="84"/>
        <v>0</v>
      </c>
      <c r="I45" s="28">
        <f t="shared" si="1"/>
        <v>0</v>
      </c>
      <c r="J45" s="17">
        <f t="shared" si="43"/>
        <v>301</v>
      </c>
      <c r="K45" s="156">
        <f t="shared" si="85"/>
        <v>301</v>
      </c>
      <c r="L45" s="28">
        <f t="shared" si="2"/>
        <v>0</v>
      </c>
      <c r="M45" s="17">
        <f t="shared" si="44"/>
        <v>301</v>
      </c>
      <c r="N45" s="156">
        <f t="shared" si="86"/>
        <v>301</v>
      </c>
      <c r="O45" s="28">
        <f t="shared" si="3"/>
        <v>0</v>
      </c>
      <c r="P45" s="17">
        <f t="shared" si="45"/>
        <v>301</v>
      </c>
      <c r="Q45" s="156">
        <f t="shared" si="87"/>
        <v>301</v>
      </c>
      <c r="R45" s="28">
        <f t="shared" si="4"/>
        <v>0</v>
      </c>
      <c r="S45" s="17">
        <f t="shared" si="46"/>
        <v>301</v>
      </c>
      <c r="T45" s="156">
        <f t="shared" si="88"/>
        <v>301</v>
      </c>
      <c r="U45" s="28">
        <f t="shared" si="5"/>
        <v>0</v>
      </c>
      <c r="V45" s="17">
        <f t="shared" si="47"/>
        <v>301</v>
      </c>
      <c r="W45" s="156">
        <f t="shared" si="89"/>
        <v>301</v>
      </c>
      <c r="X45" s="28">
        <f t="shared" si="6"/>
        <v>0</v>
      </c>
      <c r="Y45" s="17">
        <f t="shared" si="48"/>
        <v>301</v>
      </c>
      <c r="Z45" s="156">
        <f t="shared" si="90"/>
        <v>301</v>
      </c>
      <c r="AA45" s="28">
        <f t="shared" si="7"/>
        <v>0</v>
      </c>
      <c r="AB45" s="17">
        <f t="shared" si="49"/>
        <v>301</v>
      </c>
      <c r="AC45" s="156">
        <f t="shared" si="91"/>
        <v>301</v>
      </c>
      <c r="AD45" s="28">
        <f t="shared" si="8"/>
        <v>0</v>
      </c>
      <c r="AE45" s="17">
        <f t="shared" si="50"/>
        <v>301</v>
      </c>
      <c r="AF45" s="156">
        <f t="shared" si="92"/>
        <v>301</v>
      </c>
      <c r="AG45" s="28">
        <f t="shared" si="9"/>
        <v>0</v>
      </c>
      <c r="AH45" s="17">
        <f t="shared" si="51"/>
        <v>301</v>
      </c>
      <c r="AI45" s="156">
        <f t="shared" si="93"/>
        <v>301</v>
      </c>
      <c r="AJ45" s="28">
        <f t="shared" si="10"/>
        <v>0</v>
      </c>
      <c r="AK45" s="17">
        <f t="shared" si="52"/>
        <v>301</v>
      </c>
      <c r="AL45" s="156">
        <f t="shared" si="94"/>
        <v>301</v>
      </c>
      <c r="AM45" s="28">
        <f t="shared" si="11"/>
        <v>0</v>
      </c>
      <c r="AN45" s="17">
        <f t="shared" si="53"/>
        <v>301</v>
      </c>
      <c r="AO45" s="156">
        <f t="shared" si="95"/>
        <v>301</v>
      </c>
      <c r="AP45" s="28">
        <f t="shared" si="12"/>
        <v>0</v>
      </c>
      <c r="AQ45" s="17">
        <f t="shared" si="54"/>
        <v>301</v>
      </c>
      <c r="AR45" s="156">
        <f t="shared" si="96"/>
        <v>301</v>
      </c>
      <c r="AS45" s="28">
        <f t="shared" si="13"/>
        <v>0</v>
      </c>
      <c r="AT45" s="17">
        <f t="shared" si="55"/>
        <v>301</v>
      </c>
      <c r="AU45" s="156">
        <f t="shared" si="97"/>
        <v>301</v>
      </c>
      <c r="AV45" s="28">
        <f t="shared" si="14"/>
        <v>0</v>
      </c>
      <c r="AW45" s="17">
        <f t="shared" si="56"/>
        <v>301</v>
      </c>
      <c r="AX45" s="156">
        <f t="shared" si="98"/>
        <v>301</v>
      </c>
      <c r="AY45" s="28">
        <f t="shared" si="15"/>
        <v>0</v>
      </c>
      <c r="AZ45" s="17">
        <f t="shared" si="57"/>
        <v>301</v>
      </c>
      <c r="BA45" s="156">
        <f t="shared" si="99"/>
        <v>301</v>
      </c>
      <c r="BB45" s="28">
        <f t="shared" si="16"/>
        <v>0</v>
      </c>
      <c r="BC45" s="17">
        <f t="shared" si="58"/>
        <v>301</v>
      </c>
      <c r="BD45" s="156">
        <f t="shared" si="100"/>
        <v>301</v>
      </c>
      <c r="BE45" s="28">
        <f t="shared" si="17"/>
        <v>0</v>
      </c>
      <c r="BF45" s="17">
        <f t="shared" si="59"/>
        <v>301</v>
      </c>
      <c r="BG45" s="156">
        <f t="shared" si="101"/>
        <v>301</v>
      </c>
      <c r="BH45" s="28">
        <f t="shared" si="18"/>
        <v>0</v>
      </c>
      <c r="BI45" s="17">
        <f t="shared" si="60"/>
        <v>301</v>
      </c>
      <c r="BJ45" s="156">
        <f t="shared" si="102"/>
        <v>301</v>
      </c>
      <c r="BK45" s="28">
        <f t="shared" si="19"/>
        <v>0</v>
      </c>
      <c r="BL45" s="17">
        <f t="shared" si="61"/>
        <v>301</v>
      </c>
      <c r="BM45" s="156">
        <f t="shared" si="103"/>
        <v>301</v>
      </c>
      <c r="BN45" s="28">
        <f t="shared" si="20"/>
        <v>0</v>
      </c>
      <c r="BO45" s="17">
        <f t="shared" si="62"/>
        <v>301</v>
      </c>
      <c r="BP45" s="156">
        <f t="shared" si="104"/>
        <v>301</v>
      </c>
      <c r="BQ45" s="28">
        <f t="shared" si="21"/>
        <v>0</v>
      </c>
      <c r="BR45" s="17">
        <f t="shared" si="63"/>
        <v>301</v>
      </c>
      <c r="BS45" s="156">
        <f t="shared" si="105"/>
        <v>301</v>
      </c>
      <c r="BT45" s="28">
        <f t="shared" si="22"/>
        <v>0</v>
      </c>
      <c r="BU45" s="17">
        <f t="shared" si="64"/>
        <v>301</v>
      </c>
      <c r="BV45" s="156">
        <f t="shared" si="106"/>
        <v>301</v>
      </c>
      <c r="BW45" s="28">
        <f t="shared" si="23"/>
        <v>0</v>
      </c>
      <c r="BX45" s="17">
        <f t="shared" si="65"/>
        <v>301</v>
      </c>
      <c r="BY45" s="156">
        <f t="shared" si="107"/>
        <v>301</v>
      </c>
      <c r="BZ45" s="28">
        <f t="shared" si="24"/>
        <v>0</v>
      </c>
      <c r="CA45" s="17">
        <f t="shared" si="66"/>
        <v>301</v>
      </c>
      <c r="CB45" s="156">
        <f t="shared" si="108"/>
        <v>301</v>
      </c>
      <c r="CC45" s="28">
        <f t="shared" si="25"/>
        <v>0</v>
      </c>
      <c r="CD45" s="17">
        <f t="shared" si="67"/>
        <v>301</v>
      </c>
      <c r="CE45" s="156">
        <f t="shared" si="109"/>
        <v>301</v>
      </c>
      <c r="CF45" s="28">
        <f t="shared" si="26"/>
        <v>0</v>
      </c>
      <c r="CG45" s="17">
        <f t="shared" si="68"/>
        <v>301</v>
      </c>
      <c r="CH45" s="156">
        <f t="shared" si="110"/>
        <v>301</v>
      </c>
      <c r="CI45" s="28">
        <f t="shared" si="27"/>
        <v>0</v>
      </c>
      <c r="CJ45" s="17">
        <f t="shared" si="69"/>
        <v>301</v>
      </c>
      <c r="CK45" s="156">
        <f t="shared" si="111"/>
        <v>301</v>
      </c>
      <c r="CL45" s="28">
        <f t="shared" si="28"/>
        <v>0</v>
      </c>
      <c r="CM45" s="17">
        <f t="shared" si="70"/>
        <v>301</v>
      </c>
      <c r="CN45" s="156">
        <f t="shared" si="112"/>
        <v>301</v>
      </c>
      <c r="CO45" s="28">
        <f t="shared" si="29"/>
        <v>0</v>
      </c>
      <c r="CP45" s="17">
        <f t="shared" si="71"/>
        <v>301</v>
      </c>
      <c r="CQ45" s="156">
        <f t="shared" si="113"/>
        <v>301</v>
      </c>
      <c r="CR45" s="28">
        <f t="shared" si="30"/>
        <v>0</v>
      </c>
      <c r="CS45" s="17">
        <f t="shared" si="72"/>
        <v>301</v>
      </c>
      <c r="CT45" s="156">
        <f t="shared" si="114"/>
        <v>301</v>
      </c>
      <c r="CU45" s="28">
        <f t="shared" si="31"/>
        <v>0</v>
      </c>
      <c r="CV45" s="17">
        <f t="shared" si="73"/>
        <v>301</v>
      </c>
      <c r="CW45" s="156">
        <f t="shared" si="115"/>
        <v>301</v>
      </c>
      <c r="CX45" s="28">
        <f t="shared" si="32"/>
        <v>0</v>
      </c>
      <c r="CY45" s="17">
        <f t="shared" si="74"/>
        <v>301</v>
      </c>
      <c r="CZ45" s="156">
        <f t="shared" si="116"/>
        <v>301</v>
      </c>
      <c r="DA45" s="28">
        <f t="shared" si="33"/>
        <v>0</v>
      </c>
      <c r="DB45" s="17">
        <f t="shared" si="75"/>
        <v>301</v>
      </c>
      <c r="DC45" s="156">
        <f t="shared" si="117"/>
        <v>301</v>
      </c>
      <c r="DD45" s="28">
        <f t="shared" si="34"/>
        <v>0</v>
      </c>
      <c r="DE45" s="17">
        <f t="shared" si="76"/>
        <v>301</v>
      </c>
      <c r="DF45" s="156">
        <f t="shared" si="118"/>
        <v>301</v>
      </c>
      <c r="DG45" s="28">
        <f t="shared" si="35"/>
        <v>0</v>
      </c>
      <c r="DH45" s="17">
        <f t="shared" si="77"/>
        <v>301</v>
      </c>
      <c r="DI45" s="156">
        <f t="shared" si="119"/>
        <v>301</v>
      </c>
      <c r="DJ45" s="28">
        <f t="shared" si="36"/>
        <v>0</v>
      </c>
      <c r="DK45" s="17">
        <f t="shared" si="78"/>
        <v>301</v>
      </c>
      <c r="DL45" s="156">
        <f t="shared" si="120"/>
        <v>301</v>
      </c>
      <c r="DM45" s="28">
        <f t="shared" si="37"/>
        <v>0</v>
      </c>
      <c r="DN45" s="17">
        <f t="shared" si="79"/>
        <v>301</v>
      </c>
      <c r="DO45" s="156">
        <f t="shared" si="121"/>
        <v>301</v>
      </c>
      <c r="DP45" s="28">
        <f t="shared" si="38"/>
        <v>0</v>
      </c>
      <c r="DQ45" s="17">
        <f t="shared" si="80"/>
        <v>301</v>
      </c>
      <c r="DR45" s="156">
        <f t="shared" si="122"/>
        <v>301</v>
      </c>
      <c r="DS45" s="28">
        <f t="shared" si="39"/>
        <v>0</v>
      </c>
      <c r="DT45" s="17">
        <f t="shared" si="81"/>
        <v>301</v>
      </c>
      <c r="DU45" s="156">
        <f t="shared" si="123"/>
        <v>301</v>
      </c>
      <c r="DV45" s="28">
        <f t="shared" si="40"/>
        <v>0</v>
      </c>
      <c r="DW45" s="17">
        <f t="shared" si="82"/>
        <v>301</v>
      </c>
      <c r="DX45" s="156">
        <f t="shared" si="124"/>
        <v>301</v>
      </c>
      <c r="DY45" s="28">
        <f t="shared" si="41"/>
        <v>0</v>
      </c>
      <c r="DZ45" s="17">
        <f t="shared" si="83"/>
        <v>301</v>
      </c>
      <c r="EA45" s="156">
        <f t="shared" si="125"/>
        <v>301</v>
      </c>
    </row>
    <row r="46" spans="1:131" ht="21.75" thickTop="1" thickBot="1">
      <c r="A46" s="32" t="s">
        <v>50</v>
      </c>
      <c r="B46" s="21">
        <v>14</v>
      </c>
      <c r="C46" s="22"/>
      <c r="D46" s="450"/>
      <c r="E46" s="31">
        <v>14</v>
      </c>
      <c r="F46" s="28">
        <f t="shared" si="0"/>
        <v>0</v>
      </c>
      <c r="G46" s="17">
        <f t="shared" si="42"/>
        <v>0</v>
      </c>
      <c r="H46" s="156">
        <f t="shared" si="84"/>
        <v>0</v>
      </c>
      <c r="I46" s="28">
        <f t="shared" si="1"/>
        <v>0</v>
      </c>
      <c r="J46" s="17">
        <f t="shared" si="43"/>
        <v>301</v>
      </c>
      <c r="K46" s="156">
        <f t="shared" si="85"/>
        <v>301</v>
      </c>
      <c r="L46" s="28">
        <f t="shared" si="2"/>
        <v>0</v>
      </c>
      <c r="M46" s="17">
        <f t="shared" si="44"/>
        <v>301</v>
      </c>
      <c r="N46" s="156">
        <f t="shared" si="86"/>
        <v>301</v>
      </c>
      <c r="O46" s="28">
        <f t="shared" si="3"/>
        <v>0</v>
      </c>
      <c r="P46" s="17">
        <f t="shared" si="45"/>
        <v>301</v>
      </c>
      <c r="Q46" s="156">
        <f t="shared" si="87"/>
        <v>301</v>
      </c>
      <c r="R46" s="28">
        <f t="shared" si="4"/>
        <v>0</v>
      </c>
      <c r="S46" s="17">
        <f t="shared" si="46"/>
        <v>301</v>
      </c>
      <c r="T46" s="156">
        <f t="shared" si="88"/>
        <v>301</v>
      </c>
      <c r="U46" s="28">
        <f t="shared" si="5"/>
        <v>0</v>
      </c>
      <c r="V46" s="17">
        <f t="shared" si="47"/>
        <v>301</v>
      </c>
      <c r="W46" s="156">
        <f t="shared" si="89"/>
        <v>301</v>
      </c>
      <c r="X46" s="28">
        <f t="shared" si="6"/>
        <v>0</v>
      </c>
      <c r="Y46" s="17">
        <f t="shared" si="48"/>
        <v>301</v>
      </c>
      <c r="Z46" s="156">
        <f t="shared" si="90"/>
        <v>301</v>
      </c>
      <c r="AA46" s="28">
        <f t="shared" si="7"/>
        <v>0</v>
      </c>
      <c r="AB46" s="17">
        <f t="shared" si="49"/>
        <v>301</v>
      </c>
      <c r="AC46" s="156">
        <f t="shared" si="91"/>
        <v>301</v>
      </c>
      <c r="AD46" s="28">
        <f t="shared" si="8"/>
        <v>0</v>
      </c>
      <c r="AE46" s="17">
        <f t="shared" si="50"/>
        <v>301</v>
      </c>
      <c r="AF46" s="156">
        <f t="shared" si="92"/>
        <v>301</v>
      </c>
      <c r="AG46" s="28">
        <f t="shared" si="9"/>
        <v>0</v>
      </c>
      <c r="AH46" s="17">
        <f t="shared" si="51"/>
        <v>301</v>
      </c>
      <c r="AI46" s="156">
        <f t="shared" si="93"/>
        <v>301</v>
      </c>
      <c r="AJ46" s="28">
        <f t="shared" si="10"/>
        <v>0</v>
      </c>
      <c r="AK46" s="17">
        <f t="shared" si="52"/>
        <v>301</v>
      </c>
      <c r="AL46" s="156">
        <f t="shared" si="94"/>
        <v>301</v>
      </c>
      <c r="AM46" s="28">
        <f t="shared" si="11"/>
        <v>0</v>
      </c>
      <c r="AN46" s="17">
        <f t="shared" si="53"/>
        <v>301</v>
      </c>
      <c r="AO46" s="156">
        <f t="shared" si="95"/>
        <v>301</v>
      </c>
      <c r="AP46" s="28">
        <f t="shared" si="12"/>
        <v>0</v>
      </c>
      <c r="AQ46" s="17">
        <f t="shared" si="54"/>
        <v>301</v>
      </c>
      <c r="AR46" s="156">
        <f t="shared" si="96"/>
        <v>301</v>
      </c>
      <c r="AS46" s="28">
        <f t="shared" si="13"/>
        <v>0</v>
      </c>
      <c r="AT46" s="17">
        <f t="shared" si="55"/>
        <v>301</v>
      </c>
      <c r="AU46" s="156">
        <f t="shared" si="97"/>
        <v>301</v>
      </c>
      <c r="AV46" s="28">
        <f t="shared" si="14"/>
        <v>0</v>
      </c>
      <c r="AW46" s="17">
        <f t="shared" si="56"/>
        <v>301</v>
      </c>
      <c r="AX46" s="156">
        <f t="shared" si="98"/>
        <v>301</v>
      </c>
      <c r="AY46" s="28">
        <f t="shared" si="15"/>
        <v>0</v>
      </c>
      <c r="AZ46" s="17">
        <f t="shared" si="57"/>
        <v>301</v>
      </c>
      <c r="BA46" s="156">
        <f t="shared" si="99"/>
        <v>301</v>
      </c>
      <c r="BB46" s="28">
        <f t="shared" si="16"/>
        <v>0</v>
      </c>
      <c r="BC46" s="17">
        <f t="shared" si="58"/>
        <v>301</v>
      </c>
      <c r="BD46" s="156">
        <f t="shared" si="100"/>
        <v>301</v>
      </c>
      <c r="BE46" s="28">
        <f t="shared" si="17"/>
        <v>0</v>
      </c>
      <c r="BF46" s="17">
        <f t="shared" si="59"/>
        <v>301</v>
      </c>
      <c r="BG46" s="156">
        <f t="shared" si="101"/>
        <v>301</v>
      </c>
      <c r="BH46" s="28">
        <f t="shared" si="18"/>
        <v>0</v>
      </c>
      <c r="BI46" s="17">
        <f t="shared" si="60"/>
        <v>301</v>
      </c>
      <c r="BJ46" s="156">
        <f t="shared" si="102"/>
        <v>301</v>
      </c>
      <c r="BK46" s="28">
        <f t="shared" si="19"/>
        <v>0</v>
      </c>
      <c r="BL46" s="17">
        <f t="shared" si="61"/>
        <v>301</v>
      </c>
      <c r="BM46" s="156">
        <f t="shared" si="103"/>
        <v>301</v>
      </c>
      <c r="BN46" s="28">
        <f t="shared" si="20"/>
        <v>0</v>
      </c>
      <c r="BO46" s="17">
        <f t="shared" si="62"/>
        <v>301</v>
      </c>
      <c r="BP46" s="156">
        <f t="shared" si="104"/>
        <v>301</v>
      </c>
      <c r="BQ46" s="28">
        <f t="shared" si="21"/>
        <v>0</v>
      </c>
      <c r="BR46" s="17">
        <f t="shared" si="63"/>
        <v>301</v>
      </c>
      <c r="BS46" s="156">
        <f t="shared" si="105"/>
        <v>301</v>
      </c>
      <c r="BT46" s="28">
        <f t="shared" si="22"/>
        <v>0</v>
      </c>
      <c r="BU46" s="17">
        <f t="shared" si="64"/>
        <v>301</v>
      </c>
      <c r="BV46" s="156">
        <f t="shared" si="106"/>
        <v>301</v>
      </c>
      <c r="BW46" s="28">
        <f t="shared" si="23"/>
        <v>0</v>
      </c>
      <c r="BX46" s="17">
        <f t="shared" si="65"/>
        <v>301</v>
      </c>
      <c r="BY46" s="156">
        <f t="shared" si="107"/>
        <v>301</v>
      </c>
      <c r="BZ46" s="28">
        <f t="shared" si="24"/>
        <v>0</v>
      </c>
      <c r="CA46" s="17">
        <f t="shared" si="66"/>
        <v>301</v>
      </c>
      <c r="CB46" s="156">
        <f t="shared" si="108"/>
        <v>301</v>
      </c>
      <c r="CC46" s="28">
        <f t="shared" si="25"/>
        <v>0</v>
      </c>
      <c r="CD46" s="17">
        <f t="shared" si="67"/>
        <v>301</v>
      </c>
      <c r="CE46" s="156">
        <f t="shared" si="109"/>
        <v>301</v>
      </c>
      <c r="CF46" s="28">
        <f t="shared" si="26"/>
        <v>0</v>
      </c>
      <c r="CG46" s="17">
        <f t="shared" si="68"/>
        <v>301</v>
      </c>
      <c r="CH46" s="156">
        <f t="shared" si="110"/>
        <v>301</v>
      </c>
      <c r="CI46" s="28">
        <f t="shared" si="27"/>
        <v>0</v>
      </c>
      <c r="CJ46" s="17">
        <f t="shared" si="69"/>
        <v>301</v>
      </c>
      <c r="CK46" s="156">
        <f t="shared" si="111"/>
        <v>301</v>
      </c>
      <c r="CL46" s="28">
        <f t="shared" si="28"/>
        <v>0</v>
      </c>
      <c r="CM46" s="17">
        <f t="shared" si="70"/>
        <v>301</v>
      </c>
      <c r="CN46" s="156">
        <f t="shared" si="112"/>
        <v>301</v>
      </c>
      <c r="CO46" s="28">
        <f t="shared" si="29"/>
        <v>0</v>
      </c>
      <c r="CP46" s="17">
        <f t="shared" si="71"/>
        <v>301</v>
      </c>
      <c r="CQ46" s="156">
        <f t="shared" si="113"/>
        <v>301</v>
      </c>
      <c r="CR46" s="28">
        <f t="shared" si="30"/>
        <v>0</v>
      </c>
      <c r="CS46" s="17">
        <f t="shared" si="72"/>
        <v>301</v>
      </c>
      <c r="CT46" s="156">
        <f t="shared" si="114"/>
        <v>301</v>
      </c>
      <c r="CU46" s="28">
        <f t="shared" si="31"/>
        <v>0</v>
      </c>
      <c r="CV46" s="17">
        <f t="shared" si="73"/>
        <v>301</v>
      </c>
      <c r="CW46" s="156">
        <f t="shared" si="115"/>
        <v>301</v>
      </c>
      <c r="CX46" s="28">
        <f t="shared" si="32"/>
        <v>0</v>
      </c>
      <c r="CY46" s="17">
        <f t="shared" si="74"/>
        <v>301</v>
      </c>
      <c r="CZ46" s="156">
        <f t="shared" si="116"/>
        <v>301</v>
      </c>
      <c r="DA46" s="28">
        <f t="shared" si="33"/>
        <v>0</v>
      </c>
      <c r="DB46" s="17">
        <f t="shared" si="75"/>
        <v>301</v>
      </c>
      <c r="DC46" s="156">
        <f t="shared" si="117"/>
        <v>301</v>
      </c>
      <c r="DD46" s="28">
        <f t="shared" si="34"/>
        <v>0</v>
      </c>
      <c r="DE46" s="17">
        <f t="shared" si="76"/>
        <v>301</v>
      </c>
      <c r="DF46" s="156">
        <f t="shared" si="118"/>
        <v>301</v>
      </c>
      <c r="DG46" s="28">
        <f t="shared" si="35"/>
        <v>0</v>
      </c>
      <c r="DH46" s="17">
        <f t="shared" si="77"/>
        <v>301</v>
      </c>
      <c r="DI46" s="156">
        <f t="shared" si="119"/>
        <v>301</v>
      </c>
      <c r="DJ46" s="28">
        <f t="shared" si="36"/>
        <v>0</v>
      </c>
      <c r="DK46" s="17">
        <f t="shared" si="78"/>
        <v>301</v>
      </c>
      <c r="DL46" s="156">
        <f t="shared" si="120"/>
        <v>301</v>
      </c>
      <c r="DM46" s="28">
        <f t="shared" si="37"/>
        <v>0</v>
      </c>
      <c r="DN46" s="17">
        <f t="shared" si="79"/>
        <v>301</v>
      </c>
      <c r="DO46" s="156">
        <f t="shared" si="121"/>
        <v>301</v>
      </c>
      <c r="DP46" s="28">
        <f t="shared" si="38"/>
        <v>0</v>
      </c>
      <c r="DQ46" s="17">
        <f t="shared" si="80"/>
        <v>301</v>
      </c>
      <c r="DR46" s="156">
        <f t="shared" si="122"/>
        <v>301</v>
      </c>
      <c r="DS46" s="28">
        <f t="shared" si="39"/>
        <v>0</v>
      </c>
      <c r="DT46" s="17">
        <f t="shared" si="81"/>
        <v>301</v>
      </c>
      <c r="DU46" s="156">
        <f t="shared" si="123"/>
        <v>301</v>
      </c>
      <c r="DV46" s="28">
        <f t="shared" si="40"/>
        <v>0</v>
      </c>
      <c r="DW46" s="17">
        <f t="shared" si="82"/>
        <v>301</v>
      </c>
      <c r="DX46" s="156">
        <f t="shared" si="124"/>
        <v>301</v>
      </c>
      <c r="DY46" s="28">
        <f t="shared" si="41"/>
        <v>0</v>
      </c>
      <c r="DZ46" s="17">
        <f t="shared" si="83"/>
        <v>301</v>
      </c>
      <c r="EA46" s="156">
        <f t="shared" si="125"/>
        <v>301</v>
      </c>
    </row>
    <row r="47" spans="1:131" ht="21.75" thickTop="1" thickBot="1">
      <c r="A47" s="32" t="s">
        <v>50</v>
      </c>
      <c r="B47" s="21">
        <v>15</v>
      </c>
      <c r="C47" s="22"/>
      <c r="D47" s="450"/>
      <c r="E47" s="31">
        <v>15</v>
      </c>
      <c r="F47" s="28">
        <f t="shared" si="0"/>
        <v>0</v>
      </c>
      <c r="G47" s="17">
        <f t="shared" si="42"/>
        <v>0</v>
      </c>
      <c r="H47" s="156">
        <f t="shared" si="84"/>
        <v>0</v>
      </c>
      <c r="I47" s="28">
        <f t="shared" si="1"/>
        <v>0</v>
      </c>
      <c r="J47" s="17">
        <f t="shared" si="43"/>
        <v>301</v>
      </c>
      <c r="K47" s="156">
        <f t="shared" si="85"/>
        <v>301</v>
      </c>
      <c r="L47" s="28">
        <f t="shared" si="2"/>
        <v>0</v>
      </c>
      <c r="M47" s="17">
        <f t="shared" si="44"/>
        <v>301</v>
      </c>
      <c r="N47" s="156">
        <f t="shared" si="86"/>
        <v>301</v>
      </c>
      <c r="O47" s="28">
        <f t="shared" si="3"/>
        <v>0</v>
      </c>
      <c r="P47" s="17">
        <f t="shared" si="45"/>
        <v>301</v>
      </c>
      <c r="Q47" s="156">
        <f t="shared" si="87"/>
        <v>301</v>
      </c>
      <c r="R47" s="28">
        <f t="shared" si="4"/>
        <v>0</v>
      </c>
      <c r="S47" s="17">
        <f t="shared" si="46"/>
        <v>301</v>
      </c>
      <c r="T47" s="156">
        <f t="shared" si="88"/>
        <v>301</v>
      </c>
      <c r="U47" s="28">
        <f t="shared" si="5"/>
        <v>0</v>
      </c>
      <c r="V47" s="17">
        <f t="shared" si="47"/>
        <v>301</v>
      </c>
      <c r="W47" s="156">
        <f t="shared" si="89"/>
        <v>301</v>
      </c>
      <c r="X47" s="28">
        <f t="shared" si="6"/>
        <v>0</v>
      </c>
      <c r="Y47" s="17">
        <f t="shared" si="48"/>
        <v>301</v>
      </c>
      <c r="Z47" s="156">
        <f t="shared" si="90"/>
        <v>301</v>
      </c>
      <c r="AA47" s="28">
        <f t="shared" si="7"/>
        <v>0</v>
      </c>
      <c r="AB47" s="17">
        <f t="shared" si="49"/>
        <v>301</v>
      </c>
      <c r="AC47" s="156">
        <f t="shared" si="91"/>
        <v>301</v>
      </c>
      <c r="AD47" s="28">
        <f t="shared" si="8"/>
        <v>0</v>
      </c>
      <c r="AE47" s="17">
        <f t="shared" si="50"/>
        <v>301</v>
      </c>
      <c r="AF47" s="156">
        <f t="shared" si="92"/>
        <v>301</v>
      </c>
      <c r="AG47" s="28">
        <f t="shared" si="9"/>
        <v>0</v>
      </c>
      <c r="AH47" s="17">
        <f t="shared" si="51"/>
        <v>301</v>
      </c>
      <c r="AI47" s="156">
        <f t="shared" si="93"/>
        <v>301</v>
      </c>
      <c r="AJ47" s="28">
        <f t="shared" si="10"/>
        <v>0</v>
      </c>
      <c r="AK47" s="17">
        <f t="shared" si="52"/>
        <v>301</v>
      </c>
      <c r="AL47" s="156">
        <f t="shared" si="94"/>
        <v>301</v>
      </c>
      <c r="AM47" s="28">
        <f t="shared" si="11"/>
        <v>0</v>
      </c>
      <c r="AN47" s="17">
        <f t="shared" si="53"/>
        <v>301</v>
      </c>
      <c r="AO47" s="156">
        <f t="shared" si="95"/>
        <v>301</v>
      </c>
      <c r="AP47" s="28">
        <f t="shared" si="12"/>
        <v>0</v>
      </c>
      <c r="AQ47" s="17">
        <f t="shared" si="54"/>
        <v>301</v>
      </c>
      <c r="AR47" s="156">
        <f t="shared" si="96"/>
        <v>301</v>
      </c>
      <c r="AS47" s="28">
        <f t="shared" si="13"/>
        <v>0</v>
      </c>
      <c r="AT47" s="17">
        <f t="shared" si="55"/>
        <v>301</v>
      </c>
      <c r="AU47" s="156">
        <f t="shared" si="97"/>
        <v>301</v>
      </c>
      <c r="AV47" s="28">
        <f t="shared" si="14"/>
        <v>0</v>
      </c>
      <c r="AW47" s="17">
        <f t="shared" si="56"/>
        <v>301</v>
      </c>
      <c r="AX47" s="156">
        <f t="shared" si="98"/>
        <v>301</v>
      </c>
      <c r="AY47" s="28">
        <f t="shared" si="15"/>
        <v>0</v>
      </c>
      <c r="AZ47" s="17">
        <f t="shared" si="57"/>
        <v>301</v>
      </c>
      <c r="BA47" s="156">
        <f t="shared" si="99"/>
        <v>301</v>
      </c>
      <c r="BB47" s="28">
        <f t="shared" si="16"/>
        <v>0</v>
      </c>
      <c r="BC47" s="17">
        <f t="shared" si="58"/>
        <v>301</v>
      </c>
      <c r="BD47" s="156">
        <f t="shared" si="100"/>
        <v>301</v>
      </c>
      <c r="BE47" s="28">
        <f t="shared" si="17"/>
        <v>0</v>
      </c>
      <c r="BF47" s="17">
        <f t="shared" si="59"/>
        <v>301</v>
      </c>
      <c r="BG47" s="156">
        <f t="shared" si="101"/>
        <v>301</v>
      </c>
      <c r="BH47" s="28">
        <f t="shared" si="18"/>
        <v>0</v>
      </c>
      <c r="BI47" s="17">
        <f t="shared" si="60"/>
        <v>301</v>
      </c>
      <c r="BJ47" s="156">
        <f t="shared" si="102"/>
        <v>301</v>
      </c>
      <c r="BK47" s="28">
        <f t="shared" si="19"/>
        <v>0</v>
      </c>
      <c r="BL47" s="17">
        <f t="shared" si="61"/>
        <v>301</v>
      </c>
      <c r="BM47" s="156">
        <f t="shared" si="103"/>
        <v>301</v>
      </c>
      <c r="BN47" s="28">
        <f t="shared" si="20"/>
        <v>0</v>
      </c>
      <c r="BO47" s="17">
        <f t="shared" si="62"/>
        <v>301</v>
      </c>
      <c r="BP47" s="156">
        <f t="shared" si="104"/>
        <v>301</v>
      </c>
      <c r="BQ47" s="28">
        <f t="shared" si="21"/>
        <v>0</v>
      </c>
      <c r="BR47" s="17">
        <f t="shared" si="63"/>
        <v>301</v>
      </c>
      <c r="BS47" s="156">
        <f t="shared" si="105"/>
        <v>301</v>
      </c>
      <c r="BT47" s="28">
        <f t="shared" si="22"/>
        <v>0</v>
      </c>
      <c r="BU47" s="17">
        <f t="shared" si="64"/>
        <v>301</v>
      </c>
      <c r="BV47" s="156">
        <f t="shared" si="106"/>
        <v>301</v>
      </c>
      <c r="BW47" s="28">
        <f t="shared" si="23"/>
        <v>0</v>
      </c>
      <c r="BX47" s="17">
        <f t="shared" si="65"/>
        <v>301</v>
      </c>
      <c r="BY47" s="156">
        <f t="shared" si="107"/>
        <v>301</v>
      </c>
      <c r="BZ47" s="28">
        <f t="shared" si="24"/>
        <v>0</v>
      </c>
      <c r="CA47" s="17">
        <f t="shared" si="66"/>
        <v>301</v>
      </c>
      <c r="CB47" s="156">
        <f t="shared" si="108"/>
        <v>301</v>
      </c>
      <c r="CC47" s="28">
        <f t="shared" si="25"/>
        <v>0</v>
      </c>
      <c r="CD47" s="17">
        <f t="shared" si="67"/>
        <v>301</v>
      </c>
      <c r="CE47" s="156">
        <f t="shared" si="109"/>
        <v>301</v>
      </c>
      <c r="CF47" s="28">
        <f t="shared" si="26"/>
        <v>0</v>
      </c>
      <c r="CG47" s="17">
        <f t="shared" si="68"/>
        <v>301</v>
      </c>
      <c r="CH47" s="156">
        <f t="shared" si="110"/>
        <v>301</v>
      </c>
      <c r="CI47" s="28">
        <f t="shared" si="27"/>
        <v>0</v>
      </c>
      <c r="CJ47" s="17">
        <f t="shared" si="69"/>
        <v>301</v>
      </c>
      <c r="CK47" s="156">
        <f t="shared" si="111"/>
        <v>301</v>
      </c>
      <c r="CL47" s="28">
        <f t="shared" si="28"/>
        <v>0</v>
      </c>
      <c r="CM47" s="17">
        <f t="shared" si="70"/>
        <v>301</v>
      </c>
      <c r="CN47" s="156">
        <f t="shared" si="112"/>
        <v>301</v>
      </c>
      <c r="CO47" s="28">
        <f t="shared" si="29"/>
        <v>0</v>
      </c>
      <c r="CP47" s="17">
        <f t="shared" si="71"/>
        <v>301</v>
      </c>
      <c r="CQ47" s="156">
        <f t="shared" si="113"/>
        <v>301</v>
      </c>
      <c r="CR47" s="28">
        <f t="shared" si="30"/>
        <v>0</v>
      </c>
      <c r="CS47" s="17">
        <f t="shared" si="72"/>
        <v>301</v>
      </c>
      <c r="CT47" s="156">
        <f t="shared" si="114"/>
        <v>301</v>
      </c>
      <c r="CU47" s="28">
        <f t="shared" si="31"/>
        <v>0</v>
      </c>
      <c r="CV47" s="17">
        <f t="shared" si="73"/>
        <v>301</v>
      </c>
      <c r="CW47" s="156">
        <f t="shared" si="115"/>
        <v>301</v>
      </c>
      <c r="CX47" s="28">
        <f t="shared" si="32"/>
        <v>0</v>
      </c>
      <c r="CY47" s="17">
        <f t="shared" si="74"/>
        <v>301</v>
      </c>
      <c r="CZ47" s="156">
        <f t="shared" si="116"/>
        <v>301</v>
      </c>
      <c r="DA47" s="28">
        <f t="shared" si="33"/>
        <v>0</v>
      </c>
      <c r="DB47" s="17">
        <f t="shared" si="75"/>
        <v>301</v>
      </c>
      <c r="DC47" s="156">
        <f t="shared" si="117"/>
        <v>301</v>
      </c>
      <c r="DD47" s="28">
        <f t="shared" si="34"/>
        <v>0</v>
      </c>
      <c r="DE47" s="17">
        <f t="shared" si="76"/>
        <v>301</v>
      </c>
      <c r="DF47" s="156">
        <f t="shared" si="118"/>
        <v>301</v>
      </c>
      <c r="DG47" s="28">
        <f t="shared" si="35"/>
        <v>0</v>
      </c>
      <c r="DH47" s="17">
        <f t="shared" si="77"/>
        <v>301</v>
      </c>
      <c r="DI47" s="156">
        <f t="shared" si="119"/>
        <v>301</v>
      </c>
      <c r="DJ47" s="28">
        <f t="shared" si="36"/>
        <v>0</v>
      </c>
      <c r="DK47" s="17">
        <f t="shared" si="78"/>
        <v>301</v>
      </c>
      <c r="DL47" s="156">
        <f t="shared" si="120"/>
        <v>301</v>
      </c>
      <c r="DM47" s="28">
        <f t="shared" si="37"/>
        <v>0</v>
      </c>
      <c r="DN47" s="17">
        <f t="shared" si="79"/>
        <v>301</v>
      </c>
      <c r="DO47" s="156">
        <f t="shared" si="121"/>
        <v>301</v>
      </c>
      <c r="DP47" s="28">
        <f t="shared" si="38"/>
        <v>0</v>
      </c>
      <c r="DQ47" s="17">
        <f t="shared" si="80"/>
        <v>301</v>
      </c>
      <c r="DR47" s="156">
        <f t="shared" si="122"/>
        <v>301</v>
      </c>
      <c r="DS47" s="28">
        <f t="shared" si="39"/>
        <v>0</v>
      </c>
      <c r="DT47" s="17">
        <f t="shared" si="81"/>
        <v>301</v>
      </c>
      <c r="DU47" s="156">
        <f t="shared" si="123"/>
        <v>301</v>
      </c>
      <c r="DV47" s="28">
        <f t="shared" si="40"/>
        <v>0</v>
      </c>
      <c r="DW47" s="17">
        <f t="shared" si="82"/>
        <v>301</v>
      </c>
      <c r="DX47" s="156">
        <f t="shared" si="124"/>
        <v>301</v>
      </c>
      <c r="DY47" s="28">
        <f t="shared" si="41"/>
        <v>0</v>
      </c>
      <c r="DZ47" s="17">
        <f t="shared" si="83"/>
        <v>301</v>
      </c>
      <c r="EA47" s="156">
        <f t="shared" si="125"/>
        <v>301</v>
      </c>
    </row>
    <row r="48" spans="1:131" ht="21.75" thickTop="1" thickBot="1">
      <c r="A48" s="32" t="s">
        <v>50</v>
      </c>
      <c r="B48" s="21">
        <v>16</v>
      </c>
      <c r="C48" s="22"/>
      <c r="D48" s="450"/>
      <c r="E48" s="31">
        <v>16</v>
      </c>
      <c r="F48" s="28">
        <f t="shared" si="0"/>
        <v>0</v>
      </c>
      <c r="G48" s="17">
        <f t="shared" si="42"/>
        <v>0</v>
      </c>
      <c r="H48" s="156">
        <f t="shared" si="84"/>
        <v>0</v>
      </c>
      <c r="I48" s="28">
        <f t="shared" si="1"/>
        <v>0</v>
      </c>
      <c r="J48" s="17">
        <f t="shared" si="43"/>
        <v>301</v>
      </c>
      <c r="K48" s="156">
        <f t="shared" si="85"/>
        <v>301</v>
      </c>
      <c r="L48" s="28">
        <f t="shared" si="2"/>
        <v>0</v>
      </c>
      <c r="M48" s="17">
        <f t="shared" si="44"/>
        <v>301</v>
      </c>
      <c r="N48" s="156">
        <f t="shared" si="86"/>
        <v>301</v>
      </c>
      <c r="O48" s="28">
        <f t="shared" si="3"/>
        <v>0</v>
      </c>
      <c r="P48" s="17">
        <f t="shared" si="45"/>
        <v>301</v>
      </c>
      <c r="Q48" s="156">
        <f t="shared" si="87"/>
        <v>301</v>
      </c>
      <c r="R48" s="28">
        <f t="shared" si="4"/>
        <v>0</v>
      </c>
      <c r="S48" s="17">
        <f t="shared" si="46"/>
        <v>301</v>
      </c>
      <c r="T48" s="156">
        <f t="shared" si="88"/>
        <v>301</v>
      </c>
      <c r="U48" s="28">
        <f t="shared" si="5"/>
        <v>0</v>
      </c>
      <c r="V48" s="17">
        <f t="shared" si="47"/>
        <v>301</v>
      </c>
      <c r="W48" s="156">
        <f t="shared" si="89"/>
        <v>301</v>
      </c>
      <c r="X48" s="28">
        <f t="shared" si="6"/>
        <v>0</v>
      </c>
      <c r="Y48" s="17">
        <f t="shared" si="48"/>
        <v>301</v>
      </c>
      <c r="Z48" s="156">
        <f t="shared" si="90"/>
        <v>301</v>
      </c>
      <c r="AA48" s="28">
        <f t="shared" si="7"/>
        <v>0</v>
      </c>
      <c r="AB48" s="17">
        <f t="shared" si="49"/>
        <v>301</v>
      </c>
      <c r="AC48" s="156">
        <f t="shared" si="91"/>
        <v>301</v>
      </c>
      <c r="AD48" s="28">
        <f t="shared" si="8"/>
        <v>0</v>
      </c>
      <c r="AE48" s="17">
        <f t="shared" si="50"/>
        <v>301</v>
      </c>
      <c r="AF48" s="156">
        <f t="shared" si="92"/>
        <v>301</v>
      </c>
      <c r="AG48" s="28">
        <f t="shared" si="9"/>
        <v>0</v>
      </c>
      <c r="AH48" s="17">
        <f t="shared" si="51"/>
        <v>301</v>
      </c>
      <c r="AI48" s="156">
        <f t="shared" si="93"/>
        <v>301</v>
      </c>
      <c r="AJ48" s="28">
        <f t="shared" si="10"/>
        <v>0</v>
      </c>
      <c r="AK48" s="17">
        <f t="shared" si="52"/>
        <v>301</v>
      </c>
      <c r="AL48" s="156">
        <f t="shared" si="94"/>
        <v>301</v>
      </c>
      <c r="AM48" s="28">
        <f t="shared" si="11"/>
        <v>0</v>
      </c>
      <c r="AN48" s="17">
        <f t="shared" si="53"/>
        <v>301</v>
      </c>
      <c r="AO48" s="156">
        <f t="shared" si="95"/>
        <v>301</v>
      </c>
      <c r="AP48" s="28">
        <f t="shared" si="12"/>
        <v>0</v>
      </c>
      <c r="AQ48" s="17">
        <f t="shared" si="54"/>
        <v>301</v>
      </c>
      <c r="AR48" s="156">
        <f t="shared" si="96"/>
        <v>301</v>
      </c>
      <c r="AS48" s="28">
        <f t="shared" si="13"/>
        <v>0</v>
      </c>
      <c r="AT48" s="17">
        <f t="shared" si="55"/>
        <v>301</v>
      </c>
      <c r="AU48" s="156">
        <f t="shared" si="97"/>
        <v>301</v>
      </c>
      <c r="AV48" s="28">
        <f t="shared" si="14"/>
        <v>0</v>
      </c>
      <c r="AW48" s="17">
        <f t="shared" si="56"/>
        <v>301</v>
      </c>
      <c r="AX48" s="156">
        <f t="shared" si="98"/>
        <v>301</v>
      </c>
      <c r="AY48" s="28">
        <f t="shared" si="15"/>
        <v>0</v>
      </c>
      <c r="AZ48" s="17">
        <f t="shared" si="57"/>
        <v>301</v>
      </c>
      <c r="BA48" s="156">
        <f t="shared" si="99"/>
        <v>301</v>
      </c>
      <c r="BB48" s="28">
        <f t="shared" si="16"/>
        <v>0</v>
      </c>
      <c r="BC48" s="17">
        <f t="shared" si="58"/>
        <v>301</v>
      </c>
      <c r="BD48" s="156">
        <f t="shared" si="100"/>
        <v>301</v>
      </c>
      <c r="BE48" s="28">
        <f t="shared" si="17"/>
        <v>0</v>
      </c>
      <c r="BF48" s="17">
        <f t="shared" si="59"/>
        <v>301</v>
      </c>
      <c r="BG48" s="156">
        <f t="shared" si="101"/>
        <v>301</v>
      </c>
      <c r="BH48" s="28">
        <f t="shared" si="18"/>
        <v>0</v>
      </c>
      <c r="BI48" s="17">
        <f t="shared" si="60"/>
        <v>301</v>
      </c>
      <c r="BJ48" s="156">
        <f t="shared" si="102"/>
        <v>301</v>
      </c>
      <c r="BK48" s="28">
        <f t="shared" si="19"/>
        <v>0</v>
      </c>
      <c r="BL48" s="17">
        <f t="shared" si="61"/>
        <v>301</v>
      </c>
      <c r="BM48" s="156">
        <f t="shared" si="103"/>
        <v>301</v>
      </c>
      <c r="BN48" s="28">
        <f t="shared" si="20"/>
        <v>0</v>
      </c>
      <c r="BO48" s="17">
        <f t="shared" si="62"/>
        <v>301</v>
      </c>
      <c r="BP48" s="156">
        <f t="shared" si="104"/>
        <v>301</v>
      </c>
      <c r="BQ48" s="28">
        <f t="shared" si="21"/>
        <v>0</v>
      </c>
      <c r="BR48" s="17">
        <f t="shared" si="63"/>
        <v>301</v>
      </c>
      <c r="BS48" s="156">
        <f t="shared" si="105"/>
        <v>301</v>
      </c>
      <c r="BT48" s="28">
        <f t="shared" si="22"/>
        <v>0</v>
      </c>
      <c r="BU48" s="17">
        <f t="shared" si="64"/>
        <v>301</v>
      </c>
      <c r="BV48" s="156">
        <f t="shared" si="106"/>
        <v>301</v>
      </c>
      <c r="BW48" s="28">
        <f t="shared" si="23"/>
        <v>0</v>
      </c>
      <c r="BX48" s="17">
        <f t="shared" si="65"/>
        <v>301</v>
      </c>
      <c r="BY48" s="156">
        <f t="shared" si="107"/>
        <v>301</v>
      </c>
      <c r="BZ48" s="28">
        <f t="shared" si="24"/>
        <v>0</v>
      </c>
      <c r="CA48" s="17">
        <f t="shared" si="66"/>
        <v>301</v>
      </c>
      <c r="CB48" s="156">
        <f t="shared" si="108"/>
        <v>301</v>
      </c>
      <c r="CC48" s="28">
        <f t="shared" si="25"/>
        <v>0</v>
      </c>
      <c r="CD48" s="17">
        <f t="shared" si="67"/>
        <v>301</v>
      </c>
      <c r="CE48" s="156">
        <f t="shared" si="109"/>
        <v>301</v>
      </c>
      <c r="CF48" s="28">
        <f t="shared" si="26"/>
        <v>0</v>
      </c>
      <c r="CG48" s="17">
        <f t="shared" si="68"/>
        <v>301</v>
      </c>
      <c r="CH48" s="156">
        <f t="shared" si="110"/>
        <v>301</v>
      </c>
      <c r="CI48" s="28">
        <f t="shared" si="27"/>
        <v>0</v>
      </c>
      <c r="CJ48" s="17">
        <f t="shared" si="69"/>
        <v>301</v>
      </c>
      <c r="CK48" s="156">
        <f t="shared" si="111"/>
        <v>301</v>
      </c>
      <c r="CL48" s="28">
        <f t="shared" si="28"/>
        <v>0</v>
      </c>
      <c r="CM48" s="17">
        <f t="shared" si="70"/>
        <v>301</v>
      </c>
      <c r="CN48" s="156">
        <f t="shared" si="112"/>
        <v>301</v>
      </c>
      <c r="CO48" s="28">
        <f t="shared" si="29"/>
        <v>0</v>
      </c>
      <c r="CP48" s="17">
        <f t="shared" si="71"/>
        <v>301</v>
      </c>
      <c r="CQ48" s="156">
        <f t="shared" si="113"/>
        <v>301</v>
      </c>
      <c r="CR48" s="28">
        <f t="shared" si="30"/>
        <v>0</v>
      </c>
      <c r="CS48" s="17">
        <f t="shared" si="72"/>
        <v>301</v>
      </c>
      <c r="CT48" s="156">
        <f t="shared" si="114"/>
        <v>301</v>
      </c>
      <c r="CU48" s="28">
        <f t="shared" si="31"/>
        <v>0</v>
      </c>
      <c r="CV48" s="17">
        <f t="shared" si="73"/>
        <v>301</v>
      </c>
      <c r="CW48" s="156">
        <f t="shared" si="115"/>
        <v>301</v>
      </c>
      <c r="CX48" s="28">
        <f t="shared" si="32"/>
        <v>0</v>
      </c>
      <c r="CY48" s="17">
        <f t="shared" si="74"/>
        <v>301</v>
      </c>
      <c r="CZ48" s="156">
        <f t="shared" si="116"/>
        <v>301</v>
      </c>
      <c r="DA48" s="28">
        <f t="shared" si="33"/>
        <v>0</v>
      </c>
      <c r="DB48" s="17">
        <f t="shared" si="75"/>
        <v>301</v>
      </c>
      <c r="DC48" s="156">
        <f t="shared" si="117"/>
        <v>301</v>
      </c>
      <c r="DD48" s="28">
        <f t="shared" si="34"/>
        <v>0</v>
      </c>
      <c r="DE48" s="17">
        <f t="shared" si="76"/>
        <v>301</v>
      </c>
      <c r="DF48" s="156">
        <f t="shared" si="118"/>
        <v>301</v>
      </c>
      <c r="DG48" s="28">
        <f t="shared" si="35"/>
        <v>0</v>
      </c>
      <c r="DH48" s="17">
        <f t="shared" si="77"/>
        <v>301</v>
      </c>
      <c r="DI48" s="156">
        <f t="shared" si="119"/>
        <v>301</v>
      </c>
      <c r="DJ48" s="28">
        <f t="shared" si="36"/>
        <v>0</v>
      </c>
      <c r="DK48" s="17">
        <f t="shared" si="78"/>
        <v>301</v>
      </c>
      <c r="DL48" s="156">
        <f t="shared" si="120"/>
        <v>301</v>
      </c>
      <c r="DM48" s="28">
        <f t="shared" si="37"/>
        <v>0</v>
      </c>
      <c r="DN48" s="17">
        <f t="shared" si="79"/>
        <v>301</v>
      </c>
      <c r="DO48" s="156">
        <f t="shared" si="121"/>
        <v>301</v>
      </c>
      <c r="DP48" s="28">
        <f t="shared" si="38"/>
        <v>0</v>
      </c>
      <c r="DQ48" s="17">
        <f t="shared" si="80"/>
        <v>301</v>
      </c>
      <c r="DR48" s="156">
        <f t="shared" si="122"/>
        <v>301</v>
      </c>
      <c r="DS48" s="28">
        <f t="shared" si="39"/>
        <v>0</v>
      </c>
      <c r="DT48" s="17">
        <f t="shared" si="81"/>
        <v>301</v>
      </c>
      <c r="DU48" s="156">
        <f t="shared" si="123"/>
        <v>301</v>
      </c>
      <c r="DV48" s="28">
        <f t="shared" si="40"/>
        <v>0</v>
      </c>
      <c r="DW48" s="17">
        <f t="shared" si="82"/>
        <v>301</v>
      </c>
      <c r="DX48" s="156">
        <f t="shared" si="124"/>
        <v>301</v>
      </c>
      <c r="DY48" s="28">
        <f t="shared" si="41"/>
        <v>0</v>
      </c>
      <c r="DZ48" s="17">
        <f t="shared" si="83"/>
        <v>301</v>
      </c>
      <c r="EA48" s="156">
        <f t="shared" si="125"/>
        <v>301</v>
      </c>
    </row>
    <row r="49" spans="1:131" ht="21.75" thickTop="1" thickBot="1">
      <c r="A49" s="32" t="s">
        <v>50</v>
      </c>
      <c r="B49" s="21">
        <v>17</v>
      </c>
      <c r="C49" s="22"/>
      <c r="D49" s="450"/>
      <c r="E49" s="31">
        <v>17</v>
      </c>
      <c r="F49" s="28">
        <f t="shared" si="0"/>
        <v>0</v>
      </c>
      <c r="G49" s="17">
        <f t="shared" si="42"/>
        <v>0</v>
      </c>
      <c r="H49" s="156">
        <f t="shared" si="84"/>
        <v>0</v>
      </c>
      <c r="I49" s="28">
        <f t="shared" si="1"/>
        <v>0</v>
      </c>
      <c r="J49" s="17">
        <f t="shared" si="43"/>
        <v>301</v>
      </c>
      <c r="K49" s="156">
        <f t="shared" si="85"/>
        <v>301</v>
      </c>
      <c r="L49" s="28">
        <f t="shared" si="2"/>
        <v>0</v>
      </c>
      <c r="M49" s="17">
        <f t="shared" si="44"/>
        <v>301</v>
      </c>
      <c r="N49" s="156">
        <f t="shared" si="86"/>
        <v>301</v>
      </c>
      <c r="O49" s="28">
        <f t="shared" si="3"/>
        <v>0</v>
      </c>
      <c r="P49" s="17">
        <f t="shared" si="45"/>
        <v>301</v>
      </c>
      <c r="Q49" s="156">
        <f t="shared" si="87"/>
        <v>301</v>
      </c>
      <c r="R49" s="28">
        <f t="shared" si="4"/>
        <v>0</v>
      </c>
      <c r="S49" s="17">
        <f t="shared" si="46"/>
        <v>301</v>
      </c>
      <c r="T49" s="156">
        <f t="shared" si="88"/>
        <v>301</v>
      </c>
      <c r="U49" s="28">
        <f t="shared" si="5"/>
        <v>0</v>
      </c>
      <c r="V49" s="17">
        <f t="shared" si="47"/>
        <v>301</v>
      </c>
      <c r="W49" s="156">
        <f t="shared" si="89"/>
        <v>301</v>
      </c>
      <c r="X49" s="28">
        <f t="shared" si="6"/>
        <v>0</v>
      </c>
      <c r="Y49" s="17">
        <f t="shared" si="48"/>
        <v>301</v>
      </c>
      <c r="Z49" s="156">
        <f t="shared" si="90"/>
        <v>301</v>
      </c>
      <c r="AA49" s="28">
        <f t="shared" si="7"/>
        <v>0</v>
      </c>
      <c r="AB49" s="17">
        <f t="shared" si="49"/>
        <v>301</v>
      </c>
      <c r="AC49" s="156">
        <f t="shared" si="91"/>
        <v>301</v>
      </c>
      <c r="AD49" s="28">
        <f t="shared" si="8"/>
        <v>0</v>
      </c>
      <c r="AE49" s="17">
        <f t="shared" si="50"/>
        <v>301</v>
      </c>
      <c r="AF49" s="156">
        <f t="shared" si="92"/>
        <v>301</v>
      </c>
      <c r="AG49" s="28">
        <f t="shared" si="9"/>
        <v>0</v>
      </c>
      <c r="AH49" s="17">
        <f t="shared" si="51"/>
        <v>301</v>
      </c>
      <c r="AI49" s="156">
        <f t="shared" si="93"/>
        <v>301</v>
      </c>
      <c r="AJ49" s="28">
        <f t="shared" si="10"/>
        <v>0</v>
      </c>
      <c r="AK49" s="17">
        <f t="shared" si="52"/>
        <v>301</v>
      </c>
      <c r="AL49" s="156">
        <f t="shared" si="94"/>
        <v>301</v>
      </c>
      <c r="AM49" s="28">
        <f t="shared" si="11"/>
        <v>0</v>
      </c>
      <c r="AN49" s="17">
        <f t="shared" si="53"/>
        <v>301</v>
      </c>
      <c r="AO49" s="156">
        <f t="shared" si="95"/>
        <v>301</v>
      </c>
      <c r="AP49" s="28">
        <f t="shared" si="12"/>
        <v>0</v>
      </c>
      <c r="AQ49" s="17">
        <f t="shared" si="54"/>
        <v>301</v>
      </c>
      <c r="AR49" s="156">
        <f t="shared" si="96"/>
        <v>301</v>
      </c>
      <c r="AS49" s="28">
        <f t="shared" si="13"/>
        <v>0</v>
      </c>
      <c r="AT49" s="17">
        <f t="shared" si="55"/>
        <v>301</v>
      </c>
      <c r="AU49" s="156">
        <f t="shared" si="97"/>
        <v>301</v>
      </c>
      <c r="AV49" s="28">
        <f t="shared" si="14"/>
        <v>0</v>
      </c>
      <c r="AW49" s="17">
        <f t="shared" si="56"/>
        <v>301</v>
      </c>
      <c r="AX49" s="156">
        <f t="shared" si="98"/>
        <v>301</v>
      </c>
      <c r="AY49" s="28">
        <f t="shared" si="15"/>
        <v>0</v>
      </c>
      <c r="AZ49" s="17">
        <f t="shared" si="57"/>
        <v>301</v>
      </c>
      <c r="BA49" s="156">
        <f t="shared" si="99"/>
        <v>301</v>
      </c>
      <c r="BB49" s="28">
        <f t="shared" si="16"/>
        <v>0</v>
      </c>
      <c r="BC49" s="17">
        <f t="shared" si="58"/>
        <v>301</v>
      </c>
      <c r="BD49" s="156">
        <f t="shared" si="100"/>
        <v>301</v>
      </c>
      <c r="BE49" s="28">
        <f t="shared" si="17"/>
        <v>0</v>
      </c>
      <c r="BF49" s="17">
        <f t="shared" si="59"/>
        <v>301</v>
      </c>
      <c r="BG49" s="156">
        <f t="shared" si="101"/>
        <v>301</v>
      </c>
      <c r="BH49" s="28">
        <f t="shared" si="18"/>
        <v>0</v>
      </c>
      <c r="BI49" s="17">
        <f t="shared" si="60"/>
        <v>301</v>
      </c>
      <c r="BJ49" s="156">
        <f t="shared" si="102"/>
        <v>301</v>
      </c>
      <c r="BK49" s="28">
        <f t="shared" si="19"/>
        <v>0</v>
      </c>
      <c r="BL49" s="17">
        <f t="shared" si="61"/>
        <v>301</v>
      </c>
      <c r="BM49" s="156">
        <f t="shared" si="103"/>
        <v>301</v>
      </c>
      <c r="BN49" s="28">
        <f t="shared" si="20"/>
        <v>0</v>
      </c>
      <c r="BO49" s="17">
        <f t="shared" si="62"/>
        <v>301</v>
      </c>
      <c r="BP49" s="156">
        <f t="shared" si="104"/>
        <v>301</v>
      </c>
      <c r="BQ49" s="28">
        <f t="shared" si="21"/>
        <v>0</v>
      </c>
      <c r="BR49" s="17">
        <f t="shared" si="63"/>
        <v>301</v>
      </c>
      <c r="BS49" s="156">
        <f t="shared" si="105"/>
        <v>301</v>
      </c>
      <c r="BT49" s="28">
        <f t="shared" si="22"/>
        <v>0</v>
      </c>
      <c r="BU49" s="17">
        <f t="shared" si="64"/>
        <v>301</v>
      </c>
      <c r="BV49" s="156">
        <f t="shared" si="106"/>
        <v>301</v>
      </c>
      <c r="BW49" s="28">
        <f t="shared" si="23"/>
        <v>0</v>
      </c>
      <c r="BX49" s="17">
        <f t="shared" si="65"/>
        <v>301</v>
      </c>
      <c r="BY49" s="156">
        <f t="shared" si="107"/>
        <v>301</v>
      </c>
      <c r="BZ49" s="28">
        <f t="shared" si="24"/>
        <v>0</v>
      </c>
      <c r="CA49" s="17">
        <f t="shared" si="66"/>
        <v>301</v>
      </c>
      <c r="CB49" s="156">
        <f t="shared" si="108"/>
        <v>301</v>
      </c>
      <c r="CC49" s="28">
        <f t="shared" si="25"/>
        <v>0</v>
      </c>
      <c r="CD49" s="17">
        <f t="shared" si="67"/>
        <v>301</v>
      </c>
      <c r="CE49" s="156">
        <f t="shared" si="109"/>
        <v>301</v>
      </c>
      <c r="CF49" s="28">
        <f t="shared" si="26"/>
        <v>0</v>
      </c>
      <c r="CG49" s="17">
        <f t="shared" si="68"/>
        <v>301</v>
      </c>
      <c r="CH49" s="156">
        <f t="shared" si="110"/>
        <v>301</v>
      </c>
      <c r="CI49" s="28">
        <f t="shared" si="27"/>
        <v>0</v>
      </c>
      <c r="CJ49" s="17">
        <f t="shared" si="69"/>
        <v>301</v>
      </c>
      <c r="CK49" s="156">
        <f t="shared" si="111"/>
        <v>301</v>
      </c>
      <c r="CL49" s="28">
        <f t="shared" si="28"/>
        <v>0</v>
      </c>
      <c r="CM49" s="17">
        <f t="shared" si="70"/>
        <v>301</v>
      </c>
      <c r="CN49" s="156">
        <f t="shared" si="112"/>
        <v>301</v>
      </c>
      <c r="CO49" s="28">
        <f t="shared" si="29"/>
        <v>0</v>
      </c>
      <c r="CP49" s="17">
        <f t="shared" si="71"/>
        <v>301</v>
      </c>
      <c r="CQ49" s="156">
        <f t="shared" si="113"/>
        <v>301</v>
      </c>
      <c r="CR49" s="28">
        <f t="shared" si="30"/>
        <v>0</v>
      </c>
      <c r="CS49" s="17">
        <f t="shared" si="72"/>
        <v>301</v>
      </c>
      <c r="CT49" s="156">
        <f t="shared" si="114"/>
        <v>301</v>
      </c>
      <c r="CU49" s="28">
        <f t="shared" si="31"/>
        <v>0</v>
      </c>
      <c r="CV49" s="17">
        <f t="shared" si="73"/>
        <v>301</v>
      </c>
      <c r="CW49" s="156">
        <f t="shared" si="115"/>
        <v>301</v>
      </c>
      <c r="CX49" s="28">
        <f t="shared" si="32"/>
        <v>0</v>
      </c>
      <c r="CY49" s="17">
        <f t="shared" si="74"/>
        <v>301</v>
      </c>
      <c r="CZ49" s="156">
        <f t="shared" si="116"/>
        <v>301</v>
      </c>
      <c r="DA49" s="28">
        <f t="shared" si="33"/>
        <v>0</v>
      </c>
      <c r="DB49" s="17">
        <f t="shared" si="75"/>
        <v>301</v>
      </c>
      <c r="DC49" s="156">
        <f t="shared" si="117"/>
        <v>301</v>
      </c>
      <c r="DD49" s="28">
        <f t="shared" si="34"/>
        <v>0</v>
      </c>
      <c r="DE49" s="17">
        <f t="shared" si="76"/>
        <v>301</v>
      </c>
      <c r="DF49" s="156">
        <f t="shared" si="118"/>
        <v>301</v>
      </c>
      <c r="DG49" s="28">
        <f t="shared" si="35"/>
        <v>0</v>
      </c>
      <c r="DH49" s="17">
        <f t="shared" si="77"/>
        <v>301</v>
      </c>
      <c r="DI49" s="156">
        <f t="shared" si="119"/>
        <v>301</v>
      </c>
      <c r="DJ49" s="28">
        <f t="shared" si="36"/>
        <v>0</v>
      </c>
      <c r="DK49" s="17">
        <f t="shared" si="78"/>
        <v>301</v>
      </c>
      <c r="DL49" s="156">
        <f t="shared" si="120"/>
        <v>301</v>
      </c>
      <c r="DM49" s="28">
        <f t="shared" si="37"/>
        <v>0</v>
      </c>
      <c r="DN49" s="17">
        <f t="shared" si="79"/>
        <v>301</v>
      </c>
      <c r="DO49" s="156">
        <f t="shared" si="121"/>
        <v>301</v>
      </c>
      <c r="DP49" s="28">
        <f t="shared" si="38"/>
        <v>0</v>
      </c>
      <c r="DQ49" s="17">
        <f t="shared" si="80"/>
        <v>301</v>
      </c>
      <c r="DR49" s="156">
        <f t="shared" si="122"/>
        <v>301</v>
      </c>
      <c r="DS49" s="28">
        <f t="shared" si="39"/>
        <v>0</v>
      </c>
      <c r="DT49" s="17">
        <f t="shared" si="81"/>
        <v>301</v>
      </c>
      <c r="DU49" s="156">
        <f t="shared" si="123"/>
        <v>301</v>
      </c>
      <c r="DV49" s="28">
        <f t="shared" si="40"/>
        <v>0</v>
      </c>
      <c r="DW49" s="17">
        <f t="shared" si="82"/>
        <v>301</v>
      </c>
      <c r="DX49" s="156">
        <f t="shared" si="124"/>
        <v>301</v>
      </c>
      <c r="DY49" s="28">
        <f t="shared" si="41"/>
        <v>0</v>
      </c>
      <c r="DZ49" s="17">
        <f t="shared" si="83"/>
        <v>301</v>
      </c>
      <c r="EA49" s="156">
        <f t="shared" si="125"/>
        <v>301</v>
      </c>
    </row>
    <row r="50" spans="1:131" ht="21.75" thickTop="1" thickBot="1">
      <c r="A50" s="32" t="s">
        <v>50</v>
      </c>
      <c r="B50" s="21">
        <v>18</v>
      </c>
      <c r="C50" s="22"/>
      <c r="D50" s="450"/>
      <c r="E50" s="31">
        <v>18</v>
      </c>
      <c r="F50" s="28">
        <f t="shared" si="0"/>
        <v>0</v>
      </c>
      <c r="G50" s="17">
        <f t="shared" si="42"/>
        <v>0</v>
      </c>
      <c r="H50" s="156">
        <f t="shared" si="84"/>
        <v>0</v>
      </c>
      <c r="I50" s="28">
        <f t="shared" si="1"/>
        <v>0</v>
      </c>
      <c r="J50" s="17">
        <f t="shared" si="43"/>
        <v>301</v>
      </c>
      <c r="K50" s="156">
        <f t="shared" si="85"/>
        <v>301</v>
      </c>
      <c r="L50" s="28">
        <f t="shared" si="2"/>
        <v>0</v>
      </c>
      <c r="M50" s="17">
        <f t="shared" si="44"/>
        <v>301</v>
      </c>
      <c r="N50" s="156">
        <f t="shared" si="86"/>
        <v>301</v>
      </c>
      <c r="O50" s="28">
        <f t="shared" si="3"/>
        <v>0</v>
      </c>
      <c r="P50" s="17">
        <f t="shared" si="45"/>
        <v>301</v>
      </c>
      <c r="Q50" s="156">
        <f t="shared" si="87"/>
        <v>301</v>
      </c>
      <c r="R50" s="28">
        <f t="shared" si="4"/>
        <v>0</v>
      </c>
      <c r="S50" s="17">
        <f t="shared" si="46"/>
        <v>301</v>
      </c>
      <c r="T50" s="156">
        <f t="shared" si="88"/>
        <v>301</v>
      </c>
      <c r="U50" s="28">
        <f t="shared" si="5"/>
        <v>0</v>
      </c>
      <c r="V50" s="17">
        <f t="shared" si="47"/>
        <v>301</v>
      </c>
      <c r="W50" s="156">
        <f t="shared" si="89"/>
        <v>301</v>
      </c>
      <c r="X50" s="28">
        <f t="shared" si="6"/>
        <v>0</v>
      </c>
      <c r="Y50" s="17">
        <f t="shared" si="48"/>
        <v>301</v>
      </c>
      <c r="Z50" s="156">
        <f t="shared" si="90"/>
        <v>301</v>
      </c>
      <c r="AA50" s="28">
        <f t="shared" si="7"/>
        <v>0</v>
      </c>
      <c r="AB50" s="17">
        <f t="shared" si="49"/>
        <v>301</v>
      </c>
      <c r="AC50" s="156">
        <f t="shared" si="91"/>
        <v>301</v>
      </c>
      <c r="AD50" s="28">
        <f t="shared" si="8"/>
        <v>0</v>
      </c>
      <c r="AE50" s="17">
        <f t="shared" si="50"/>
        <v>301</v>
      </c>
      <c r="AF50" s="156">
        <f t="shared" si="92"/>
        <v>301</v>
      </c>
      <c r="AG50" s="28">
        <f t="shared" si="9"/>
        <v>0</v>
      </c>
      <c r="AH50" s="17">
        <f t="shared" si="51"/>
        <v>301</v>
      </c>
      <c r="AI50" s="156">
        <f t="shared" si="93"/>
        <v>301</v>
      </c>
      <c r="AJ50" s="28">
        <f t="shared" si="10"/>
        <v>0</v>
      </c>
      <c r="AK50" s="17">
        <f t="shared" si="52"/>
        <v>301</v>
      </c>
      <c r="AL50" s="156">
        <f t="shared" si="94"/>
        <v>301</v>
      </c>
      <c r="AM50" s="28">
        <f t="shared" si="11"/>
        <v>0</v>
      </c>
      <c r="AN50" s="17">
        <f t="shared" si="53"/>
        <v>301</v>
      </c>
      <c r="AO50" s="156">
        <f t="shared" si="95"/>
        <v>301</v>
      </c>
      <c r="AP50" s="28">
        <f t="shared" si="12"/>
        <v>0</v>
      </c>
      <c r="AQ50" s="17">
        <f t="shared" si="54"/>
        <v>301</v>
      </c>
      <c r="AR50" s="156">
        <f t="shared" si="96"/>
        <v>301</v>
      </c>
      <c r="AS50" s="28">
        <f t="shared" si="13"/>
        <v>0</v>
      </c>
      <c r="AT50" s="17">
        <f t="shared" si="55"/>
        <v>301</v>
      </c>
      <c r="AU50" s="156">
        <f t="shared" si="97"/>
        <v>301</v>
      </c>
      <c r="AV50" s="28">
        <f t="shared" si="14"/>
        <v>0</v>
      </c>
      <c r="AW50" s="17">
        <f t="shared" si="56"/>
        <v>301</v>
      </c>
      <c r="AX50" s="156">
        <f t="shared" si="98"/>
        <v>301</v>
      </c>
      <c r="AY50" s="28">
        <f t="shared" si="15"/>
        <v>0</v>
      </c>
      <c r="AZ50" s="17">
        <f t="shared" si="57"/>
        <v>301</v>
      </c>
      <c r="BA50" s="156">
        <f t="shared" si="99"/>
        <v>301</v>
      </c>
      <c r="BB50" s="28">
        <f t="shared" si="16"/>
        <v>0</v>
      </c>
      <c r="BC50" s="17">
        <f t="shared" si="58"/>
        <v>301</v>
      </c>
      <c r="BD50" s="156">
        <f t="shared" si="100"/>
        <v>301</v>
      </c>
      <c r="BE50" s="28">
        <f t="shared" si="17"/>
        <v>0</v>
      </c>
      <c r="BF50" s="17">
        <f t="shared" si="59"/>
        <v>301</v>
      </c>
      <c r="BG50" s="156">
        <f t="shared" si="101"/>
        <v>301</v>
      </c>
      <c r="BH50" s="28">
        <f t="shared" si="18"/>
        <v>0</v>
      </c>
      <c r="BI50" s="17">
        <f t="shared" si="60"/>
        <v>301</v>
      </c>
      <c r="BJ50" s="156">
        <f t="shared" si="102"/>
        <v>301</v>
      </c>
      <c r="BK50" s="28">
        <f t="shared" si="19"/>
        <v>0</v>
      </c>
      <c r="BL50" s="17">
        <f t="shared" si="61"/>
        <v>301</v>
      </c>
      <c r="BM50" s="156">
        <f t="shared" si="103"/>
        <v>301</v>
      </c>
      <c r="BN50" s="28">
        <f t="shared" si="20"/>
        <v>0</v>
      </c>
      <c r="BO50" s="17">
        <f t="shared" si="62"/>
        <v>301</v>
      </c>
      <c r="BP50" s="156">
        <f t="shared" si="104"/>
        <v>301</v>
      </c>
      <c r="BQ50" s="28">
        <f t="shared" si="21"/>
        <v>0</v>
      </c>
      <c r="BR50" s="17">
        <f t="shared" si="63"/>
        <v>301</v>
      </c>
      <c r="BS50" s="156">
        <f t="shared" si="105"/>
        <v>301</v>
      </c>
      <c r="BT50" s="28">
        <f t="shared" si="22"/>
        <v>0</v>
      </c>
      <c r="BU50" s="17">
        <f t="shared" si="64"/>
        <v>301</v>
      </c>
      <c r="BV50" s="156">
        <f t="shared" si="106"/>
        <v>301</v>
      </c>
      <c r="BW50" s="28">
        <f t="shared" si="23"/>
        <v>0</v>
      </c>
      <c r="BX50" s="17">
        <f t="shared" si="65"/>
        <v>301</v>
      </c>
      <c r="BY50" s="156">
        <f t="shared" si="107"/>
        <v>301</v>
      </c>
      <c r="BZ50" s="28">
        <f t="shared" si="24"/>
        <v>0</v>
      </c>
      <c r="CA50" s="17">
        <f t="shared" si="66"/>
        <v>301</v>
      </c>
      <c r="CB50" s="156">
        <f t="shared" si="108"/>
        <v>301</v>
      </c>
      <c r="CC50" s="28">
        <f t="shared" si="25"/>
        <v>0</v>
      </c>
      <c r="CD50" s="17">
        <f t="shared" si="67"/>
        <v>301</v>
      </c>
      <c r="CE50" s="156">
        <f t="shared" si="109"/>
        <v>301</v>
      </c>
      <c r="CF50" s="28">
        <f t="shared" si="26"/>
        <v>0</v>
      </c>
      <c r="CG50" s="17">
        <f t="shared" si="68"/>
        <v>301</v>
      </c>
      <c r="CH50" s="156">
        <f t="shared" si="110"/>
        <v>301</v>
      </c>
      <c r="CI50" s="28">
        <f t="shared" si="27"/>
        <v>0</v>
      </c>
      <c r="CJ50" s="17">
        <f t="shared" si="69"/>
        <v>301</v>
      </c>
      <c r="CK50" s="156">
        <f t="shared" si="111"/>
        <v>301</v>
      </c>
      <c r="CL50" s="28">
        <f t="shared" si="28"/>
        <v>0</v>
      </c>
      <c r="CM50" s="17">
        <f t="shared" si="70"/>
        <v>301</v>
      </c>
      <c r="CN50" s="156">
        <f t="shared" si="112"/>
        <v>301</v>
      </c>
      <c r="CO50" s="28">
        <f t="shared" si="29"/>
        <v>0</v>
      </c>
      <c r="CP50" s="17">
        <f t="shared" si="71"/>
        <v>301</v>
      </c>
      <c r="CQ50" s="156">
        <f t="shared" si="113"/>
        <v>301</v>
      </c>
      <c r="CR50" s="28">
        <f t="shared" si="30"/>
        <v>0</v>
      </c>
      <c r="CS50" s="17">
        <f t="shared" si="72"/>
        <v>301</v>
      </c>
      <c r="CT50" s="156">
        <f t="shared" si="114"/>
        <v>301</v>
      </c>
      <c r="CU50" s="28">
        <f t="shared" si="31"/>
        <v>0</v>
      </c>
      <c r="CV50" s="17">
        <f t="shared" si="73"/>
        <v>301</v>
      </c>
      <c r="CW50" s="156">
        <f t="shared" si="115"/>
        <v>301</v>
      </c>
      <c r="CX50" s="28">
        <f t="shared" si="32"/>
        <v>0</v>
      </c>
      <c r="CY50" s="17">
        <f t="shared" si="74"/>
        <v>301</v>
      </c>
      <c r="CZ50" s="156">
        <f t="shared" si="116"/>
        <v>301</v>
      </c>
      <c r="DA50" s="28">
        <f t="shared" si="33"/>
        <v>0</v>
      </c>
      <c r="DB50" s="17">
        <f t="shared" si="75"/>
        <v>301</v>
      </c>
      <c r="DC50" s="156">
        <f t="shared" si="117"/>
        <v>301</v>
      </c>
      <c r="DD50" s="28">
        <f t="shared" si="34"/>
        <v>0</v>
      </c>
      <c r="DE50" s="17">
        <f t="shared" si="76"/>
        <v>301</v>
      </c>
      <c r="DF50" s="156">
        <f t="shared" si="118"/>
        <v>301</v>
      </c>
      <c r="DG50" s="28">
        <f t="shared" si="35"/>
        <v>0</v>
      </c>
      <c r="DH50" s="17">
        <f t="shared" si="77"/>
        <v>301</v>
      </c>
      <c r="DI50" s="156">
        <f t="shared" si="119"/>
        <v>301</v>
      </c>
      <c r="DJ50" s="28">
        <f t="shared" si="36"/>
        <v>0</v>
      </c>
      <c r="DK50" s="17">
        <f t="shared" si="78"/>
        <v>301</v>
      </c>
      <c r="DL50" s="156">
        <f t="shared" si="120"/>
        <v>301</v>
      </c>
      <c r="DM50" s="28">
        <f t="shared" si="37"/>
        <v>0</v>
      </c>
      <c r="DN50" s="17">
        <f t="shared" si="79"/>
        <v>301</v>
      </c>
      <c r="DO50" s="156">
        <f t="shared" si="121"/>
        <v>301</v>
      </c>
      <c r="DP50" s="28">
        <f t="shared" si="38"/>
        <v>0</v>
      </c>
      <c r="DQ50" s="17">
        <f t="shared" si="80"/>
        <v>301</v>
      </c>
      <c r="DR50" s="156">
        <f t="shared" si="122"/>
        <v>301</v>
      </c>
      <c r="DS50" s="28">
        <f t="shared" si="39"/>
        <v>0</v>
      </c>
      <c r="DT50" s="17">
        <f t="shared" si="81"/>
        <v>301</v>
      </c>
      <c r="DU50" s="156">
        <f t="shared" si="123"/>
        <v>301</v>
      </c>
      <c r="DV50" s="28">
        <f t="shared" si="40"/>
        <v>0</v>
      </c>
      <c r="DW50" s="17">
        <f t="shared" si="82"/>
        <v>301</v>
      </c>
      <c r="DX50" s="156">
        <f t="shared" si="124"/>
        <v>301</v>
      </c>
      <c r="DY50" s="28">
        <f t="shared" si="41"/>
        <v>0</v>
      </c>
      <c r="DZ50" s="17">
        <f t="shared" si="83"/>
        <v>301</v>
      </c>
      <c r="EA50" s="156">
        <f t="shared" si="125"/>
        <v>301</v>
      </c>
    </row>
    <row r="51" spans="1:131" ht="21.75" thickTop="1" thickBot="1">
      <c r="A51" s="32" t="s">
        <v>50</v>
      </c>
      <c r="B51" s="21">
        <v>19</v>
      </c>
      <c r="C51" s="22"/>
      <c r="D51" s="450"/>
      <c r="E51" s="31">
        <v>19</v>
      </c>
      <c r="F51" s="28">
        <f t="shared" si="0"/>
        <v>0</v>
      </c>
      <c r="G51" s="17">
        <f t="shared" si="42"/>
        <v>0</v>
      </c>
      <c r="H51" s="156">
        <f t="shared" si="84"/>
        <v>0</v>
      </c>
      <c r="I51" s="28">
        <f t="shared" si="1"/>
        <v>0</v>
      </c>
      <c r="J51" s="17">
        <f t="shared" si="43"/>
        <v>301</v>
      </c>
      <c r="K51" s="156">
        <f t="shared" si="85"/>
        <v>301</v>
      </c>
      <c r="L51" s="28">
        <f t="shared" si="2"/>
        <v>0</v>
      </c>
      <c r="M51" s="17">
        <f t="shared" si="44"/>
        <v>301</v>
      </c>
      <c r="N51" s="156">
        <f t="shared" si="86"/>
        <v>301</v>
      </c>
      <c r="O51" s="28">
        <f t="shared" si="3"/>
        <v>0</v>
      </c>
      <c r="P51" s="17">
        <f t="shared" si="45"/>
        <v>301</v>
      </c>
      <c r="Q51" s="156">
        <f t="shared" si="87"/>
        <v>301</v>
      </c>
      <c r="R51" s="28">
        <f t="shared" si="4"/>
        <v>0</v>
      </c>
      <c r="S51" s="17">
        <f t="shared" si="46"/>
        <v>301</v>
      </c>
      <c r="T51" s="156">
        <f t="shared" si="88"/>
        <v>301</v>
      </c>
      <c r="U51" s="28">
        <f t="shared" si="5"/>
        <v>0</v>
      </c>
      <c r="V51" s="17">
        <f t="shared" si="47"/>
        <v>301</v>
      </c>
      <c r="W51" s="156">
        <f t="shared" si="89"/>
        <v>301</v>
      </c>
      <c r="X51" s="28">
        <f t="shared" si="6"/>
        <v>0</v>
      </c>
      <c r="Y51" s="17">
        <f t="shared" si="48"/>
        <v>301</v>
      </c>
      <c r="Z51" s="156">
        <f t="shared" si="90"/>
        <v>301</v>
      </c>
      <c r="AA51" s="28">
        <f t="shared" si="7"/>
        <v>0</v>
      </c>
      <c r="AB51" s="17">
        <f t="shared" si="49"/>
        <v>301</v>
      </c>
      <c r="AC51" s="156">
        <f t="shared" si="91"/>
        <v>301</v>
      </c>
      <c r="AD51" s="28">
        <f t="shared" si="8"/>
        <v>0</v>
      </c>
      <c r="AE51" s="17">
        <f t="shared" si="50"/>
        <v>301</v>
      </c>
      <c r="AF51" s="156">
        <f t="shared" si="92"/>
        <v>301</v>
      </c>
      <c r="AG51" s="28">
        <f t="shared" si="9"/>
        <v>0</v>
      </c>
      <c r="AH51" s="17">
        <f t="shared" si="51"/>
        <v>301</v>
      </c>
      <c r="AI51" s="156">
        <f t="shared" si="93"/>
        <v>301</v>
      </c>
      <c r="AJ51" s="28">
        <f t="shared" si="10"/>
        <v>0</v>
      </c>
      <c r="AK51" s="17">
        <f t="shared" si="52"/>
        <v>301</v>
      </c>
      <c r="AL51" s="156">
        <f t="shared" si="94"/>
        <v>301</v>
      </c>
      <c r="AM51" s="28">
        <f t="shared" si="11"/>
        <v>0</v>
      </c>
      <c r="AN51" s="17">
        <f t="shared" si="53"/>
        <v>301</v>
      </c>
      <c r="AO51" s="156">
        <f t="shared" si="95"/>
        <v>301</v>
      </c>
      <c r="AP51" s="28">
        <f t="shared" si="12"/>
        <v>0</v>
      </c>
      <c r="AQ51" s="17">
        <f t="shared" si="54"/>
        <v>301</v>
      </c>
      <c r="AR51" s="156">
        <f t="shared" si="96"/>
        <v>301</v>
      </c>
      <c r="AS51" s="28">
        <f t="shared" si="13"/>
        <v>0</v>
      </c>
      <c r="AT51" s="17">
        <f t="shared" si="55"/>
        <v>301</v>
      </c>
      <c r="AU51" s="156">
        <f t="shared" si="97"/>
        <v>301</v>
      </c>
      <c r="AV51" s="28">
        <f t="shared" si="14"/>
        <v>0</v>
      </c>
      <c r="AW51" s="17">
        <f t="shared" si="56"/>
        <v>301</v>
      </c>
      <c r="AX51" s="156">
        <f t="shared" si="98"/>
        <v>301</v>
      </c>
      <c r="AY51" s="28">
        <f t="shared" si="15"/>
        <v>0</v>
      </c>
      <c r="AZ51" s="17">
        <f t="shared" si="57"/>
        <v>301</v>
      </c>
      <c r="BA51" s="156">
        <f t="shared" si="99"/>
        <v>301</v>
      </c>
      <c r="BB51" s="28">
        <f t="shared" si="16"/>
        <v>0</v>
      </c>
      <c r="BC51" s="17">
        <f t="shared" si="58"/>
        <v>301</v>
      </c>
      <c r="BD51" s="156">
        <f t="shared" si="100"/>
        <v>301</v>
      </c>
      <c r="BE51" s="28">
        <f t="shared" si="17"/>
        <v>0</v>
      </c>
      <c r="BF51" s="17">
        <f t="shared" si="59"/>
        <v>301</v>
      </c>
      <c r="BG51" s="156">
        <f t="shared" si="101"/>
        <v>301</v>
      </c>
      <c r="BH51" s="28">
        <f t="shared" si="18"/>
        <v>0</v>
      </c>
      <c r="BI51" s="17">
        <f t="shared" si="60"/>
        <v>301</v>
      </c>
      <c r="BJ51" s="156">
        <f t="shared" si="102"/>
        <v>301</v>
      </c>
      <c r="BK51" s="28">
        <f t="shared" si="19"/>
        <v>0</v>
      </c>
      <c r="BL51" s="17">
        <f t="shared" si="61"/>
        <v>301</v>
      </c>
      <c r="BM51" s="156">
        <f t="shared" si="103"/>
        <v>301</v>
      </c>
      <c r="BN51" s="28">
        <f t="shared" si="20"/>
        <v>0</v>
      </c>
      <c r="BO51" s="17">
        <f t="shared" si="62"/>
        <v>301</v>
      </c>
      <c r="BP51" s="156">
        <f t="shared" si="104"/>
        <v>301</v>
      </c>
      <c r="BQ51" s="28">
        <f t="shared" si="21"/>
        <v>0</v>
      </c>
      <c r="BR51" s="17">
        <f t="shared" si="63"/>
        <v>301</v>
      </c>
      <c r="BS51" s="156">
        <f t="shared" si="105"/>
        <v>301</v>
      </c>
      <c r="BT51" s="28">
        <f t="shared" si="22"/>
        <v>0</v>
      </c>
      <c r="BU51" s="17">
        <f t="shared" si="64"/>
        <v>301</v>
      </c>
      <c r="BV51" s="156">
        <f t="shared" si="106"/>
        <v>301</v>
      </c>
      <c r="BW51" s="28">
        <f t="shared" si="23"/>
        <v>0</v>
      </c>
      <c r="BX51" s="17">
        <f t="shared" si="65"/>
        <v>301</v>
      </c>
      <c r="BY51" s="156">
        <f t="shared" si="107"/>
        <v>301</v>
      </c>
      <c r="BZ51" s="28">
        <f t="shared" si="24"/>
        <v>0</v>
      </c>
      <c r="CA51" s="17">
        <f t="shared" si="66"/>
        <v>301</v>
      </c>
      <c r="CB51" s="156">
        <f t="shared" si="108"/>
        <v>301</v>
      </c>
      <c r="CC51" s="28">
        <f t="shared" si="25"/>
        <v>0</v>
      </c>
      <c r="CD51" s="17">
        <f t="shared" si="67"/>
        <v>301</v>
      </c>
      <c r="CE51" s="156">
        <f t="shared" si="109"/>
        <v>301</v>
      </c>
      <c r="CF51" s="28">
        <f t="shared" si="26"/>
        <v>0</v>
      </c>
      <c r="CG51" s="17">
        <f t="shared" si="68"/>
        <v>301</v>
      </c>
      <c r="CH51" s="156">
        <f t="shared" si="110"/>
        <v>301</v>
      </c>
      <c r="CI51" s="28">
        <f t="shared" si="27"/>
        <v>0</v>
      </c>
      <c r="CJ51" s="17">
        <f t="shared" si="69"/>
        <v>301</v>
      </c>
      <c r="CK51" s="156">
        <f t="shared" si="111"/>
        <v>301</v>
      </c>
      <c r="CL51" s="28">
        <f t="shared" si="28"/>
        <v>0</v>
      </c>
      <c r="CM51" s="17">
        <f t="shared" si="70"/>
        <v>301</v>
      </c>
      <c r="CN51" s="156">
        <f t="shared" si="112"/>
        <v>301</v>
      </c>
      <c r="CO51" s="28">
        <f t="shared" si="29"/>
        <v>0</v>
      </c>
      <c r="CP51" s="17">
        <f t="shared" si="71"/>
        <v>301</v>
      </c>
      <c r="CQ51" s="156">
        <f t="shared" si="113"/>
        <v>301</v>
      </c>
      <c r="CR51" s="28">
        <f t="shared" si="30"/>
        <v>0</v>
      </c>
      <c r="CS51" s="17">
        <f t="shared" si="72"/>
        <v>301</v>
      </c>
      <c r="CT51" s="156">
        <f t="shared" si="114"/>
        <v>301</v>
      </c>
      <c r="CU51" s="28">
        <f t="shared" si="31"/>
        <v>0</v>
      </c>
      <c r="CV51" s="17">
        <f t="shared" si="73"/>
        <v>301</v>
      </c>
      <c r="CW51" s="156">
        <f t="shared" si="115"/>
        <v>301</v>
      </c>
      <c r="CX51" s="28">
        <f t="shared" si="32"/>
        <v>0</v>
      </c>
      <c r="CY51" s="17">
        <f t="shared" si="74"/>
        <v>301</v>
      </c>
      <c r="CZ51" s="156">
        <f t="shared" si="116"/>
        <v>301</v>
      </c>
      <c r="DA51" s="28">
        <f t="shared" si="33"/>
        <v>0</v>
      </c>
      <c r="DB51" s="17">
        <f t="shared" si="75"/>
        <v>301</v>
      </c>
      <c r="DC51" s="156">
        <f t="shared" si="117"/>
        <v>301</v>
      </c>
      <c r="DD51" s="28">
        <f t="shared" si="34"/>
        <v>0</v>
      </c>
      <c r="DE51" s="17">
        <f t="shared" si="76"/>
        <v>301</v>
      </c>
      <c r="DF51" s="156">
        <f t="shared" si="118"/>
        <v>301</v>
      </c>
      <c r="DG51" s="28">
        <f t="shared" si="35"/>
        <v>0</v>
      </c>
      <c r="DH51" s="17">
        <f t="shared" si="77"/>
        <v>301</v>
      </c>
      <c r="DI51" s="156">
        <f t="shared" si="119"/>
        <v>301</v>
      </c>
      <c r="DJ51" s="28">
        <f t="shared" si="36"/>
        <v>0</v>
      </c>
      <c r="DK51" s="17">
        <f t="shared" si="78"/>
        <v>301</v>
      </c>
      <c r="DL51" s="156">
        <f t="shared" si="120"/>
        <v>301</v>
      </c>
      <c r="DM51" s="28">
        <f t="shared" si="37"/>
        <v>0</v>
      </c>
      <c r="DN51" s="17">
        <f t="shared" si="79"/>
        <v>301</v>
      </c>
      <c r="DO51" s="156">
        <f t="shared" si="121"/>
        <v>301</v>
      </c>
      <c r="DP51" s="28">
        <f t="shared" si="38"/>
        <v>0</v>
      </c>
      <c r="DQ51" s="17">
        <f t="shared" si="80"/>
        <v>301</v>
      </c>
      <c r="DR51" s="156">
        <f t="shared" si="122"/>
        <v>301</v>
      </c>
      <c r="DS51" s="28">
        <f t="shared" si="39"/>
        <v>0</v>
      </c>
      <c r="DT51" s="17">
        <f t="shared" si="81"/>
        <v>301</v>
      </c>
      <c r="DU51" s="156">
        <f t="shared" si="123"/>
        <v>301</v>
      </c>
      <c r="DV51" s="28">
        <f t="shared" si="40"/>
        <v>0</v>
      </c>
      <c r="DW51" s="17">
        <f t="shared" si="82"/>
        <v>301</v>
      </c>
      <c r="DX51" s="156">
        <f t="shared" si="124"/>
        <v>301</v>
      </c>
      <c r="DY51" s="28">
        <f t="shared" si="41"/>
        <v>0</v>
      </c>
      <c r="DZ51" s="17">
        <f t="shared" si="83"/>
        <v>301</v>
      </c>
      <c r="EA51" s="156">
        <f t="shared" si="125"/>
        <v>301</v>
      </c>
    </row>
    <row r="52" spans="1:131" ht="21.75" thickTop="1" thickBot="1">
      <c r="A52" s="32" t="s">
        <v>50</v>
      </c>
      <c r="B52" s="21">
        <v>20</v>
      </c>
      <c r="C52" s="22"/>
      <c r="D52" s="451"/>
      <c r="E52" s="33">
        <v>20</v>
      </c>
      <c r="F52" s="28">
        <f t="shared" si="0"/>
        <v>0</v>
      </c>
      <c r="G52" s="34">
        <f t="shared" si="42"/>
        <v>0</v>
      </c>
      <c r="H52" s="156">
        <f t="shared" si="84"/>
        <v>0</v>
      </c>
      <c r="I52" s="28">
        <f t="shared" si="1"/>
        <v>0</v>
      </c>
      <c r="J52" s="34">
        <f t="shared" si="43"/>
        <v>301</v>
      </c>
      <c r="K52" s="156">
        <f t="shared" si="85"/>
        <v>301</v>
      </c>
      <c r="L52" s="28">
        <f t="shared" si="2"/>
        <v>0</v>
      </c>
      <c r="M52" s="34">
        <f t="shared" si="44"/>
        <v>301</v>
      </c>
      <c r="N52" s="156">
        <f t="shared" si="86"/>
        <v>301</v>
      </c>
      <c r="O52" s="28">
        <f t="shared" si="3"/>
        <v>0</v>
      </c>
      <c r="P52" s="34">
        <f t="shared" si="45"/>
        <v>301</v>
      </c>
      <c r="Q52" s="156">
        <f t="shared" si="87"/>
        <v>301</v>
      </c>
      <c r="R52" s="28">
        <f t="shared" si="4"/>
        <v>0</v>
      </c>
      <c r="S52" s="34">
        <f t="shared" si="46"/>
        <v>301</v>
      </c>
      <c r="T52" s="156">
        <f t="shared" si="88"/>
        <v>301</v>
      </c>
      <c r="U52" s="28">
        <f t="shared" si="5"/>
        <v>0</v>
      </c>
      <c r="V52" s="34">
        <f t="shared" si="47"/>
        <v>301</v>
      </c>
      <c r="W52" s="156">
        <f t="shared" si="89"/>
        <v>301</v>
      </c>
      <c r="X52" s="28">
        <f t="shared" si="6"/>
        <v>0</v>
      </c>
      <c r="Y52" s="34">
        <f t="shared" si="48"/>
        <v>301</v>
      </c>
      <c r="Z52" s="156">
        <f t="shared" si="90"/>
        <v>301</v>
      </c>
      <c r="AA52" s="28">
        <f t="shared" si="7"/>
        <v>0</v>
      </c>
      <c r="AB52" s="34">
        <f t="shared" si="49"/>
        <v>301</v>
      </c>
      <c r="AC52" s="156">
        <f t="shared" si="91"/>
        <v>301</v>
      </c>
      <c r="AD52" s="28">
        <f t="shared" si="8"/>
        <v>0</v>
      </c>
      <c r="AE52" s="34">
        <f t="shared" si="50"/>
        <v>301</v>
      </c>
      <c r="AF52" s="156">
        <f t="shared" si="92"/>
        <v>301</v>
      </c>
      <c r="AG52" s="28">
        <f t="shared" si="9"/>
        <v>0</v>
      </c>
      <c r="AH52" s="34">
        <f t="shared" si="51"/>
        <v>301</v>
      </c>
      <c r="AI52" s="156">
        <f t="shared" si="93"/>
        <v>301</v>
      </c>
      <c r="AJ52" s="28">
        <f t="shared" si="10"/>
        <v>0</v>
      </c>
      <c r="AK52" s="34">
        <f t="shared" si="52"/>
        <v>301</v>
      </c>
      <c r="AL52" s="156">
        <f t="shared" si="94"/>
        <v>301</v>
      </c>
      <c r="AM52" s="28">
        <f t="shared" si="11"/>
        <v>0</v>
      </c>
      <c r="AN52" s="34">
        <f t="shared" si="53"/>
        <v>301</v>
      </c>
      <c r="AO52" s="156">
        <f t="shared" si="95"/>
        <v>301</v>
      </c>
      <c r="AP52" s="28">
        <f t="shared" si="12"/>
        <v>0</v>
      </c>
      <c r="AQ52" s="34">
        <f t="shared" si="54"/>
        <v>301</v>
      </c>
      <c r="AR52" s="156">
        <f t="shared" si="96"/>
        <v>301</v>
      </c>
      <c r="AS52" s="28">
        <f t="shared" si="13"/>
        <v>0</v>
      </c>
      <c r="AT52" s="34">
        <f t="shared" si="55"/>
        <v>301</v>
      </c>
      <c r="AU52" s="156">
        <f t="shared" si="97"/>
        <v>301</v>
      </c>
      <c r="AV52" s="28">
        <f t="shared" si="14"/>
        <v>0</v>
      </c>
      <c r="AW52" s="34">
        <f t="shared" si="56"/>
        <v>301</v>
      </c>
      <c r="AX52" s="156">
        <f t="shared" si="98"/>
        <v>301</v>
      </c>
      <c r="AY52" s="28">
        <f t="shared" si="15"/>
        <v>0</v>
      </c>
      <c r="AZ52" s="34">
        <f t="shared" si="57"/>
        <v>301</v>
      </c>
      <c r="BA52" s="156">
        <f t="shared" si="99"/>
        <v>301</v>
      </c>
      <c r="BB52" s="28">
        <f t="shared" si="16"/>
        <v>0</v>
      </c>
      <c r="BC52" s="34">
        <f t="shared" si="58"/>
        <v>301</v>
      </c>
      <c r="BD52" s="156">
        <f t="shared" si="100"/>
        <v>301</v>
      </c>
      <c r="BE52" s="28">
        <f t="shared" si="17"/>
        <v>0</v>
      </c>
      <c r="BF52" s="34">
        <f t="shared" si="59"/>
        <v>301</v>
      </c>
      <c r="BG52" s="156">
        <f t="shared" si="101"/>
        <v>301</v>
      </c>
      <c r="BH52" s="28">
        <f t="shared" si="18"/>
        <v>0</v>
      </c>
      <c r="BI52" s="34">
        <f t="shared" si="60"/>
        <v>301</v>
      </c>
      <c r="BJ52" s="156">
        <f t="shared" si="102"/>
        <v>301</v>
      </c>
      <c r="BK52" s="28">
        <f t="shared" si="19"/>
        <v>0</v>
      </c>
      <c r="BL52" s="34">
        <f t="shared" si="61"/>
        <v>301</v>
      </c>
      <c r="BM52" s="156">
        <f t="shared" si="103"/>
        <v>301</v>
      </c>
      <c r="BN52" s="28">
        <f t="shared" si="20"/>
        <v>0</v>
      </c>
      <c r="BO52" s="34">
        <f t="shared" si="62"/>
        <v>301</v>
      </c>
      <c r="BP52" s="156">
        <f t="shared" si="104"/>
        <v>301</v>
      </c>
      <c r="BQ52" s="28">
        <f t="shared" si="21"/>
        <v>0</v>
      </c>
      <c r="BR52" s="34">
        <f t="shared" si="63"/>
        <v>301</v>
      </c>
      <c r="BS52" s="156">
        <f t="shared" si="105"/>
        <v>301</v>
      </c>
      <c r="BT52" s="28">
        <f t="shared" si="22"/>
        <v>0</v>
      </c>
      <c r="BU52" s="34">
        <f t="shared" si="64"/>
        <v>301</v>
      </c>
      <c r="BV52" s="156">
        <f t="shared" si="106"/>
        <v>301</v>
      </c>
      <c r="BW52" s="28">
        <f t="shared" si="23"/>
        <v>0</v>
      </c>
      <c r="BX52" s="34">
        <f t="shared" si="65"/>
        <v>301</v>
      </c>
      <c r="BY52" s="156">
        <f t="shared" si="107"/>
        <v>301</v>
      </c>
      <c r="BZ52" s="28">
        <f t="shared" si="24"/>
        <v>0</v>
      </c>
      <c r="CA52" s="34">
        <f t="shared" si="66"/>
        <v>301</v>
      </c>
      <c r="CB52" s="156">
        <f t="shared" si="108"/>
        <v>301</v>
      </c>
      <c r="CC52" s="28">
        <f t="shared" si="25"/>
        <v>0</v>
      </c>
      <c r="CD52" s="34">
        <f t="shared" si="67"/>
        <v>301</v>
      </c>
      <c r="CE52" s="156">
        <f t="shared" si="109"/>
        <v>301</v>
      </c>
      <c r="CF52" s="28">
        <f t="shared" si="26"/>
        <v>0</v>
      </c>
      <c r="CG52" s="34">
        <f t="shared" si="68"/>
        <v>301</v>
      </c>
      <c r="CH52" s="156">
        <f t="shared" si="110"/>
        <v>301</v>
      </c>
      <c r="CI52" s="28">
        <f t="shared" si="27"/>
        <v>0</v>
      </c>
      <c r="CJ52" s="34">
        <f t="shared" si="69"/>
        <v>301</v>
      </c>
      <c r="CK52" s="156">
        <f t="shared" si="111"/>
        <v>301</v>
      </c>
      <c r="CL52" s="28">
        <f t="shared" si="28"/>
        <v>0</v>
      </c>
      <c r="CM52" s="34">
        <f t="shared" si="70"/>
        <v>301</v>
      </c>
      <c r="CN52" s="156">
        <f t="shared" si="112"/>
        <v>301</v>
      </c>
      <c r="CO52" s="28">
        <f t="shared" si="29"/>
        <v>0</v>
      </c>
      <c r="CP52" s="34">
        <f t="shared" si="71"/>
        <v>301</v>
      </c>
      <c r="CQ52" s="156">
        <f t="shared" si="113"/>
        <v>301</v>
      </c>
      <c r="CR52" s="28">
        <f t="shared" si="30"/>
        <v>0</v>
      </c>
      <c r="CS52" s="34">
        <f t="shared" si="72"/>
        <v>301</v>
      </c>
      <c r="CT52" s="156">
        <f t="shared" si="114"/>
        <v>301</v>
      </c>
      <c r="CU52" s="28">
        <f t="shared" si="31"/>
        <v>0</v>
      </c>
      <c r="CV52" s="34">
        <f t="shared" si="73"/>
        <v>301</v>
      </c>
      <c r="CW52" s="156">
        <f t="shared" si="115"/>
        <v>301</v>
      </c>
      <c r="CX52" s="28">
        <f t="shared" si="32"/>
        <v>0</v>
      </c>
      <c r="CY52" s="34">
        <f t="shared" si="74"/>
        <v>301</v>
      </c>
      <c r="CZ52" s="156">
        <f t="shared" si="116"/>
        <v>301</v>
      </c>
      <c r="DA52" s="28">
        <f t="shared" si="33"/>
        <v>0</v>
      </c>
      <c r="DB52" s="34">
        <f t="shared" si="75"/>
        <v>301</v>
      </c>
      <c r="DC52" s="156">
        <f t="shared" si="117"/>
        <v>301</v>
      </c>
      <c r="DD52" s="28">
        <f t="shared" si="34"/>
        <v>0</v>
      </c>
      <c r="DE52" s="34">
        <f t="shared" si="76"/>
        <v>301</v>
      </c>
      <c r="DF52" s="156">
        <f t="shared" si="118"/>
        <v>301</v>
      </c>
      <c r="DG52" s="28">
        <f t="shared" si="35"/>
        <v>0</v>
      </c>
      <c r="DH52" s="34">
        <f t="shared" si="77"/>
        <v>301</v>
      </c>
      <c r="DI52" s="156">
        <f t="shared" si="119"/>
        <v>301</v>
      </c>
      <c r="DJ52" s="28">
        <f t="shared" si="36"/>
        <v>0</v>
      </c>
      <c r="DK52" s="34">
        <f t="shared" si="78"/>
        <v>301</v>
      </c>
      <c r="DL52" s="156">
        <f t="shared" si="120"/>
        <v>301</v>
      </c>
      <c r="DM52" s="28">
        <f t="shared" si="37"/>
        <v>0</v>
      </c>
      <c r="DN52" s="34">
        <f t="shared" si="79"/>
        <v>301</v>
      </c>
      <c r="DO52" s="156">
        <f t="shared" si="121"/>
        <v>301</v>
      </c>
      <c r="DP52" s="28">
        <f t="shared" si="38"/>
        <v>0</v>
      </c>
      <c r="DQ52" s="34">
        <f t="shared" si="80"/>
        <v>301</v>
      </c>
      <c r="DR52" s="156">
        <f t="shared" si="122"/>
        <v>301</v>
      </c>
      <c r="DS52" s="28">
        <f t="shared" si="39"/>
        <v>0</v>
      </c>
      <c r="DT52" s="34">
        <f t="shared" si="81"/>
        <v>301</v>
      </c>
      <c r="DU52" s="156">
        <f t="shared" si="123"/>
        <v>301</v>
      </c>
      <c r="DV52" s="28">
        <f t="shared" si="40"/>
        <v>0</v>
      </c>
      <c r="DW52" s="34">
        <f t="shared" si="82"/>
        <v>301</v>
      </c>
      <c r="DX52" s="156">
        <f t="shared" si="124"/>
        <v>301</v>
      </c>
      <c r="DY52" s="28">
        <f t="shared" si="41"/>
        <v>0</v>
      </c>
      <c r="DZ52" s="34">
        <f t="shared" si="83"/>
        <v>301</v>
      </c>
      <c r="EA52" s="156">
        <f t="shared" si="125"/>
        <v>301</v>
      </c>
    </row>
    <row r="53" spans="1:131" ht="18.75" thickBot="1">
      <c r="A53" s="35"/>
      <c r="C53" s="452" t="s">
        <v>51</v>
      </c>
      <c r="D53" s="453"/>
      <c r="E53" s="453"/>
      <c r="F53" s="453"/>
      <c r="G53" s="454"/>
      <c r="H53" s="36" t="s">
        <v>48</v>
      </c>
      <c r="I53" s="446" t="s">
        <v>51</v>
      </c>
      <c r="J53" s="447"/>
      <c r="K53" s="448"/>
      <c r="L53" s="446" t="s">
        <v>51</v>
      </c>
      <c r="M53" s="447"/>
      <c r="N53" s="448"/>
      <c r="O53" s="446" t="s">
        <v>51</v>
      </c>
      <c r="P53" s="447"/>
      <c r="Q53" s="448"/>
      <c r="R53" s="446" t="s">
        <v>51</v>
      </c>
      <c r="S53" s="447"/>
      <c r="T53" s="448"/>
      <c r="U53" s="446" t="s">
        <v>51</v>
      </c>
      <c r="V53" s="447"/>
      <c r="W53" s="448"/>
      <c r="X53" s="446" t="s">
        <v>51</v>
      </c>
      <c r="Y53" s="447"/>
      <c r="Z53" s="448"/>
      <c r="AA53" s="446" t="s">
        <v>51</v>
      </c>
      <c r="AB53" s="447"/>
      <c r="AC53" s="448"/>
      <c r="AD53" s="446" t="s">
        <v>51</v>
      </c>
      <c r="AE53" s="447"/>
      <c r="AF53" s="448"/>
      <c r="AG53" s="446" t="s">
        <v>51</v>
      </c>
      <c r="AH53" s="447"/>
      <c r="AI53" s="448"/>
      <c r="AJ53" s="446" t="s">
        <v>51</v>
      </c>
      <c r="AK53" s="447"/>
      <c r="AL53" s="448"/>
      <c r="AM53" s="446" t="s">
        <v>51</v>
      </c>
      <c r="AN53" s="447"/>
      <c r="AO53" s="448"/>
      <c r="AP53" s="446" t="s">
        <v>51</v>
      </c>
      <c r="AQ53" s="447"/>
      <c r="AR53" s="448"/>
      <c r="AS53" s="446" t="s">
        <v>51</v>
      </c>
      <c r="AT53" s="447"/>
      <c r="AU53" s="448"/>
      <c r="AV53" s="446" t="s">
        <v>51</v>
      </c>
      <c r="AW53" s="447"/>
      <c r="AX53" s="448"/>
      <c r="AY53" s="446" t="s">
        <v>51</v>
      </c>
      <c r="AZ53" s="447"/>
      <c r="BA53" s="448"/>
      <c r="BB53" s="446" t="s">
        <v>51</v>
      </c>
      <c r="BC53" s="447"/>
      <c r="BD53" s="448"/>
      <c r="BE53" s="446" t="s">
        <v>51</v>
      </c>
      <c r="BF53" s="447"/>
      <c r="BG53" s="448"/>
      <c r="BH53" s="446" t="s">
        <v>51</v>
      </c>
      <c r="BI53" s="447"/>
      <c r="BJ53" s="448"/>
      <c r="BK53" s="446" t="s">
        <v>51</v>
      </c>
      <c r="BL53" s="447"/>
      <c r="BM53" s="448"/>
      <c r="BN53" s="446" t="s">
        <v>51</v>
      </c>
      <c r="BO53" s="447"/>
      <c r="BP53" s="448"/>
      <c r="BQ53" s="446" t="s">
        <v>51</v>
      </c>
      <c r="BR53" s="447"/>
      <c r="BS53" s="448"/>
      <c r="BT53" s="446" t="s">
        <v>51</v>
      </c>
      <c r="BU53" s="447"/>
      <c r="BV53" s="448"/>
      <c r="BW53" s="446" t="s">
        <v>51</v>
      </c>
      <c r="BX53" s="447"/>
      <c r="BY53" s="448"/>
      <c r="BZ53" s="446" t="s">
        <v>51</v>
      </c>
      <c r="CA53" s="447"/>
      <c r="CB53" s="448"/>
      <c r="CC53" s="446" t="s">
        <v>51</v>
      </c>
      <c r="CD53" s="447"/>
      <c r="CE53" s="448"/>
      <c r="CF53" s="446" t="s">
        <v>51</v>
      </c>
      <c r="CG53" s="447"/>
      <c r="CH53" s="448"/>
      <c r="CI53" s="446" t="s">
        <v>51</v>
      </c>
      <c r="CJ53" s="447"/>
      <c r="CK53" s="448"/>
      <c r="CL53" s="446" t="s">
        <v>51</v>
      </c>
      <c r="CM53" s="447"/>
      <c r="CN53" s="448"/>
      <c r="CO53" s="446" t="s">
        <v>51</v>
      </c>
      <c r="CP53" s="447"/>
      <c r="CQ53" s="448"/>
      <c r="CR53" s="446" t="s">
        <v>51</v>
      </c>
      <c r="CS53" s="447"/>
      <c r="CT53" s="448"/>
      <c r="CU53" s="446" t="s">
        <v>51</v>
      </c>
      <c r="CV53" s="447"/>
      <c r="CW53" s="448"/>
      <c r="CX53" s="446" t="s">
        <v>51</v>
      </c>
      <c r="CY53" s="447"/>
      <c r="CZ53" s="448"/>
      <c r="DA53" s="446" t="s">
        <v>51</v>
      </c>
      <c r="DB53" s="447"/>
      <c r="DC53" s="448"/>
      <c r="DD53" s="446" t="s">
        <v>51</v>
      </c>
      <c r="DE53" s="447"/>
      <c r="DF53" s="448"/>
      <c r="DG53" s="446" t="s">
        <v>51</v>
      </c>
      <c r="DH53" s="447"/>
      <c r="DI53" s="448"/>
      <c r="DJ53" s="446" t="s">
        <v>51</v>
      </c>
      <c r="DK53" s="447"/>
      <c r="DL53" s="448"/>
      <c r="DM53" s="446" t="s">
        <v>51</v>
      </c>
      <c r="DN53" s="447"/>
      <c r="DO53" s="448"/>
      <c r="DP53" s="446" t="s">
        <v>51</v>
      </c>
      <c r="DQ53" s="447"/>
      <c r="DR53" s="448"/>
      <c r="DS53" s="446" t="s">
        <v>51</v>
      </c>
      <c r="DT53" s="447"/>
      <c r="DU53" s="448"/>
      <c r="DV53" s="446" t="s">
        <v>51</v>
      </c>
      <c r="DW53" s="447"/>
      <c r="DX53" s="448"/>
      <c r="DY53" s="446" t="s">
        <v>51</v>
      </c>
      <c r="DZ53" s="447"/>
      <c r="EA53" s="448"/>
    </row>
    <row r="54" spans="1:131" ht="21" thickBot="1">
      <c r="A54" s="37"/>
      <c r="C54" s="381" t="str">
        <f>IF(ISERROR(VLOOKUP(H34=0,1,0)),"",VLOOKUP(H34&gt;=0,2,0))</f>
        <v/>
      </c>
      <c r="D54" s="382"/>
      <c r="E54" s="382"/>
      <c r="F54" s="382"/>
      <c r="G54" s="383"/>
      <c r="H54" s="38">
        <v>0</v>
      </c>
      <c r="I54" s="381" t="str">
        <f>IF(ISERROR(VLOOKUP(O34,'Checkouttabelle (4)'!$A$1:$B$305,1,0)),"",VLOOKUP(O34,'Checkouttabelle (4)'!$A$1:$B$305,2,0))</f>
        <v>6 Dart</v>
      </c>
      <c r="J54" s="382"/>
      <c r="K54" s="383"/>
      <c r="L54" s="381" t="str">
        <f>IF(ISERROR(VLOOKUP(R34,'Checkouttabelle (4)'!$A$1:$B$305,1,0)),"",VLOOKUP(R34,'Checkouttabelle (4)'!$A$1:$B$305,2,0))</f>
        <v>6 Dart</v>
      </c>
      <c r="M54" s="382"/>
      <c r="N54" s="383"/>
      <c r="O54" s="381" t="str">
        <f>IF(ISERROR(VLOOKUP(U34,'Checkouttabelle (4)'!$A$1:$B$305,1,0)),"",VLOOKUP(U34,'Checkouttabelle (4)'!$A$1:$B$305,2,0))</f>
        <v>6 Dart</v>
      </c>
      <c r="P54" s="382"/>
      <c r="Q54" s="383"/>
      <c r="R54" s="381" t="str">
        <f>IF(ISERROR(VLOOKUP(X34,'Checkouttabelle (4)'!$A$1:$B$305,1,0)),"",VLOOKUP(X34,'Checkouttabelle (4)'!$A$1:$B$305,2,0))</f>
        <v>6 Dart</v>
      </c>
      <c r="S54" s="382"/>
      <c r="T54" s="383"/>
      <c r="U54" s="381" t="str">
        <f>IF(ISERROR(VLOOKUP(AA34,'Checkouttabelle (4)'!$A$1:$B$305,1,0)),"",VLOOKUP(AA34,'Checkouttabelle (4)'!$A$1:$B$305,2,0))</f>
        <v>6 Dart</v>
      </c>
      <c r="V54" s="382"/>
      <c r="W54" s="383"/>
      <c r="X54" s="381" t="str">
        <f>IF(ISERROR(VLOOKUP(AD34,'Checkouttabelle (4)'!$A$1:$B$305,1,0)),"",VLOOKUP(AD34,'Checkouttabelle (4)'!$A$1:$B$305,2,0))</f>
        <v>6 Dart</v>
      </c>
      <c r="Y54" s="382"/>
      <c r="Z54" s="383"/>
      <c r="AA54" s="381" t="str">
        <f>IF(ISERROR(VLOOKUP(AG34,'Checkouttabelle (4)'!$A$1:$B$305,1,0)),"",VLOOKUP(AG34,'Checkouttabelle (4)'!$A$1:$B$305,2,0))</f>
        <v>6 Dart</v>
      </c>
      <c r="AB54" s="382"/>
      <c r="AC54" s="383"/>
      <c r="AD54" s="381" t="str">
        <f>IF(ISERROR(VLOOKUP(AJ34,'Checkouttabelle (4)'!$A$1:$B$305,1,0)),"",VLOOKUP(AJ34,'Checkouttabelle (4)'!$A$1:$B$305,2,0))</f>
        <v>6 Dart</v>
      </c>
      <c r="AE54" s="382"/>
      <c r="AF54" s="383"/>
      <c r="AG54" s="381" t="str">
        <f>IF(ISERROR(VLOOKUP(AM34,'Checkouttabelle (4)'!$A$1:$B$305,1,0)),"",VLOOKUP(AM34,'Checkouttabelle (4)'!$A$1:$B$305,2,0))</f>
        <v>6 Dart</v>
      </c>
      <c r="AH54" s="382"/>
      <c r="AI54" s="383"/>
      <c r="AJ54" s="381" t="str">
        <f>IF(ISERROR(VLOOKUP(AP34,'Checkouttabelle (4)'!$A$1:$B$305,1,0)),"",VLOOKUP(AP34,'Checkouttabelle (4)'!$A$1:$B$305,2,0))</f>
        <v>6 Dart</v>
      </c>
      <c r="AK54" s="382"/>
      <c r="AL54" s="383"/>
      <c r="AM54" s="381" t="str">
        <f>IF(ISERROR(VLOOKUP(AS34,'Checkouttabelle (4)'!$A$1:$B$305,1,0)),"",VLOOKUP(AS34,'Checkouttabelle (4)'!$A$1:$B$305,2,0))</f>
        <v>6 Dart</v>
      </c>
      <c r="AN54" s="382"/>
      <c r="AO54" s="383"/>
      <c r="AP54" s="381" t="str">
        <f>IF(ISERROR(VLOOKUP(AV34,'Checkouttabelle (4)'!$A$1:$B$305,1,0)),"",VLOOKUP(AV34,'Checkouttabelle (4)'!$A$1:$B$305,2,0))</f>
        <v>6 Dart</v>
      </c>
      <c r="AQ54" s="382"/>
      <c r="AR54" s="383"/>
      <c r="AS54" s="381" t="str">
        <f>IF(ISERROR(VLOOKUP(AY34,'Checkouttabelle (4)'!$A$1:$B$305,1,0)),"",VLOOKUP(AY34,'Checkouttabelle (4)'!$A$1:$B$305,2,0))</f>
        <v>6 Dart</v>
      </c>
      <c r="AT54" s="382"/>
      <c r="AU54" s="383"/>
      <c r="AV54" s="381" t="str">
        <f>IF(ISERROR(VLOOKUP(BB34,'Checkouttabelle (4)'!$A$1:$B$305,1,0)),"",VLOOKUP(BB34,'Checkouttabelle (4)'!$A$1:$B$305,2,0))</f>
        <v>6 Dart</v>
      </c>
      <c r="AW54" s="382"/>
      <c r="AX54" s="383"/>
      <c r="AY54" s="381" t="str">
        <f>IF(ISERROR(VLOOKUP(BE34,'Checkouttabelle (4)'!$A$1:$B$305,1,0)),"",VLOOKUP(BE34,'Checkouttabelle (4)'!$A$1:$B$305,2,0))</f>
        <v>6 Dart</v>
      </c>
      <c r="AZ54" s="382"/>
      <c r="BA54" s="383"/>
      <c r="BB54" s="381" t="str">
        <f>IF(ISERROR(VLOOKUP(BH34,'Checkouttabelle (4)'!$A$1:$B$305,1,0)),"",VLOOKUP(BH34,'Checkouttabelle (4)'!$A$1:$B$305,2,0))</f>
        <v>6 Dart</v>
      </c>
      <c r="BC54" s="382"/>
      <c r="BD54" s="383"/>
      <c r="BE54" s="381" t="str">
        <f>IF(ISERROR(VLOOKUP(BK34,'Checkouttabelle (4)'!$A$1:$B$305,1,0)),"",VLOOKUP(BK34,'Checkouttabelle (4)'!$A$1:$B$305,2,0))</f>
        <v>6 Dart</v>
      </c>
      <c r="BF54" s="382"/>
      <c r="BG54" s="383"/>
      <c r="BH54" s="381" t="str">
        <f>IF(ISERROR(VLOOKUP(BN34,'Checkouttabelle (4)'!$A$1:$B$305,1,0)),"",VLOOKUP(BN34,'Checkouttabelle (4)'!$A$1:$B$305,2,0))</f>
        <v>6 Dart</v>
      </c>
      <c r="BI54" s="382"/>
      <c r="BJ54" s="383"/>
      <c r="BK54" s="381" t="str">
        <f>IF(ISERROR(VLOOKUP(BQ34,'Checkouttabelle (4)'!$A$1:$B$305,1,0)),"",VLOOKUP(BQ34,'Checkouttabelle (4)'!$A$1:$B$305,2,0))</f>
        <v>6 Dart</v>
      </c>
      <c r="BL54" s="382"/>
      <c r="BM54" s="383"/>
      <c r="BN54" s="381" t="str">
        <f>IF(ISERROR(VLOOKUP(BT34,'Checkouttabelle (4)'!$A$1:$B$305,1,0)),"",VLOOKUP(BT34,'Checkouttabelle (4)'!$A$1:$B$305,2,0))</f>
        <v>6 Dart</v>
      </c>
      <c r="BO54" s="382"/>
      <c r="BP54" s="383"/>
      <c r="BQ54" s="381" t="str">
        <f>IF(ISERROR(VLOOKUP(BW34,'Checkouttabelle (4)'!$A$1:$B$305,1,0)),"",VLOOKUP(BW34,'Checkouttabelle (4)'!$A$1:$B$305,2,0))</f>
        <v>6 Dart</v>
      </c>
      <c r="BR54" s="382"/>
      <c r="BS54" s="383"/>
      <c r="BT54" s="381" t="str">
        <f>IF(ISERROR(VLOOKUP(BZ34,'Checkouttabelle (4)'!$A$1:$B$305,1,0)),"",VLOOKUP(BZ34,'Checkouttabelle (4)'!$A$1:$B$305,2,0))</f>
        <v>6 Dart</v>
      </c>
      <c r="BU54" s="382"/>
      <c r="BV54" s="383"/>
      <c r="BW54" s="381" t="str">
        <f>IF(ISERROR(VLOOKUP(CC34,'Checkouttabelle (4)'!$A$1:$B$305,1,0)),"",VLOOKUP(CC34,'Checkouttabelle (4)'!$A$1:$B$305,2,0))</f>
        <v>6 Dart</v>
      </c>
      <c r="BX54" s="382"/>
      <c r="BY54" s="383"/>
      <c r="BZ54" s="381" t="str">
        <f>IF(ISERROR(VLOOKUP(CF34,'Checkouttabelle (4)'!$A$1:$B$305,1,0)),"",VLOOKUP(CF34,'Checkouttabelle (4)'!$A$1:$B$305,2,0))</f>
        <v>6 Dart</v>
      </c>
      <c r="CA54" s="382"/>
      <c r="CB54" s="383"/>
      <c r="CC54" s="381" t="str">
        <f>IF(ISERROR(VLOOKUP(CI34,'Checkouttabelle (4)'!$A$1:$B$305,1,0)),"",VLOOKUP(CI34,'Checkouttabelle (4)'!$A$1:$B$305,2,0))</f>
        <v>6 Dart</v>
      </c>
      <c r="CD54" s="382"/>
      <c r="CE54" s="383"/>
      <c r="CF54" s="381" t="str">
        <f>IF(ISERROR(VLOOKUP(CL34,'Checkouttabelle (4)'!$A$1:$B$305,1,0)),"",VLOOKUP(CL34,'Checkouttabelle (4)'!$A$1:$B$305,2,0))</f>
        <v>6 Dart</v>
      </c>
      <c r="CG54" s="382"/>
      <c r="CH54" s="383"/>
      <c r="CI54" s="381" t="str">
        <f>IF(ISERROR(VLOOKUP(CO34,'Checkouttabelle (4)'!$A$1:$B$305,1,0)),"",VLOOKUP(CO34,'Checkouttabelle (4)'!$A$1:$B$305,2,0))</f>
        <v>6 Dart</v>
      </c>
      <c r="CJ54" s="382"/>
      <c r="CK54" s="383"/>
      <c r="CL54" s="381" t="str">
        <f>IF(ISERROR(VLOOKUP(CR34,'Checkouttabelle (4)'!$A$1:$B$305,1,0)),"",VLOOKUP(CR34,'Checkouttabelle (4)'!$A$1:$B$305,2,0))</f>
        <v>6 Dart</v>
      </c>
      <c r="CM54" s="382"/>
      <c r="CN54" s="383"/>
      <c r="CO54" s="381" t="str">
        <f>IF(ISERROR(VLOOKUP(CU34,'Checkouttabelle (4)'!$A$1:$B$305,1,0)),"",VLOOKUP(CU34,'Checkouttabelle (4)'!$A$1:$B$305,2,0))</f>
        <v>6 Dart</v>
      </c>
      <c r="CP54" s="382"/>
      <c r="CQ54" s="383"/>
      <c r="CR54" s="381" t="str">
        <f>IF(ISERROR(VLOOKUP(CX34,'Checkouttabelle (4)'!$A$1:$B$305,1,0)),"",VLOOKUP(CX34,'Checkouttabelle (4)'!$A$1:$B$305,2,0))</f>
        <v>6 Dart</v>
      </c>
      <c r="CS54" s="382"/>
      <c r="CT54" s="383"/>
      <c r="CU54" s="381" t="str">
        <f>IF(ISERROR(VLOOKUP(DA34,'Checkouttabelle (4)'!$A$1:$B$305,1,0)),"",VLOOKUP(DA34,'Checkouttabelle (4)'!$A$1:$B$305,2,0))</f>
        <v>6 Dart</v>
      </c>
      <c r="CV54" s="382"/>
      <c r="CW54" s="383"/>
      <c r="CX54" s="381" t="str">
        <f>IF(ISERROR(VLOOKUP(DD34,'Checkouttabelle (4)'!$A$1:$B$305,1,0)),"",VLOOKUP(DD34,'Checkouttabelle (4)'!$A$1:$B$305,2,0))</f>
        <v>6 Dart</v>
      </c>
      <c r="CY54" s="382"/>
      <c r="CZ54" s="383"/>
      <c r="DA54" s="381" t="str">
        <f>IF(ISERROR(VLOOKUP(DG34,'Checkouttabelle (4)'!$A$1:$B$305,1,0)),"",VLOOKUP(DG34,'Checkouttabelle (4)'!$A$1:$B$305,2,0))</f>
        <v>6 Dart</v>
      </c>
      <c r="DB54" s="382"/>
      <c r="DC54" s="383"/>
      <c r="DD54" s="381" t="str">
        <f>IF(ISERROR(VLOOKUP(DJ34,'Checkouttabelle (4)'!$A$1:$B$305,1,0)),"",VLOOKUP(DJ34,'Checkouttabelle (4)'!$A$1:$B$305,2,0))</f>
        <v>6 Dart</v>
      </c>
      <c r="DE54" s="382"/>
      <c r="DF54" s="383"/>
      <c r="DG54" s="381" t="str">
        <f>IF(ISERROR(VLOOKUP(DM34,'Checkouttabelle (4)'!$A$1:$B$305,1,0)),"",VLOOKUP(DM34,'Checkouttabelle (4)'!$A$1:$B$305,2,0))</f>
        <v>6 Dart</v>
      </c>
      <c r="DH54" s="382"/>
      <c r="DI54" s="383"/>
      <c r="DJ54" s="381" t="str">
        <f>IF(ISERROR(VLOOKUP(DP34,'Checkouttabelle (4)'!$A$1:$B$305,1,0)),"",VLOOKUP(DP34,'Checkouttabelle (4)'!$A$1:$B$305,2,0))</f>
        <v>6 Dart</v>
      </c>
      <c r="DK54" s="382"/>
      <c r="DL54" s="383"/>
      <c r="DM54" s="381" t="str">
        <f>IF(ISERROR(VLOOKUP(DS34,'Checkouttabelle (4)'!$A$1:$B$305,1,0)),"",VLOOKUP(DS34,'Checkouttabelle (4)'!$A$1:$B$305,2,0))</f>
        <v>6 Dart</v>
      </c>
      <c r="DN54" s="382"/>
      <c r="DO54" s="383"/>
      <c r="DP54" s="381" t="str">
        <f>IF(ISERROR(VLOOKUP(DV34,'Checkouttabelle (4)'!$A$1:$B$305,1,0)),"",VLOOKUP(DV34,'Checkouttabelle (4)'!$A$1:$B$305,2,0))</f>
        <v>6 Dart</v>
      </c>
      <c r="DQ54" s="382"/>
      <c r="DR54" s="383"/>
      <c r="DS54" s="381" t="str">
        <f>IF(ISERROR(VLOOKUP(DY34,'Checkouttabelle (4)'!$A$1:$B$305,1,0)),"",VLOOKUP(DY34,'Checkouttabelle (4)'!$A$1:$B$305,2,0))</f>
        <v>6 Dart</v>
      </c>
      <c r="DT54" s="382"/>
      <c r="DU54" s="383"/>
      <c r="DV54" s="381" t="str">
        <f>IF(ISERROR(VLOOKUP(EB34,'Checkouttabelle (4)'!$A$1:$B$305,1,0)),"",VLOOKUP(EB34,'Checkouttabelle (4)'!$A$1:$B$305,2,0))</f>
        <v>6 Dart</v>
      </c>
      <c r="DW54" s="382"/>
      <c r="DX54" s="383"/>
      <c r="DY54" s="381" t="str">
        <f>IF(ISERROR(VLOOKUP(EE34,'Checkouttabelle (4)'!$A$1:$B$305,1,0)),"",VLOOKUP(EE34,'Checkouttabelle (4)'!$A$1:$B$305,2,0))</f>
        <v>6 Dart</v>
      </c>
      <c r="DZ54" s="382"/>
      <c r="EA54" s="383"/>
    </row>
    <row r="55" spans="1:131" ht="21" thickBot="1">
      <c r="A55" s="17"/>
      <c r="C55" s="381" t="str">
        <f>IF(ISERROR(VLOOKUP(H52,'Checkouttabelle (2)'!$A$1:$B$305,1,0)),"",VLOOKUP(H52,'Checkouttabelle (2)'!$A$1:$B$305,2,0))</f>
        <v>Checkout</v>
      </c>
      <c r="D55" s="382"/>
      <c r="E55" s="382"/>
      <c r="F55" s="382"/>
      <c r="G55" s="383"/>
      <c r="H55" s="38">
        <v>0</v>
      </c>
      <c r="I55" s="381">
        <f>IF(ISERROR(VLOOKUP(K52,'Checkouttabelle (2)'!$A$1:$B$305,1,0)),"",VLOOKUP(K52,'Checkouttabelle (2)'!$A$1:$B$305,2,0))</f>
        <v>0</v>
      </c>
      <c r="J55" s="382"/>
      <c r="K55" s="383"/>
      <c r="L55" s="381">
        <f>IF(ISERROR(VLOOKUP(N52,'Checkouttabelle (2)'!$A$1:$B$305,1,0)),"",VLOOKUP(N52,'Checkouttabelle (2)'!$A$1:$B$305,2,0))</f>
        <v>0</v>
      </c>
      <c r="M55" s="382"/>
      <c r="N55" s="383"/>
      <c r="O55" s="381">
        <f>IF(ISERROR(VLOOKUP(Q52,'Checkouttabelle (2)'!$A$1:$B$305,1,0)),"",VLOOKUP(Q52,'Checkouttabelle (2)'!$A$1:$B$305,2,0))</f>
        <v>0</v>
      </c>
      <c r="P55" s="382"/>
      <c r="Q55" s="383"/>
      <c r="R55" s="381">
        <f>IF(ISERROR(VLOOKUP(T52,'Checkouttabelle (2)'!$A$1:$B$305,1,0)),"",VLOOKUP(T52,'Checkouttabelle (2)'!$A$1:$B$305,2,0))</f>
        <v>0</v>
      </c>
      <c r="S55" s="382"/>
      <c r="T55" s="383"/>
      <c r="U55" s="381">
        <f>IF(ISERROR(VLOOKUP(W52,'Checkouttabelle (2)'!$A$1:$B$305,1,0)),"",VLOOKUP(W52,'Checkouttabelle (2)'!$A$1:$B$305,2,0))</f>
        <v>0</v>
      </c>
      <c r="V55" s="382"/>
      <c r="W55" s="383"/>
      <c r="X55" s="381">
        <f>IF(ISERROR(VLOOKUP(Z52,'Checkouttabelle (2)'!$A$1:$B$305,1,0)),"",VLOOKUP(Z52,'Checkouttabelle (2)'!$A$1:$B$305,2,0))</f>
        <v>0</v>
      </c>
      <c r="Y55" s="382"/>
      <c r="Z55" s="383"/>
      <c r="AA55" s="381">
        <f>IF(ISERROR(VLOOKUP(AC52,'Checkouttabelle (2)'!$A$1:$B$305,1,0)),"",VLOOKUP(AC52,'Checkouttabelle (2)'!$A$1:$B$305,2,0))</f>
        <v>0</v>
      </c>
      <c r="AB55" s="382"/>
      <c r="AC55" s="383"/>
      <c r="AD55" s="381">
        <f>IF(ISERROR(VLOOKUP(AF52,'Checkouttabelle (2)'!$A$1:$B$305,1,0)),"",VLOOKUP(AF52,'Checkouttabelle (2)'!$A$1:$B$305,2,0))</f>
        <v>0</v>
      </c>
      <c r="AE55" s="382"/>
      <c r="AF55" s="383"/>
      <c r="AG55" s="381">
        <f>IF(ISERROR(VLOOKUP(AI52,'Checkouttabelle (2)'!$A$1:$B$305,1,0)),"",VLOOKUP(AI52,'Checkouttabelle (2)'!$A$1:$B$305,2,0))</f>
        <v>0</v>
      </c>
      <c r="AH55" s="382"/>
      <c r="AI55" s="383"/>
      <c r="AJ55" s="381">
        <f>IF(ISERROR(VLOOKUP(AL52,'Checkouttabelle (2)'!$A$1:$B$305,1,0)),"",VLOOKUP(AL52,'Checkouttabelle (2)'!$A$1:$B$305,2,0))</f>
        <v>0</v>
      </c>
      <c r="AK55" s="382"/>
      <c r="AL55" s="383"/>
      <c r="AM55" s="381">
        <f>IF(ISERROR(VLOOKUP(AO52,'Checkouttabelle (2)'!$A$1:$B$305,1,0)),"",VLOOKUP(AO52,'Checkouttabelle (2)'!$A$1:$B$305,2,0))</f>
        <v>0</v>
      </c>
      <c r="AN55" s="382"/>
      <c r="AO55" s="383"/>
      <c r="AP55" s="381">
        <f>IF(ISERROR(VLOOKUP(AR52,'Checkouttabelle (2)'!$A$1:$B$305,1,0)),"",VLOOKUP(AR52,'Checkouttabelle (2)'!$A$1:$B$305,2,0))</f>
        <v>0</v>
      </c>
      <c r="AQ55" s="382"/>
      <c r="AR55" s="383"/>
      <c r="AS55" s="381">
        <f>IF(ISERROR(VLOOKUP(AU52,'Checkouttabelle (2)'!$A$1:$B$305,1,0)),"",VLOOKUP(AU52,'Checkouttabelle (2)'!$A$1:$B$305,2,0))</f>
        <v>0</v>
      </c>
      <c r="AT55" s="382"/>
      <c r="AU55" s="383"/>
      <c r="AV55" s="381">
        <f>IF(ISERROR(VLOOKUP(AX52,'Checkouttabelle (2)'!$A$1:$B$305,1,0)),"",VLOOKUP(AX52,'Checkouttabelle (2)'!$A$1:$B$305,2,0))</f>
        <v>0</v>
      </c>
      <c r="AW55" s="382"/>
      <c r="AX55" s="383"/>
      <c r="AY55" s="381">
        <f>IF(ISERROR(VLOOKUP(BA52,'Checkouttabelle (2)'!$A$1:$B$305,1,0)),"",VLOOKUP(BA52,'Checkouttabelle (2)'!$A$1:$B$305,2,0))</f>
        <v>0</v>
      </c>
      <c r="AZ55" s="382"/>
      <c r="BA55" s="383"/>
      <c r="BB55" s="381">
        <f>IF(ISERROR(VLOOKUP(BD52,'Checkouttabelle (2)'!$A$1:$B$305,1,0)),"",VLOOKUP(BD52,'Checkouttabelle (2)'!$A$1:$B$305,2,0))</f>
        <v>0</v>
      </c>
      <c r="BC55" s="382"/>
      <c r="BD55" s="383"/>
      <c r="BE55" s="381">
        <f>IF(ISERROR(VLOOKUP(BG52,'Checkouttabelle (2)'!$A$1:$B$305,1,0)),"",VLOOKUP(BG52,'Checkouttabelle (2)'!$A$1:$B$305,2,0))</f>
        <v>0</v>
      </c>
      <c r="BF55" s="382"/>
      <c r="BG55" s="383"/>
      <c r="BH55" s="381">
        <f>IF(ISERROR(VLOOKUP(BJ52,'Checkouttabelle (2)'!$A$1:$B$305,1,0)),"",VLOOKUP(BJ52,'Checkouttabelle (2)'!$A$1:$B$305,2,0))</f>
        <v>0</v>
      </c>
      <c r="BI55" s="382"/>
      <c r="BJ55" s="383"/>
      <c r="BK55" s="381">
        <f>IF(ISERROR(VLOOKUP(BM52,'Checkouttabelle (2)'!$A$1:$B$305,1,0)),"",VLOOKUP(BM52,'Checkouttabelle (2)'!$A$1:$B$305,2,0))</f>
        <v>0</v>
      </c>
      <c r="BL55" s="382"/>
      <c r="BM55" s="383"/>
      <c r="BN55" s="381">
        <f>IF(ISERROR(VLOOKUP(BP52,'Checkouttabelle (2)'!$A$1:$B$305,1,0)),"",VLOOKUP(BP52,'Checkouttabelle (2)'!$A$1:$B$305,2,0))</f>
        <v>0</v>
      </c>
      <c r="BO55" s="382"/>
      <c r="BP55" s="383"/>
      <c r="BQ55" s="381">
        <f>IF(ISERROR(VLOOKUP(BS52,'Checkouttabelle (2)'!$A$1:$B$305,1,0)),"",VLOOKUP(BS52,'Checkouttabelle (2)'!$A$1:$B$305,2,0))</f>
        <v>0</v>
      </c>
      <c r="BR55" s="382"/>
      <c r="BS55" s="383"/>
      <c r="BT55" s="381">
        <f>IF(ISERROR(VLOOKUP(BV52,'Checkouttabelle (2)'!$A$1:$B$305,1,0)),"",VLOOKUP(BV52,'Checkouttabelle (2)'!$A$1:$B$305,2,0))</f>
        <v>0</v>
      </c>
      <c r="BU55" s="382"/>
      <c r="BV55" s="383"/>
      <c r="BW55" s="381">
        <f>IF(ISERROR(VLOOKUP(BY52,'Checkouttabelle (2)'!$A$1:$B$305,1,0)),"",VLOOKUP(BY52,'Checkouttabelle (2)'!$A$1:$B$305,2,0))</f>
        <v>0</v>
      </c>
      <c r="BX55" s="382"/>
      <c r="BY55" s="383"/>
      <c r="BZ55" s="381">
        <f>IF(ISERROR(VLOOKUP(CB52,'Checkouttabelle (2)'!$A$1:$B$305,1,0)),"",VLOOKUP(CB52,'Checkouttabelle (2)'!$A$1:$B$305,2,0))</f>
        <v>0</v>
      </c>
      <c r="CA55" s="382"/>
      <c r="CB55" s="383"/>
      <c r="CC55" s="381">
        <f>IF(ISERROR(VLOOKUP(CE52,'Checkouttabelle (2)'!$A$1:$B$305,1,0)),"",VLOOKUP(CE52,'Checkouttabelle (2)'!$A$1:$B$305,2,0))</f>
        <v>0</v>
      </c>
      <c r="CD55" s="382"/>
      <c r="CE55" s="383"/>
      <c r="CF55" s="381">
        <f>IF(ISERROR(VLOOKUP(CH52,'Checkouttabelle (2)'!$A$1:$B$305,1,0)),"",VLOOKUP(CH52,'Checkouttabelle (2)'!$A$1:$B$305,2,0))</f>
        <v>0</v>
      </c>
      <c r="CG55" s="382"/>
      <c r="CH55" s="383"/>
      <c r="CI55" s="381">
        <f>IF(ISERROR(VLOOKUP(CK52,'Checkouttabelle (2)'!$A$1:$B$305,1,0)),"",VLOOKUP(CK52,'Checkouttabelle (2)'!$A$1:$B$305,2,0))</f>
        <v>0</v>
      </c>
      <c r="CJ55" s="382"/>
      <c r="CK55" s="383"/>
      <c r="CL55" s="381">
        <f>IF(ISERROR(VLOOKUP(CN52,'Checkouttabelle (2)'!$A$1:$B$305,1,0)),"",VLOOKUP(CN52,'Checkouttabelle (2)'!$A$1:$B$305,2,0))</f>
        <v>0</v>
      </c>
      <c r="CM55" s="382"/>
      <c r="CN55" s="383"/>
      <c r="CO55" s="381">
        <f>IF(ISERROR(VLOOKUP(CQ52,'Checkouttabelle (2)'!$A$1:$B$305,1,0)),"",VLOOKUP(CQ52,'Checkouttabelle (2)'!$A$1:$B$305,2,0))</f>
        <v>0</v>
      </c>
      <c r="CP55" s="382"/>
      <c r="CQ55" s="383"/>
      <c r="CR55" s="381">
        <f>IF(ISERROR(VLOOKUP(CT52,'Checkouttabelle (2)'!$A$1:$B$305,1,0)),"",VLOOKUP(CT52,'Checkouttabelle (2)'!$A$1:$B$305,2,0))</f>
        <v>0</v>
      </c>
      <c r="CS55" s="382"/>
      <c r="CT55" s="383"/>
      <c r="CU55" s="381">
        <f>IF(ISERROR(VLOOKUP(CW52,'Checkouttabelle (2)'!$A$1:$B$305,1,0)),"",VLOOKUP(CW52,'Checkouttabelle (2)'!$A$1:$B$305,2,0))</f>
        <v>0</v>
      </c>
      <c r="CV55" s="382"/>
      <c r="CW55" s="383"/>
      <c r="CX55" s="381">
        <f>IF(ISERROR(VLOOKUP(CZ52,'Checkouttabelle (2)'!$A$1:$B$305,1,0)),"",VLOOKUP(CZ52,'Checkouttabelle (2)'!$A$1:$B$305,2,0))</f>
        <v>0</v>
      </c>
      <c r="CY55" s="382"/>
      <c r="CZ55" s="383"/>
      <c r="DA55" s="381">
        <f>IF(ISERROR(VLOOKUP(DC52,'Checkouttabelle (2)'!$A$1:$B$305,1,0)),"",VLOOKUP(DC52,'Checkouttabelle (2)'!$A$1:$B$305,2,0))</f>
        <v>0</v>
      </c>
      <c r="DB55" s="382"/>
      <c r="DC55" s="383"/>
      <c r="DD55" s="381">
        <f>IF(ISERROR(VLOOKUP(DF52,'Checkouttabelle (2)'!$A$1:$B$305,1,0)),"",VLOOKUP(DF52,'Checkouttabelle (2)'!$A$1:$B$305,2,0))</f>
        <v>0</v>
      </c>
      <c r="DE55" s="382"/>
      <c r="DF55" s="383"/>
      <c r="DG55" s="381">
        <f>IF(ISERROR(VLOOKUP(DI52,'Checkouttabelle (2)'!$A$1:$B$305,1,0)),"",VLOOKUP(DI52,'Checkouttabelle (2)'!$A$1:$B$305,2,0))</f>
        <v>0</v>
      </c>
      <c r="DH55" s="382"/>
      <c r="DI55" s="383"/>
      <c r="DJ55" s="381">
        <f>IF(ISERROR(VLOOKUP(DL52,'Checkouttabelle (2)'!$A$1:$B$305,1,0)),"",VLOOKUP(DL52,'Checkouttabelle (2)'!$A$1:$B$305,2,0))</f>
        <v>0</v>
      </c>
      <c r="DK55" s="382"/>
      <c r="DL55" s="383"/>
      <c r="DM55" s="381">
        <f>IF(ISERROR(VLOOKUP(DO52,'Checkouttabelle (2)'!$A$1:$B$305,1,0)),"",VLOOKUP(DO52,'Checkouttabelle (2)'!$A$1:$B$305,2,0))</f>
        <v>0</v>
      </c>
      <c r="DN55" s="382"/>
      <c r="DO55" s="383"/>
      <c r="DP55" s="381">
        <f>IF(ISERROR(VLOOKUP(DR52,'Checkouttabelle (2)'!$A$1:$B$305,1,0)),"",VLOOKUP(DR52,'Checkouttabelle (2)'!$A$1:$B$305,2,0))</f>
        <v>0</v>
      </c>
      <c r="DQ55" s="382"/>
      <c r="DR55" s="383"/>
      <c r="DS55" s="381">
        <f>IF(ISERROR(VLOOKUP(DU52,'Checkouttabelle (2)'!$A$1:$B$305,1,0)),"",VLOOKUP(DU52,'Checkouttabelle (2)'!$A$1:$B$305,2,0))</f>
        <v>0</v>
      </c>
      <c r="DT55" s="382"/>
      <c r="DU55" s="383"/>
      <c r="DV55" s="381">
        <f>IF(ISERROR(VLOOKUP(DX52,'Checkouttabelle (2)'!$A$1:$B$305,1,0)),"",VLOOKUP(DX52,'Checkouttabelle (2)'!$A$1:$B$305,2,0))</f>
        <v>0</v>
      </c>
      <c r="DW55" s="382"/>
      <c r="DX55" s="383"/>
      <c r="DY55" s="381">
        <f>IF(ISERROR(VLOOKUP(EA52,'Checkouttabelle (2)'!$A$1:$B$305,1,0)),"",VLOOKUP(EA52,'Checkouttabelle (2)'!$A$1:$B$305,2,0))</f>
        <v>0</v>
      </c>
      <c r="DZ55" s="382"/>
      <c r="EA55" s="383"/>
    </row>
  </sheetData>
  <mergeCells count="381">
    <mergeCell ref="DM55:DO55"/>
    <mergeCell ref="DP55:DR55"/>
    <mergeCell ref="DS55:DU55"/>
    <mergeCell ref="DV55:DX55"/>
    <mergeCell ref="DY55:EA55"/>
    <mergeCell ref="CU55:CW55"/>
    <mergeCell ref="CX55:CZ55"/>
    <mergeCell ref="DA55:DC55"/>
    <mergeCell ref="DD55:DF55"/>
    <mergeCell ref="DG55:DI55"/>
    <mergeCell ref="DJ55:DL55"/>
    <mergeCell ref="CC55:CE55"/>
    <mergeCell ref="CF55:CH55"/>
    <mergeCell ref="CI55:CK55"/>
    <mergeCell ref="CL55:CN55"/>
    <mergeCell ref="CO55:CQ55"/>
    <mergeCell ref="CR55:CT55"/>
    <mergeCell ref="BK55:BM55"/>
    <mergeCell ref="BN55:BP55"/>
    <mergeCell ref="BQ55:BS55"/>
    <mergeCell ref="BT55:BV55"/>
    <mergeCell ref="BW55:BY55"/>
    <mergeCell ref="BZ55:CB55"/>
    <mergeCell ref="AS55:AU55"/>
    <mergeCell ref="AV55:AX55"/>
    <mergeCell ref="AY55:BA55"/>
    <mergeCell ref="BB55:BD55"/>
    <mergeCell ref="BE55:BG55"/>
    <mergeCell ref="BH55:BJ55"/>
    <mergeCell ref="AA55:AC55"/>
    <mergeCell ref="AD55:AF55"/>
    <mergeCell ref="AG55:AI55"/>
    <mergeCell ref="AJ55:AL55"/>
    <mergeCell ref="AM55:AO55"/>
    <mergeCell ref="AP55:AR55"/>
    <mergeCell ref="DS54:DU54"/>
    <mergeCell ref="DV54:DX54"/>
    <mergeCell ref="DY54:EA54"/>
    <mergeCell ref="C55:G55"/>
    <mergeCell ref="I55:K55"/>
    <mergeCell ref="L55:N55"/>
    <mergeCell ref="O55:Q55"/>
    <mergeCell ref="R55:T55"/>
    <mergeCell ref="U55:W55"/>
    <mergeCell ref="X55:Z55"/>
    <mergeCell ref="DA54:DC54"/>
    <mergeCell ref="DD54:DF54"/>
    <mergeCell ref="DG54:DI54"/>
    <mergeCell ref="DJ54:DL54"/>
    <mergeCell ref="DM54:DO54"/>
    <mergeCell ref="DP54:DR54"/>
    <mergeCell ref="CI54:CK54"/>
    <mergeCell ref="CL54:CN54"/>
    <mergeCell ref="CO54:CQ54"/>
    <mergeCell ref="CR54:CT54"/>
    <mergeCell ref="CU54:CW54"/>
    <mergeCell ref="CX54:CZ54"/>
    <mergeCell ref="BQ54:BS54"/>
    <mergeCell ref="BT54:BV54"/>
    <mergeCell ref="BW54:BY54"/>
    <mergeCell ref="BZ54:CB54"/>
    <mergeCell ref="CC54:CE54"/>
    <mergeCell ref="CF54:CH54"/>
    <mergeCell ref="AY54:BA54"/>
    <mergeCell ref="BB54:BD54"/>
    <mergeCell ref="BE54:BG54"/>
    <mergeCell ref="BH54:BJ54"/>
    <mergeCell ref="BK54:BM54"/>
    <mergeCell ref="BN54:BP54"/>
    <mergeCell ref="AG54:AI54"/>
    <mergeCell ref="AJ54:AL54"/>
    <mergeCell ref="AM54:AO54"/>
    <mergeCell ref="AP54:AR54"/>
    <mergeCell ref="AS54:AU54"/>
    <mergeCell ref="AV54:AX54"/>
    <mergeCell ref="DY53:EA53"/>
    <mergeCell ref="C54:G54"/>
    <mergeCell ref="I54:K54"/>
    <mergeCell ref="L54:N54"/>
    <mergeCell ref="O54:Q54"/>
    <mergeCell ref="R54:T54"/>
    <mergeCell ref="U54:W54"/>
    <mergeCell ref="X54:Z54"/>
    <mergeCell ref="AA54:AC54"/>
    <mergeCell ref="AD54:AF54"/>
    <mergeCell ref="DG53:DI53"/>
    <mergeCell ref="DJ53:DL53"/>
    <mergeCell ref="DM53:DO53"/>
    <mergeCell ref="DP53:DR53"/>
    <mergeCell ref="DS53:DU53"/>
    <mergeCell ref="DV53:DX53"/>
    <mergeCell ref="CO53:CQ53"/>
    <mergeCell ref="CR53:CT53"/>
    <mergeCell ref="CU53:CW53"/>
    <mergeCell ref="CX53:CZ53"/>
    <mergeCell ref="DA53:DC53"/>
    <mergeCell ref="DD53:DF53"/>
    <mergeCell ref="BW53:BY53"/>
    <mergeCell ref="BZ53:CB53"/>
    <mergeCell ref="CC53:CE53"/>
    <mergeCell ref="CF53:CH53"/>
    <mergeCell ref="CI53:CK53"/>
    <mergeCell ref="CL53:CN53"/>
    <mergeCell ref="BE53:BG53"/>
    <mergeCell ref="BH53:BJ53"/>
    <mergeCell ref="BK53:BM53"/>
    <mergeCell ref="BN53:BP53"/>
    <mergeCell ref="BQ53:BS53"/>
    <mergeCell ref="BT53:BV53"/>
    <mergeCell ref="AM53:AO53"/>
    <mergeCell ref="AP53:AR53"/>
    <mergeCell ref="AS53:AU53"/>
    <mergeCell ref="AV53:AX53"/>
    <mergeCell ref="AY53:BA53"/>
    <mergeCell ref="BB53:BD53"/>
    <mergeCell ref="U53:W53"/>
    <mergeCell ref="X53:Z53"/>
    <mergeCell ref="AA53:AC53"/>
    <mergeCell ref="AD53:AF53"/>
    <mergeCell ref="AG53:AI53"/>
    <mergeCell ref="AJ53:AL53"/>
    <mergeCell ref="D39:D52"/>
    <mergeCell ref="C53:G53"/>
    <mergeCell ref="I53:K53"/>
    <mergeCell ref="L53:N53"/>
    <mergeCell ref="O53:Q53"/>
    <mergeCell ref="R53:T53"/>
    <mergeCell ref="DM31:DO31"/>
    <mergeCell ref="DP31:DR31"/>
    <mergeCell ref="DS31:DU31"/>
    <mergeCell ref="DV31:DX31"/>
    <mergeCell ref="DY31:EA31"/>
    <mergeCell ref="D33:D38"/>
    <mergeCell ref="CU31:CW31"/>
    <mergeCell ref="CX31:CZ31"/>
    <mergeCell ref="DA31:DC31"/>
    <mergeCell ref="DD31:DF31"/>
    <mergeCell ref="DG31:DI31"/>
    <mergeCell ref="DJ31:DL31"/>
    <mergeCell ref="CC31:CE31"/>
    <mergeCell ref="CF31:CH31"/>
    <mergeCell ref="CI31:CK31"/>
    <mergeCell ref="CL31:CN31"/>
    <mergeCell ref="CO31:CQ31"/>
    <mergeCell ref="CR31:CT31"/>
    <mergeCell ref="BK31:BM31"/>
    <mergeCell ref="BN31:BP31"/>
    <mergeCell ref="BQ31:BS31"/>
    <mergeCell ref="BT31:BV31"/>
    <mergeCell ref="BW31:BY31"/>
    <mergeCell ref="BZ31:CB31"/>
    <mergeCell ref="AS31:AU31"/>
    <mergeCell ref="AV31:AX31"/>
    <mergeCell ref="AY31:BA31"/>
    <mergeCell ref="BB31:BD31"/>
    <mergeCell ref="BE31:BG31"/>
    <mergeCell ref="BH31:BJ31"/>
    <mergeCell ref="AA31:AC31"/>
    <mergeCell ref="AD31:AF31"/>
    <mergeCell ref="AG31:AI31"/>
    <mergeCell ref="AJ31:AL31"/>
    <mergeCell ref="AM31:AO31"/>
    <mergeCell ref="AP31:AR31"/>
    <mergeCell ref="DS30:DU30"/>
    <mergeCell ref="DV30:DX30"/>
    <mergeCell ref="DY30:EA30"/>
    <mergeCell ref="F31:H31"/>
    <mergeCell ref="I31:K31"/>
    <mergeCell ref="L31:N31"/>
    <mergeCell ref="O31:Q31"/>
    <mergeCell ref="R31:T31"/>
    <mergeCell ref="U31:W31"/>
    <mergeCell ref="X31:Z31"/>
    <mergeCell ref="DA30:DC30"/>
    <mergeCell ref="DD30:DF30"/>
    <mergeCell ref="DG30:DI30"/>
    <mergeCell ref="DJ30:DL30"/>
    <mergeCell ref="DM30:DO30"/>
    <mergeCell ref="DP30:DR30"/>
    <mergeCell ref="CI30:CK30"/>
    <mergeCell ref="CL30:CN30"/>
    <mergeCell ref="CO30:CQ30"/>
    <mergeCell ref="CR30:CT30"/>
    <mergeCell ref="CU30:CW30"/>
    <mergeCell ref="CX30:CZ30"/>
    <mergeCell ref="BQ30:BS30"/>
    <mergeCell ref="BT30:BV30"/>
    <mergeCell ref="BW30:BY30"/>
    <mergeCell ref="BZ30:CB30"/>
    <mergeCell ref="CC30:CE30"/>
    <mergeCell ref="CF30:CH30"/>
    <mergeCell ref="AY30:BA30"/>
    <mergeCell ref="BB30:BD30"/>
    <mergeCell ref="BE30:BG30"/>
    <mergeCell ref="BH30:BJ30"/>
    <mergeCell ref="BK30:BM30"/>
    <mergeCell ref="BN30:BP30"/>
    <mergeCell ref="AG30:AI30"/>
    <mergeCell ref="AJ30:AL30"/>
    <mergeCell ref="AM30:AO30"/>
    <mergeCell ref="AP30:AR30"/>
    <mergeCell ref="AS30:AU30"/>
    <mergeCell ref="AV30:AX30"/>
    <mergeCell ref="DY7:EA7"/>
    <mergeCell ref="F30:H30"/>
    <mergeCell ref="I30:K30"/>
    <mergeCell ref="L30:N30"/>
    <mergeCell ref="O30:Q30"/>
    <mergeCell ref="R30:T30"/>
    <mergeCell ref="U30:W30"/>
    <mergeCell ref="X30:Z30"/>
    <mergeCell ref="AA30:AC30"/>
    <mergeCell ref="AD30:AF30"/>
    <mergeCell ref="DG7:DI7"/>
    <mergeCell ref="DJ7:DL7"/>
    <mergeCell ref="DM7:DO7"/>
    <mergeCell ref="DP7:DR7"/>
    <mergeCell ref="DS7:DU7"/>
    <mergeCell ref="DV7:DX7"/>
    <mergeCell ref="CO7:CQ7"/>
    <mergeCell ref="CR7:CT7"/>
    <mergeCell ref="CU7:CW7"/>
    <mergeCell ref="CX7:CZ7"/>
    <mergeCell ref="DA7:DC7"/>
    <mergeCell ref="DD7:DF7"/>
    <mergeCell ref="BW7:BY7"/>
    <mergeCell ref="BZ7:CB7"/>
    <mergeCell ref="CC7:CE7"/>
    <mergeCell ref="CF7:CH7"/>
    <mergeCell ref="CI7:CK7"/>
    <mergeCell ref="CL7:CN7"/>
    <mergeCell ref="BK7:BM7"/>
    <mergeCell ref="BN7:BP7"/>
    <mergeCell ref="BQ7:BS7"/>
    <mergeCell ref="BT7:BV7"/>
    <mergeCell ref="AM7:AO7"/>
    <mergeCell ref="AP7:AR7"/>
    <mergeCell ref="AS7:AU7"/>
    <mergeCell ref="AV7:AX7"/>
    <mergeCell ref="AY7:BA7"/>
    <mergeCell ref="BB7:BD7"/>
    <mergeCell ref="U7:W7"/>
    <mergeCell ref="X7:Z7"/>
    <mergeCell ref="AA7:AC7"/>
    <mergeCell ref="AD7:AF7"/>
    <mergeCell ref="AG7:AI7"/>
    <mergeCell ref="AJ7:AL7"/>
    <mergeCell ref="DM6:DN6"/>
    <mergeCell ref="DP6:DQ6"/>
    <mergeCell ref="DS6:DT6"/>
    <mergeCell ref="BZ6:CA6"/>
    <mergeCell ref="AS6:AT6"/>
    <mergeCell ref="AV6:AW6"/>
    <mergeCell ref="AY6:AZ6"/>
    <mergeCell ref="BB6:BC6"/>
    <mergeCell ref="BE6:BF6"/>
    <mergeCell ref="BH6:BI6"/>
    <mergeCell ref="AA6:AB6"/>
    <mergeCell ref="AD6:AE6"/>
    <mergeCell ref="AG6:AH6"/>
    <mergeCell ref="AJ6:AK6"/>
    <mergeCell ref="AM6:AN6"/>
    <mergeCell ref="AP6:AQ6"/>
    <mergeCell ref="BE7:BG7"/>
    <mergeCell ref="BH7:BJ7"/>
    <mergeCell ref="DV6:DW6"/>
    <mergeCell ref="DY6:DZ6"/>
    <mergeCell ref="F7:H7"/>
    <mergeCell ref="I7:K7"/>
    <mergeCell ref="L7:N7"/>
    <mergeCell ref="O7:Q7"/>
    <mergeCell ref="R7:T7"/>
    <mergeCell ref="CU6:CV6"/>
    <mergeCell ref="CX6:CY6"/>
    <mergeCell ref="DA6:DB6"/>
    <mergeCell ref="DD6:DE6"/>
    <mergeCell ref="DG6:DH6"/>
    <mergeCell ref="DJ6:DK6"/>
    <mergeCell ref="CC6:CD6"/>
    <mergeCell ref="CF6:CG6"/>
    <mergeCell ref="CI6:CJ6"/>
    <mergeCell ref="CL6:CM6"/>
    <mergeCell ref="CO6:CP6"/>
    <mergeCell ref="CR6:CS6"/>
    <mergeCell ref="BK6:BL6"/>
    <mergeCell ref="BN6:BO6"/>
    <mergeCell ref="BQ6:BR6"/>
    <mergeCell ref="BT6:BU6"/>
    <mergeCell ref="BW6:BX6"/>
    <mergeCell ref="DS5:DT5"/>
    <mergeCell ref="DV5:DW5"/>
    <mergeCell ref="DY5:DZ5"/>
    <mergeCell ref="F6:G6"/>
    <mergeCell ref="I6:J6"/>
    <mergeCell ref="L6:M6"/>
    <mergeCell ref="O6:P6"/>
    <mergeCell ref="R6:S6"/>
    <mergeCell ref="U6:V6"/>
    <mergeCell ref="X6:Y6"/>
    <mergeCell ref="DA5:DB5"/>
    <mergeCell ref="DD5:DE5"/>
    <mergeCell ref="DG5:DH5"/>
    <mergeCell ref="DJ5:DK5"/>
    <mergeCell ref="DM5:DN5"/>
    <mergeCell ref="DP5:DQ5"/>
    <mergeCell ref="CI5:CJ5"/>
    <mergeCell ref="CL5:CM5"/>
    <mergeCell ref="CO5:CP5"/>
    <mergeCell ref="CR5:CS5"/>
    <mergeCell ref="CU5:CV5"/>
    <mergeCell ref="CX5:CY5"/>
    <mergeCell ref="BQ5:BR5"/>
    <mergeCell ref="BT5:BU5"/>
    <mergeCell ref="BW5:BX5"/>
    <mergeCell ref="BZ5:CA5"/>
    <mergeCell ref="CC5:CD5"/>
    <mergeCell ref="CF5:CG5"/>
    <mergeCell ref="AY5:AZ5"/>
    <mergeCell ref="BB5:BC5"/>
    <mergeCell ref="BE5:BF5"/>
    <mergeCell ref="BH5:BI5"/>
    <mergeCell ref="BK5:BL5"/>
    <mergeCell ref="BN5:BO5"/>
    <mergeCell ref="AG5:AH5"/>
    <mergeCell ref="AJ5:AK5"/>
    <mergeCell ref="AM5:AN5"/>
    <mergeCell ref="AP5:AQ5"/>
    <mergeCell ref="AS5:AT5"/>
    <mergeCell ref="AV5:AW5"/>
    <mergeCell ref="DY4:EA4"/>
    <mergeCell ref="E5:G5"/>
    <mergeCell ref="I5:J5"/>
    <mergeCell ref="L5:M5"/>
    <mergeCell ref="O5:P5"/>
    <mergeCell ref="R5:S5"/>
    <mergeCell ref="U5:V5"/>
    <mergeCell ref="X5:Y5"/>
    <mergeCell ref="AA5:AB5"/>
    <mergeCell ref="AD5:AE5"/>
    <mergeCell ref="DG4:DI4"/>
    <mergeCell ref="DJ4:DL4"/>
    <mergeCell ref="DM4:DO4"/>
    <mergeCell ref="DP4:DR4"/>
    <mergeCell ref="DS4:DU4"/>
    <mergeCell ref="DV4:DX4"/>
    <mergeCell ref="CO4:CQ4"/>
    <mergeCell ref="CR4:CT4"/>
    <mergeCell ref="CU4:CW4"/>
    <mergeCell ref="CX4:CZ4"/>
    <mergeCell ref="DA4:DC4"/>
    <mergeCell ref="DD4:DF4"/>
    <mergeCell ref="BW4:BY4"/>
    <mergeCell ref="BZ4:CB4"/>
    <mergeCell ref="CC4:CE4"/>
    <mergeCell ref="CF4:CH4"/>
    <mergeCell ref="CI4:CK4"/>
    <mergeCell ref="CL4:CN4"/>
    <mergeCell ref="BE4:BG4"/>
    <mergeCell ref="BH4:BJ4"/>
    <mergeCell ref="BK4:BM4"/>
    <mergeCell ref="BN4:BP4"/>
    <mergeCell ref="BQ4:BS4"/>
    <mergeCell ref="BT4:BV4"/>
    <mergeCell ref="AM4:AO4"/>
    <mergeCell ref="AP4:AR4"/>
    <mergeCell ref="AS4:AU4"/>
    <mergeCell ref="AV4:AX4"/>
    <mergeCell ref="AY4:BA4"/>
    <mergeCell ref="BB4:BD4"/>
    <mergeCell ref="U4:W4"/>
    <mergeCell ref="X4:Z4"/>
    <mergeCell ref="AA4:AC4"/>
    <mergeCell ref="AD4:AF4"/>
    <mergeCell ref="AG4:AI4"/>
    <mergeCell ref="AJ4:AL4"/>
    <mergeCell ref="E3:G4"/>
    <mergeCell ref="H3:H4"/>
    <mergeCell ref="I4:K4"/>
    <mergeCell ref="L4:N4"/>
    <mergeCell ref="O4:Q4"/>
    <mergeCell ref="R4:T4"/>
  </mergeCells>
  <conditionalFormatting sqref="F33:F52 I33:I52 L33:L52 O33:O52 R33:R52 U33:U52 X33:X52 AA33:AA52 AD33:AD52 AG33:AG52 AJ33:AJ52 AM33:AM52 AP33:AP52 AS33:AS52 AV33:AV52 AY33:AY52 BB33:BB52 BE33:BE52 BH33:BH52 BK33:BK52 BN33:BN52 BQ33:BQ52 BT33:BT52 BW33:BW52 BZ33:BZ52 CC33:CC52 CF33:CF52 CI33:CI52 CL33:CL52 CO33:CO52 CR33:CR52 CU33:CU52 CX33:CX52 DA33:DA52 DD33:DD52 DG33:DG52 DJ33:DJ52 DM33:DM52 DP33:DP52 DS33:DS52 DV33:DV52 DY33:DY52">
    <cfRule type="cellIs" dxfId="120" priority="9" stopIfTrue="1" operator="equal">
      <formula>0</formula>
    </cfRule>
  </conditionalFormatting>
  <conditionalFormatting sqref="X5 I5 L5 O5 R5 U5 AA5 AD5 AG5 AJ5 AM5 AP5 AS5 AV5 AY5 BK5 BB5 BE5 BH5 BN5 BQ5 BT5 BW5 BZ5 CC5 CF5 CI5 CL5 CX5 CO5 CR5 CU5 DA5 DD5 DG5 DJ5 DM5 DP5 DS5 DV5 DY5">
    <cfRule type="containsText" dxfId="119" priority="7" operator="containsText" text="6er Dart">
      <formula>NOT(ISERROR(SEARCH("6er Dart",I5)))</formula>
    </cfRule>
    <cfRule type="containsText" dxfId="118" priority="8" operator="containsText" text="kei">
      <formula>NOT(ISERROR(SEARCH("kei",I5)))</formula>
    </cfRule>
  </conditionalFormatting>
  <conditionalFormatting sqref="X6 I6 O6 R6 U6 AA6 AD6 AG6 AJ6 AM6 AP6 AS6 AV6 AY6 BK6 BB6 BE6 BH6 BN6 BQ6 BT6 BW6 BZ6 CC6 CF6 CI6 CL6 CX6 CO6 CR6 CU6 DA6 DD6 DG6 DJ6 DM6 DP6 DS6 DV6 DY6">
    <cfRule type="containsText" dxfId="117" priority="6" operator="containsText" text="ch">
      <formula>NOT(ISERROR(SEARCH("ch",I6)))</formula>
    </cfRule>
  </conditionalFormatting>
  <conditionalFormatting sqref="L6">
    <cfRule type="containsText" dxfId="116" priority="5" operator="containsText" text="checkout">
      <formula>NOT(ISERROR(SEARCH("checkout",L6)))</formula>
    </cfRule>
  </conditionalFormatting>
  <conditionalFormatting sqref="E5:G5">
    <cfRule type="containsText" dxfId="115" priority="3" operator="containsText" text="kein">
      <formula>NOT(ISERROR(SEARCH("kein",E5)))</formula>
    </cfRule>
    <cfRule type="containsText" dxfId="114" priority="4" operator="containsText" text="6er">
      <formula>NOT(ISERROR(SEARCH("6er",E5)))</formula>
    </cfRule>
  </conditionalFormatting>
  <conditionalFormatting sqref="I4:EA4">
    <cfRule type="containsText" dxfId="113" priority="2" operator="containsText" text="sieger">
      <formula>NOT(ISERROR(SEARCH("sieger",I4)))</formula>
    </cfRule>
  </conditionalFormatting>
  <conditionalFormatting sqref="A6:XFD6">
    <cfRule type="containsText" dxfId="112" priority="1" operator="containsText" text="che">
      <formula>NOT(ISERROR(SEARCH("che",A6)))</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6145" r:id="rId4" name="SpinButton1">
          <controlPr defaultSize="0" autoLine="0" r:id="rId5">
            <anchor moveWithCells="1">
              <from>
                <xdr:col>1</xdr:col>
                <xdr:colOff>9525</xdr:colOff>
                <xdr:row>1</xdr:row>
                <xdr:rowOff>171450</xdr:rowOff>
              </from>
              <to>
                <xdr:col>4</xdr:col>
                <xdr:colOff>419100</xdr:colOff>
                <xdr:row>4</xdr:row>
                <xdr:rowOff>9525</xdr:rowOff>
              </to>
            </anchor>
          </controlPr>
        </control>
      </mc:Choice>
      <mc:Fallback>
        <control shapeId="6145" r:id="rId4" name="SpinButton1"/>
      </mc:Fallback>
    </mc:AlternateContent>
    <mc:AlternateContent xmlns:mc="http://schemas.openxmlformats.org/markup-compatibility/2006">
      <mc:Choice Requires="x14">
        <control shapeId="6146" r:id="rId6" name="Button 2">
          <controlPr defaultSize="0" print="0" autoFill="0" autoPict="0" macro="[0]!neulöschenautoausfüllen">
            <anchor moveWithCells="1" sizeWithCells="1">
              <from>
                <xdr:col>5</xdr:col>
                <xdr:colOff>180975</xdr:colOff>
                <xdr:row>0</xdr:row>
                <xdr:rowOff>0</xdr:rowOff>
              </from>
              <to>
                <xdr:col>8</xdr:col>
                <xdr:colOff>676275</xdr:colOff>
                <xdr:row>1</xdr:row>
                <xdr:rowOff>133350</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T302"/>
  <sheetViews>
    <sheetView workbookViewId="0">
      <selection activeCell="B241" sqref="B241"/>
    </sheetView>
  </sheetViews>
  <sheetFormatPr baseColWidth="10" defaultRowHeight="15"/>
  <sheetData>
    <row r="1" spans="1:20">
      <c r="A1" s="40">
        <v>301</v>
      </c>
      <c r="B1" s="41"/>
      <c r="C1" s="42"/>
      <c r="D1" s="40">
        <v>301</v>
      </c>
      <c r="E1" s="42" t="s">
        <v>53</v>
      </c>
      <c r="F1" s="17"/>
      <c r="G1" s="40">
        <v>301</v>
      </c>
      <c r="H1" s="41" t="s">
        <v>53</v>
      </c>
      <c r="I1" s="17"/>
      <c r="J1" s="40">
        <v>301</v>
      </c>
      <c r="K1" s="42" t="s">
        <v>53</v>
      </c>
      <c r="L1" s="17"/>
      <c r="M1" s="40">
        <v>301</v>
      </c>
      <c r="N1" s="41" t="s">
        <v>53</v>
      </c>
      <c r="O1" s="17"/>
      <c r="P1" s="40">
        <v>301</v>
      </c>
      <c r="Q1" s="42" t="s">
        <v>53</v>
      </c>
      <c r="R1" s="17"/>
      <c r="S1" s="40">
        <v>301</v>
      </c>
      <c r="T1" s="41" t="s">
        <v>53</v>
      </c>
    </row>
    <row r="2" spans="1:20">
      <c r="A2" s="40">
        <v>300</v>
      </c>
      <c r="B2" s="42"/>
      <c r="C2" s="42"/>
      <c r="D2" s="40">
        <v>300</v>
      </c>
      <c r="E2" s="42" t="s">
        <v>53</v>
      </c>
      <c r="F2" s="17"/>
      <c r="G2" s="40">
        <v>300</v>
      </c>
      <c r="H2" s="42" t="s">
        <v>53</v>
      </c>
      <c r="I2" s="17"/>
      <c r="J2" s="40">
        <v>300</v>
      </c>
      <c r="K2" s="42" t="s">
        <v>53</v>
      </c>
      <c r="L2" s="17"/>
      <c r="M2" s="40">
        <v>300</v>
      </c>
      <c r="N2" s="42" t="s">
        <v>53</v>
      </c>
      <c r="O2" s="17"/>
      <c r="P2" s="40">
        <v>300</v>
      </c>
      <c r="Q2" s="42" t="s">
        <v>53</v>
      </c>
      <c r="R2" s="17"/>
      <c r="S2" s="40">
        <v>300</v>
      </c>
      <c r="T2" s="42" t="s">
        <v>53</v>
      </c>
    </row>
    <row r="3" spans="1:20">
      <c r="A3" s="40">
        <v>299</v>
      </c>
      <c r="B3" s="42"/>
      <c r="C3" s="42"/>
      <c r="D3" s="40">
        <v>299</v>
      </c>
      <c r="E3" s="42" t="s">
        <v>53</v>
      </c>
      <c r="F3" s="17"/>
      <c r="G3" s="40">
        <v>299</v>
      </c>
      <c r="H3" s="42" t="s">
        <v>53</v>
      </c>
      <c r="I3" s="17"/>
      <c r="J3" s="40">
        <v>299</v>
      </c>
      <c r="K3" s="42" t="s">
        <v>53</v>
      </c>
      <c r="L3" s="17"/>
      <c r="M3" s="40">
        <v>299</v>
      </c>
      <c r="N3" s="42" t="s">
        <v>53</v>
      </c>
      <c r="O3" s="17"/>
      <c r="P3" s="40">
        <v>299</v>
      </c>
      <c r="Q3" s="42" t="s">
        <v>53</v>
      </c>
      <c r="R3" s="17"/>
      <c r="S3" s="40">
        <v>299</v>
      </c>
      <c r="T3" s="42" t="s">
        <v>53</v>
      </c>
    </row>
    <row r="4" spans="1:20">
      <c r="A4" s="40">
        <v>298</v>
      </c>
      <c r="B4" s="42"/>
      <c r="C4" s="42"/>
      <c r="D4" s="40">
        <v>298</v>
      </c>
      <c r="E4" s="42" t="s">
        <v>53</v>
      </c>
      <c r="F4" s="17"/>
      <c r="G4" s="40">
        <v>298</v>
      </c>
      <c r="H4" s="42" t="s">
        <v>53</v>
      </c>
      <c r="I4" s="17"/>
      <c r="J4" s="40">
        <v>298</v>
      </c>
      <c r="K4" s="42" t="s">
        <v>53</v>
      </c>
      <c r="L4" s="17"/>
      <c r="M4" s="40">
        <v>298</v>
      </c>
      <c r="N4" s="42" t="s">
        <v>53</v>
      </c>
      <c r="O4" s="17"/>
      <c r="P4" s="40">
        <v>298</v>
      </c>
      <c r="Q4" s="42" t="s">
        <v>53</v>
      </c>
      <c r="R4" s="17"/>
      <c r="S4" s="40">
        <v>298</v>
      </c>
      <c r="T4" s="42" t="s">
        <v>53</v>
      </c>
    </row>
    <row r="5" spans="1:20">
      <c r="A5" s="40">
        <v>297</v>
      </c>
      <c r="B5" s="42"/>
      <c r="C5" s="42"/>
      <c r="D5" s="40">
        <v>297</v>
      </c>
      <c r="E5" s="42" t="s">
        <v>53</v>
      </c>
      <c r="F5" s="17"/>
      <c r="G5" s="40">
        <v>297</v>
      </c>
      <c r="H5" s="42" t="s">
        <v>53</v>
      </c>
      <c r="I5" s="17"/>
      <c r="J5" s="40">
        <v>297</v>
      </c>
      <c r="K5" s="42" t="s">
        <v>53</v>
      </c>
      <c r="L5" s="17"/>
      <c r="M5" s="40">
        <v>297</v>
      </c>
      <c r="N5" s="42" t="s">
        <v>53</v>
      </c>
      <c r="O5" s="17"/>
      <c r="P5" s="40">
        <v>297</v>
      </c>
      <c r="Q5" s="42" t="s">
        <v>53</v>
      </c>
      <c r="R5" s="17"/>
      <c r="S5" s="40">
        <v>297</v>
      </c>
      <c r="T5" s="42" t="s">
        <v>53</v>
      </c>
    </row>
    <row r="6" spans="1:20">
      <c r="A6" s="40">
        <v>296</v>
      </c>
      <c r="B6" s="42"/>
      <c r="C6" s="42"/>
      <c r="D6" s="40">
        <v>296</v>
      </c>
      <c r="E6" s="42" t="s">
        <v>53</v>
      </c>
      <c r="F6" s="17"/>
      <c r="G6" s="40">
        <v>296</v>
      </c>
      <c r="H6" s="42" t="s">
        <v>53</v>
      </c>
      <c r="I6" s="17"/>
      <c r="J6" s="40">
        <v>296</v>
      </c>
      <c r="K6" s="42" t="s">
        <v>53</v>
      </c>
      <c r="L6" s="17"/>
      <c r="M6" s="40">
        <v>296</v>
      </c>
      <c r="N6" s="42" t="s">
        <v>53</v>
      </c>
      <c r="O6" s="17"/>
      <c r="P6" s="40">
        <v>296</v>
      </c>
      <c r="Q6" s="42" t="s">
        <v>53</v>
      </c>
      <c r="R6" s="17"/>
      <c r="S6" s="40">
        <v>296</v>
      </c>
      <c r="T6" s="42" t="s">
        <v>53</v>
      </c>
    </row>
    <row r="7" spans="1:20">
      <c r="A7" s="40">
        <v>295</v>
      </c>
      <c r="B7" s="42"/>
      <c r="C7" s="42"/>
      <c r="D7" s="40">
        <v>295</v>
      </c>
      <c r="E7" s="42" t="s">
        <v>53</v>
      </c>
      <c r="F7" s="17"/>
      <c r="G7" s="40">
        <v>295</v>
      </c>
      <c r="H7" s="42" t="s">
        <v>53</v>
      </c>
      <c r="I7" s="17"/>
      <c r="J7" s="40">
        <v>295</v>
      </c>
      <c r="K7" s="42" t="s">
        <v>53</v>
      </c>
      <c r="L7" s="17"/>
      <c r="M7" s="40">
        <v>295</v>
      </c>
      <c r="N7" s="42" t="s">
        <v>53</v>
      </c>
      <c r="O7" s="17"/>
      <c r="P7" s="40">
        <v>295</v>
      </c>
      <c r="Q7" s="42" t="s">
        <v>53</v>
      </c>
      <c r="R7" s="17"/>
      <c r="S7" s="40">
        <v>295</v>
      </c>
      <c r="T7" s="42" t="s">
        <v>53</v>
      </c>
    </row>
    <row r="8" spans="1:20">
      <c r="A8" s="40">
        <v>294</v>
      </c>
      <c r="B8" s="42"/>
      <c r="C8" s="42"/>
      <c r="D8" s="40">
        <v>294</v>
      </c>
      <c r="E8" s="42" t="s">
        <v>53</v>
      </c>
      <c r="F8" s="17"/>
      <c r="G8" s="40">
        <v>294</v>
      </c>
      <c r="H8" s="42" t="s">
        <v>53</v>
      </c>
      <c r="I8" s="17"/>
      <c r="J8" s="40">
        <v>294</v>
      </c>
      <c r="K8" s="42" t="s">
        <v>53</v>
      </c>
      <c r="L8" s="17"/>
      <c r="M8" s="40">
        <v>294</v>
      </c>
      <c r="N8" s="42" t="s">
        <v>53</v>
      </c>
      <c r="O8" s="17"/>
      <c r="P8" s="40">
        <v>294</v>
      </c>
      <c r="Q8" s="42" t="s">
        <v>53</v>
      </c>
      <c r="R8" s="17"/>
      <c r="S8" s="40">
        <v>294</v>
      </c>
      <c r="T8" s="42" t="s">
        <v>53</v>
      </c>
    </row>
    <row r="9" spans="1:20">
      <c r="A9" s="40">
        <v>293</v>
      </c>
      <c r="B9" s="42"/>
      <c r="C9" s="42"/>
      <c r="D9" s="40">
        <v>293</v>
      </c>
      <c r="E9" s="42" t="s">
        <v>53</v>
      </c>
      <c r="F9" s="17"/>
      <c r="G9" s="40">
        <v>293</v>
      </c>
      <c r="H9" s="42" t="s">
        <v>53</v>
      </c>
      <c r="I9" s="17"/>
      <c r="J9" s="40">
        <v>293</v>
      </c>
      <c r="K9" s="42" t="s">
        <v>53</v>
      </c>
      <c r="L9" s="17"/>
      <c r="M9" s="40">
        <v>293</v>
      </c>
      <c r="N9" s="42" t="s">
        <v>53</v>
      </c>
      <c r="O9" s="17"/>
      <c r="P9" s="40">
        <v>293</v>
      </c>
      <c r="Q9" s="42" t="s">
        <v>53</v>
      </c>
      <c r="R9" s="17"/>
      <c r="S9" s="40">
        <v>293</v>
      </c>
      <c r="T9" s="42" t="s">
        <v>53</v>
      </c>
    </row>
    <row r="10" spans="1:20">
      <c r="A10" s="40">
        <v>292</v>
      </c>
      <c r="B10" s="42"/>
      <c r="C10" s="42"/>
      <c r="D10" s="40">
        <v>292</v>
      </c>
      <c r="E10" s="42" t="s">
        <v>53</v>
      </c>
      <c r="F10" s="17"/>
      <c r="G10" s="40">
        <v>292</v>
      </c>
      <c r="H10" s="42" t="s">
        <v>53</v>
      </c>
      <c r="I10" s="17"/>
      <c r="J10" s="40">
        <v>292</v>
      </c>
      <c r="K10" s="42" t="s">
        <v>53</v>
      </c>
      <c r="L10" s="17"/>
      <c r="M10" s="40">
        <v>292</v>
      </c>
      <c r="N10" s="42" t="s">
        <v>53</v>
      </c>
      <c r="O10" s="17"/>
      <c r="P10" s="40">
        <v>292</v>
      </c>
      <c r="Q10" s="42" t="s">
        <v>53</v>
      </c>
      <c r="R10" s="17"/>
      <c r="S10" s="40">
        <v>292</v>
      </c>
      <c r="T10" s="42" t="s">
        <v>53</v>
      </c>
    </row>
    <row r="11" spans="1:20">
      <c r="A11" s="40">
        <v>291</v>
      </c>
      <c r="B11" s="42"/>
      <c r="C11" s="42"/>
      <c r="D11" s="40">
        <v>291</v>
      </c>
      <c r="E11" s="42" t="s">
        <v>53</v>
      </c>
      <c r="F11" s="17"/>
      <c r="G11" s="40">
        <v>291</v>
      </c>
      <c r="H11" s="42" t="s">
        <v>53</v>
      </c>
      <c r="I11" s="17"/>
      <c r="J11" s="40">
        <v>291</v>
      </c>
      <c r="K11" s="42" t="s">
        <v>53</v>
      </c>
      <c r="L11" s="17"/>
      <c r="M11" s="40">
        <v>291</v>
      </c>
      <c r="N11" s="42" t="s">
        <v>53</v>
      </c>
      <c r="O11" s="17"/>
      <c r="P11" s="40">
        <v>291</v>
      </c>
      <c r="Q11" s="42" t="s">
        <v>53</v>
      </c>
      <c r="R11" s="17"/>
      <c r="S11" s="40">
        <v>291</v>
      </c>
      <c r="T11" s="42" t="s">
        <v>53</v>
      </c>
    </row>
    <row r="12" spans="1:20">
      <c r="A12" s="40">
        <v>290</v>
      </c>
      <c r="B12" s="42"/>
      <c r="C12" s="42"/>
      <c r="D12" s="40">
        <v>290</v>
      </c>
      <c r="E12" s="42" t="s">
        <v>53</v>
      </c>
      <c r="F12" s="17"/>
      <c r="G12" s="40">
        <v>290</v>
      </c>
      <c r="H12" s="42" t="s">
        <v>53</v>
      </c>
      <c r="I12" s="17"/>
      <c r="J12" s="40">
        <v>290</v>
      </c>
      <c r="K12" s="42" t="s">
        <v>53</v>
      </c>
      <c r="L12" s="17"/>
      <c r="M12" s="40">
        <v>290</v>
      </c>
      <c r="N12" s="42" t="s">
        <v>53</v>
      </c>
      <c r="O12" s="17"/>
      <c r="P12" s="40">
        <v>290</v>
      </c>
      <c r="Q12" s="42" t="s">
        <v>53</v>
      </c>
      <c r="R12" s="17"/>
      <c r="S12" s="40">
        <v>290</v>
      </c>
      <c r="T12" s="42" t="s">
        <v>53</v>
      </c>
    </row>
    <row r="13" spans="1:20">
      <c r="A13" s="40">
        <v>289</v>
      </c>
      <c r="B13" s="42"/>
      <c r="C13" s="42"/>
      <c r="D13" s="40">
        <v>289</v>
      </c>
      <c r="E13" s="42" t="s">
        <v>53</v>
      </c>
      <c r="F13" s="17"/>
      <c r="G13" s="40">
        <v>289</v>
      </c>
      <c r="H13" s="42" t="s">
        <v>53</v>
      </c>
      <c r="I13" s="17"/>
      <c r="J13" s="40">
        <v>289</v>
      </c>
      <c r="K13" s="42" t="s">
        <v>53</v>
      </c>
      <c r="L13" s="17"/>
      <c r="M13" s="40">
        <v>289</v>
      </c>
      <c r="N13" s="42" t="s">
        <v>53</v>
      </c>
      <c r="O13" s="17"/>
      <c r="P13" s="40">
        <v>289</v>
      </c>
      <c r="Q13" s="42" t="s">
        <v>53</v>
      </c>
      <c r="R13" s="17"/>
      <c r="S13" s="40">
        <v>289</v>
      </c>
      <c r="T13" s="42" t="s">
        <v>53</v>
      </c>
    </row>
    <row r="14" spans="1:20">
      <c r="A14" s="40">
        <v>288</v>
      </c>
      <c r="B14" s="42"/>
      <c r="C14" s="42"/>
      <c r="D14" s="40">
        <v>288</v>
      </c>
      <c r="E14" s="42" t="s">
        <v>53</v>
      </c>
      <c r="F14" s="17"/>
      <c r="G14" s="40">
        <v>288</v>
      </c>
      <c r="H14" s="42" t="s">
        <v>53</v>
      </c>
      <c r="I14" s="17"/>
      <c r="J14" s="40">
        <v>288</v>
      </c>
      <c r="K14" s="42" t="s">
        <v>53</v>
      </c>
      <c r="L14" s="17"/>
      <c r="M14" s="40">
        <v>288</v>
      </c>
      <c r="N14" s="42" t="s">
        <v>53</v>
      </c>
      <c r="O14" s="17"/>
      <c r="P14" s="40">
        <v>288</v>
      </c>
      <c r="Q14" s="42" t="s">
        <v>53</v>
      </c>
      <c r="R14" s="17"/>
      <c r="S14" s="40">
        <v>288</v>
      </c>
      <c r="T14" s="42" t="s">
        <v>53</v>
      </c>
    </row>
    <row r="15" spans="1:20">
      <c r="A15" s="40">
        <v>287</v>
      </c>
      <c r="B15" s="42"/>
      <c r="C15" s="42"/>
      <c r="D15" s="40">
        <v>287</v>
      </c>
      <c r="E15" s="42" t="s">
        <v>53</v>
      </c>
      <c r="F15" s="17"/>
      <c r="G15" s="40">
        <v>287</v>
      </c>
      <c r="H15" s="42" t="s">
        <v>53</v>
      </c>
      <c r="I15" s="17"/>
      <c r="J15" s="40">
        <v>287</v>
      </c>
      <c r="K15" s="42" t="s">
        <v>53</v>
      </c>
      <c r="L15" s="17"/>
      <c r="M15" s="40">
        <v>287</v>
      </c>
      <c r="N15" s="42" t="s">
        <v>53</v>
      </c>
      <c r="O15" s="17"/>
      <c r="P15" s="40">
        <v>287</v>
      </c>
      <c r="Q15" s="42" t="s">
        <v>53</v>
      </c>
      <c r="R15" s="17"/>
      <c r="S15" s="40">
        <v>287</v>
      </c>
      <c r="T15" s="42" t="s">
        <v>53</v>
      </c>
    </row>
    <row r="16" spans="1:20">
      <c r="A16" s="40">
        <v>286</v>
      </c>
      <c r="B16" s="42"/>
      <c r="C16" s="42"/>
      <c r="D16" s="40">
        <v>286</v>
      </c>
      <c r="E16" s="42" t="s">
        <v>53</v>
      </c>
      <c r="F16" s="17"/>
      <c r="G16" s="40">
        <v>286</v>
      </c>
      <c r="H16" s="42" t="s">
        <v>53</v>
      </c>
      <c r="I16" s="17"/>
      <c r="J16" s="40">
        <v>286</v>
      </c>
      <c r="K16" s="42" t="s">
        <v>53</v>
      </c>
      <c r="L16" s="17"/>
      <c r="M16" s="40">
        <v>286</v>
      </c>
      <c r="N16" s="42" t="s">
        <v>53</v>
      </c>
      <c r="O16" s="17"/>
      <c r="P16" s="40">
        <v>286</v>
      </c>
      <c r="Q16" s="42" t="s">
        <v>53</v>
      </c>
      <c r="R16" s="17"/>
      <c r="S16" s="40">
        <v>286</v>
      </c>
      <c r="T16" s="42" t="s">
        <v>53</v>
      </c>
    </row>
    <row r="17" spans="1:20">
      <c r="A17" s="40">
        <v>285</v>
      </c>
      <c r="B17" s="42"/>
      <c r="C17" s="42"/>
      <c r="D17" s="40">
        <v>285</v>
      </c>
      <c r="E17" s="42" t="s">
        <v>53</v>
      </c>
      <c r="F17" s="17"/>
      <c r="G17" s="40">
        <v>285</v>
      </c>
      <c r="H17" s="42" t="s">
        <v>53</v>
      </c>
      <c r="I17" s="17"/>
      <c r="J17" s="40">
        <v>285</v>
      </c>
      <c r="K17" s="42" t="s">
        <v>53</v>
      </c>
      <c r="L17" s="17"/>
      <c r="M17" s="40">
        <v>285</v>
      </c>
      <c r="N17" s="42" t="s">
        <v>53</v>
      </c>
      <c r="O17" s="17"/>
      <c r="P17" s="40">
        <v>285</v>
      </c>
      <c r="Q17" s="42" t="s">
        <v>53</v>
      </c>
      <c r="R17" s="17"/>
      <c r="S17" s="40">
        <v>285</v>
      </c>
      <c r="T17" s="42" t="s">
        <v>53</v>
      </c>
    </row>
    <row r="18" spans="1:20">
      <c r="A18" s="40">
        <v>284</v>
      </c>
      <c r="B18" s="42"/>
      <c r="C18" s="42"/>
      <c r="D18" s="40">
        <v>284</v>
      </c>
      <c r="E18" s="42" t="s">
        <v>53</v>
      </c>
      <c r="F18" s="17"/>
      <c r="G18" s="40">
        <v>284</v>
      </c>
      <c r="H18" s="42" t="s">
        <v>53</v>
      </c>
      <c r="I18" s="17"/>
      <c r="J18" s="40">
        <v>284</v>
      </c>
      <c r="K18" s="42" t="s">
        <v>53</v>
      </c>
      <c r="L18" s="17"/>
      <c r="M18" s="40">
        <v>284</v>
      </c>
      <c r="N18" s="42" t="s">
        <v>53</v>
      </c>
      <c r="O18" s="17"/>
      <c r="P18" s="40">
        <v>284</v>
      </c>
      <c r="Q18" s="42" t="s">
        <v>53</v>
      </c>
      <c r="R18" s="17"/>
      <c r="S18" s="40">
        <v>284</v>
      </c>
      <c r="T18" s="42" t="s">
        <v>53</v>
      </c>
    </row>
    <row r="19" spans="1:20">
      <c r="A19" s="40">
        <v>283</v>
      </c>
      <c r="B19" s="42"/>
      <c r="C19" s="42"/>
      <c r="D19" s="40">
        <v>283</v>
      </c>
      <c r="E19" s="42" t="s">
        <v>53</v>
      </c>
      <c r="F19" s="17"/>
      <c r="G19" s="40">
        <v>283</v>
      </c>
      <c r="H19" s="42" t="s">
        <v>53</v>
      </c>
      <c r="I19" s="17"/>
      <c r="J19" s="40">
        <v>283</v>
      </c>
      <c r="K19" s="42" t="s">
        <v>53</v>
      </c>
      <c r="L19" s="17"/>
      <c r="M19" s="40">
        <v>283</v>
      </c>
      <c r="N19" s="42" t="s">
        <v>53</v>
      </c>
      <c r="O19" s="17"/>
      <c r="P19" s="40">
        <v>283</v>
      </c>
      <c r="Q19" s="42" t="s">
        <v>53</v>
      </c>
      <c r="R19" s="17"/>
      <c r="S19" s="40">
        <v>283</v>
      </c>
      <c r="T19" s="42" t="s">
        <v>53</v>
      </c>
    </row>
    <row r="20" spans="1:20">
      <c r="A20" s="40">
        <v>282</v>
      </c>
      <c r="B20" s="42"/>
      <c r="C20" s="42"/>
      <c r="D20" s="40">
        <v>282</v>
      </c>
      <c r="E20" s="42" t="s">
        <v>53</v>
      </c>
      <c r="F20" s="17"/>
      <c r="G20" s="40">
        <v>282</v>
      </c>
      <c r="H20" s="42" t="s">
        <v>53</v>
      </c>
      <c r="I20" s="17"/>
      <c r="J20" s="40">
        <v>282</v>
      </c>
      <c r="K20" s="42" t="s">
        <v>53</v>
      </c>
      <c r="L20" s="17"/>
      <c r="M20" s="40">
        <v>282</v>
      </c>
      <c r="N20" s="42" t="s">
        <v>53</v>
      </c>
      <c r="O20" s="17"/>
      <c r="P20" s="40">
        <v>282</v>
      </c>
      <c r="Q20" s="42" t="s">
        <v>53</v>
      </c>
      <c r="R20" s="17"/>
      <c r="S20" s="40">
        <v>282</v>
      </c>
      <c r="T20" s="42" t="s">
        <v>53</v>
      </c>
    </row>
    <row r="21" spans="1:20">
      <c r="A21" s="40">
        <v>281</v>
      </c>
      <c r="B21" s="42"/>
      <c r="C21" s="42"/>
      <c r="D21" s="40">
        <v>281</v>
      </c>
      <c r="E21" s="42" t="s">
        <v>53</v>
      </c>
      <c r="F21" s="17"/>
      <c r="G21" s="40">
        <v>281</v>
      </c>
      <c r="H21" s="42" t="s">
        <v>53</v>
      </c>
      <c r="I21" s="17"/>
      <c r="J21" s="40">
        <v>281</v>
      </c>
      <c r="K21" s="42" t="s">
        <v>53</v>
      </c>
      <c r="L21" s="17"/>
      <c r="M21" s="40">
        <v>281</v>
      </c>
      <c r="N21" s="42" t="s">
        <v>53</v>
      </c>
      <c r="O21" s="17"/>
      <c r="P21" s="40">
        <v>281</v>
      </c>
      <c r="Q21" s="42" t="s">
        <v>53</v>
      </c>
      <c r="R21" s="17"/>
      <c r="S21" s="40">
        <v>281</v>
      </c>
      <c r="T21" s="42" t="s">
        <v>53</v>
      </c>
    </row>
    <row r="22" spans="1:20">
      <c r="A22" s="40">
        <v>280</v>
      </c>
      <c r="B22" s="42"/>
      <c r="C22" s="42"/>
      <c r="D22" s="40">
        <v>280</v>
      </c>
      <c r="E22" s="42" t="s">
        <v>53</v>
      </c>
      <c r="F22" s="17"/>
      <c r="G22" s="40">
        <v>280</v>
      </c>
      <c r="H22" s="42" t="s">
        <v>53</v>
      </c>
      <c r="I22" s="17"/>
      <c r="J22" s="40">
        <v>280</v>
      </c>
      <c r="K22" s="42" t="s">
        <v>53</v>
      </c>
      <c r="L22" s="17"/>
      <c r="M22" s="40">
        <v>280</v>
      </c>
      <c r="N22" s="42" t="s">
        <v>53</v>
      </c>
      <c r="O22" s="17"/>
      <c r="P22" s="40">
        <v>280</v>
      </c>
      <c r="Q22" s="42" t="s">
        <v>53</v>
      </c>
      <c r="R22" s="17"/>
      <c r="S22" s="40">
        <v>280</v>
      </c>
      <c r="T22" s="42" t="s">
        <v>53</v>
      </c>
    </row>
    <row r="23" spans="1:20">
      <c r="A23" s="40">
        <v>279</v>
      </c>
      <c r="B23" s="42"/>
      <c r="C23" s="42"/>
      <c r="D23" s="40">
        <v>279</v>
      </c>
      <c r="E23" s="42" t="s">
        <v>53</v>
      </c>
      <c r="F23" s="17"/>
      <c r="G23" s="40">
        <v>279</v>
      </c>
      <c r="H23" s="42" t="s">
        <v>53</v>
      </c>
      <c r="I23" s="17"/>
      <c r="J23" s="40">
        <v>279</v>
      </c>
      <c r="K23" s="42" t="s">
        <v>53</v>
      </c>
      <c r="L23" s="17"/>
      <c r="M23" s="40">
        <v>279</v>
      </c>
      <c r="N23" s="42" t="s">
        <v>53</v>
      </c>
      <c r="O23" s="17"/>
      <c r="P23" s="40">
        <v>279</v>
      </c>
      <c r="Q23" s="42" t="s">
        <v>53</v>
      </c>
      <c r="R23" s="17"/>
      <c r="S23" s="40">
        <v>279</v>
      </c>
      <c r="T23" s="42" t="s">
        <v>53</v>
      </c>
    </row>
    <row r="24" spans="1:20">
      <c r="A24" s="40">
        <v>278</v>
      </c>
      <c r="B24" s="42"/>
      <c r="C24" s="42"/>
      <c r="D24" s="40">
        <v>278</v>
      </c>
      <c r="E24" s="42" t="s">
        <v>53</v>
      </c>
      <c r="F24" s="17"/>
      <c r="G24" s="40">
        <v>278</v>
      </c>
      <c r="H24" s="42" t="s">
        <v>53</v>
      </c>
      <c r="I24" s="17"/>
      <c r="J24" s="40">
        <v>278</v>
      </c>
      <c r="K24" s="42" t="s">
        <v>53</v>
      </c>
      <c r="L24" s="17"/>
      <c r="M24" s="40">
        <v>278</v>
      </c>
      <c r="N24" s="42" t="s">
        <v>53</v>
      </c>
      <c r="O24" s="17"/>
      <c r="P24" s="40">
        <v>278</v>
      </c>
      <c r="Q24" s="42" t="s">
        <v>53</v>
      </c>
      <c r="R24" s="17"/>
      <c r="S24" s="40">
        <v>278</v>
      </c>
      <c r="T24" s="42" t="s">
        <v>53</v>
      </c>
    </row>
    <row r="25" spans="1:20">
      <c r="A25" s="40">
        <v>277</v>
      </c>
      <c r="B25" s="42"/>
      <c r="C25" s="42"/>
      <c r="D25" s="40">
        <v>277</v>
      </c>
      <c r="E25" s="42" t="s">
        <v>53</v>
      </c>
      <c r="F25" s="17"/>
      <c r="G25" s="40">
        <v>277</v>
      </c>
      <c r="H25" s="42" t="s">
        <v>53</v>
      </c>
      <c r="I25" s="17"/>
      <c r="J25" s="40">
        <v>277</v>
      </c>
      <c r="K25" s="42" t="s">
        <v>53</v>
      </c>
      <c r="L25" s="17"/>
      <c r="M25" s="40">
        <v>277</v>
      </c>
      <c r="N25" s="42" t="s">
        <v>53</v>
      </c>
      <c r="O25" s="17"/>
      <c r="P25" s="40">
        <v>277</v>
      </c>
      <c r="Q25" s="42" t="s">
        <v>53</v>
      </c>
      <c r="R25" s="17"/>
      <c r="S25" s="40">
        <v>277</v>
      </c>
      <c r="T25" s="42" t="s">
        <v>53</v>
      </c>
    </row>
    <row r="26" spans="1:20">
      <c r="A26" s="40">
        <v>276</v>
      </c>
      <c r="B26" s="42"/>
      <c r="C26" s="42"/>
      <c r="D26" s="40">
        <v>276</v>
      </c>
      <c r="E26" s="42" t="s">
        <v>53</v>
      </c>
      <c r="F26" s="17"/>
      <c r="G26" s="40">
        <v>276</v>
      </c>
      <c r="H26" s="42" t="s">
        <v>53</v>
      </c>
      <c r="I26" s="17"/>
      <c r="J26" s="40">
        <v>276</v>
      </c>
      <c r="K26" s="42" t="s">
        <v>53</v>
      </c>
      <c r="L26" s="17"/>
      <c r="M26" s="40">
        <v>276</v>
      </c>
      <c r="N26" s="42" t="s">
        <v>53</v>
      </c>
      <c r="O26" s="17"/>
      <c r="P26" s="40">
        <v>276</v>
      </c>
      <c r="Q26" s="42" t="s">
        <v>53</v>
      </c>
      <c r="R26" s="17"/>
      <c r="S26" s="40">
        <v>276</v>
      </c>
      <c r="T26" s="42" t="s">
        <v>53</v>
      </c>
    </row>
    <row r="27" spans="1:20">
      <c r="A27" s="40">
        <v>275</v>
      </c>
      <c r="B27" s="42"/>
      <c r="C27" s="42"/>
      <c r="D27" s="40">
        <v>275</v>
      </c>
      <c r="E27" s="42" t="s">
        <v>53</v>
      </c>
      <c r="F27" s="17"/>
      <c r="G27" s="40">
        <v>275</v>
      </c>
      <c r="H27" s="42" t="s">
        <v>53</v>
      </c>
      <c r="I27" s="17"/>
      <c r="J27" s="40">
        <v>275</v>
      </c>
      <c r="K27" s="42" t="s">
        <v>53</v>
      </c>
      <c r="L27" s="17"/>
      <c r="M27" s="40">
        <v>275</v>
      </c>
      <c r="N27" s="42" t="s">
        <v>53</v>
      </c>
      <c r="O27" s="17"/>
      <c r="P27" s="40">
        <v>275</v>
      </c>
      <c r="Q27" s="42" t="s">
        <v>53</v>
      </c>
      <c r="R27" s="17"/>
      <c r="S27" s="40">
        <v>275</v>
      </c>
      <c r="T27" s="42" t="s">
        <v>53</v>
      </c>
    </row>
    <row r="28" spans="1:20">
      <c r="A28" s="40">
        <v>274</v>
      </c>
      <c r="B28" s="42"/>
      <c r="C28" s="42"/>
      <c r="D28" s="40">
        <v>274</v>
      </c>
      <c r="E28" s="42" t="s">
        <v>53</v>
      </c>
      <c r="F28" s="17"/>
      <c r="G28" s="40">
        <v>274</v>
      </c>
      <c r="H28" s="42" t="s">
        <v>53</v>
      </c>
      <c r="I28" s="17"/>
      <c r="J28" s="40">
        <v>274</v>
      </c>
      <c r="K28" s="42" t="s">
        <v>53</v>
      </c>
      <c r="L28" s="17"/>
      <c r="M28" s="40">
        <v>274</v>
      </c>
      <c r="N28" s="42" t="s">
        <v>53</v>
      </c>
      <c r="O28" s="17"/>
      <c r="P28" s="40">
        <v>274</v>
      </c>
      <c r="Q28" s="42" t="s">
        <v>53</v>
      </c>
      <c r="R28" s="17"/>
      <c r="S28" s="40">
        <v>274</v>
      </c>
      <c r="T28" s="42" t="s">
        <v>53</v>
      </c>
    </row>
    <row r="29" spans="1:20">
      <c r="A29" s="40">
        <v>273</v>
      </c>
      <c r="B29" s="42"/>
      <c r="C29" s="42"/>
      <c r="D29" s="40">
        <v>273</v>
      </c>
      <c r="E29" s="42" t="s">
        <v>53</v>
      </c>
      <c r="F29" s="17"/>
      <c r="G29" s="40">
        <v>273</v>
      </c>
      <c r="H29" s="42" t="s">
        <v>53</v>
      </c>
      <c r="I29" s="17"/>
      <c r="J29" s="40">
        <v>273</v>
      </c>
      <c r="K29" s="42" t="s">
        <v>53</v>
      </c>
      <c r="L29" s="17"/>
      <c r="M29" s="40">
        <v>273</v>
      </c>
      <c r="N29" s="42" t="s">
        <v>53</v>
      </c>
      <c r="O29" s="17"/>
      <c r="P29" s="40">
        <v>273</v>
      </c>
      <c r="Q29" s="42" t="s">
        <v>53</v>
      </c>
      <c r="R29" s="17"/>
      <c r="S29" s="40">
        <v>273</v>
      </c>
      <c r="T29" s="42" t="s">
        <v>53</v>
      </c>
    </row>
    <row r="30" spans="1:20">
      <c r="A30" s="40">
        <v>272</v>
      </c>
      <c r="B30" s="42"/>
      <c r="C30" s="42"/>
      <c r="D30" s="40">
        <v>272</v>
      </c>
      <c r="E30" s="42" t="s">
        <v>53</v>
      </c>
      <c r="F30" s="17"/>
      <c r="G30" s="40">
        <v>272</v>
      </c>
      <c r="H30" s="42" t="s">
        <v>53</v>
      </c>
      <c r="I30" s="17"/>
      <c r="J30" s="40">
        <v>272</v>
      </c>
      <c r="K30" s="42" t="s">
        <v>53</v>
      </c>
      <c r="L30" s="17"/>
      <c r="M30" s="40">
        <v>272</v>
      </c>
      <c r="N30" s="42" t="s">
        <v>53</v>
      </c>
      <c r="O30" s="17"/>
      <c r="P30" s="40">
        <v>272</v>
      </c>
      <c r="Q30" s="42" t="s">
        <v>53</v>
      </c>
      <c r="R30" s="17"/>
      <c r="S30" s="40">
        <v>272</v>
      </c>
      <c r="T30" s="42" t="s">
        <v>53</v>
      </c>
    </row>
    <row r="31" spans="1:20">
      <c r="A31" s="40">
        <v>271</v>
      </c>
      <c r="B31" s="42"/>
      <c r="C31" s="42"/>
      <c r="D31" s="40">
        <v>271</v>
      </c>
      <c r="E31" s="42" t="s">
        <v>53</v>
      </c>
      <c r="F31" s="17"/>
      <c r="G31" s="40">
        <v>271</v>
      </c>
      <c r="H31" s="42" t="s">
        <v>53</v>
      </c>
      <c r="I31" s="17"/>
      <c r="J31" s="40">
        <v>271</v>
      </c>
      <c r="K31" s="42" t="s">
        <v>53</v>
      </c>
      <c r="L31" s="17"/>
      <c r="M31" s="40">
        <v>271</v>
      </c>
      <c r="N31" s="42" t="s">
        <v>53</v>
      </c>
      <c r="O31" s="17"/>
      <c r="P31" s="40">
        <v>271</v>
      </c>
      <c r="Q31" s="42" t="s">
        <v>53</v>
      </c>
      <c r="R31" s="17"/>
      <c r="S31" s="40">
        <v>271</v>
      </c>
      <c r="T31" s="42" t="s">
        <v>53</v>
      </c>
    </row>
    <row r="32" spans="1:20">
      <c r="A32" s="40">
        <v>270</v>
      </c>
      <c r="B32" s="42"/>
      <c r="C32" s="42"/>
      <c r="D32" s="40">
        <v>270</v>
      </c>
      <c r="E32" s="42" t="s">
        <v>53</v>
      </c>
      <c r="F32" s="17"/>
      <c r="G32" s="40">
        <v>270</v>
      </c>
      <c r="H32" s="42" t="s">
        <v>53</v>
      </c>
      <c r="I32" s="17"/>
      <c r="J32" s="40">
        <v>270</v>
      </c>
      <c r="K32" s="42" t="s">
        <v>53</v>
      </c>
      <c r="L32" s="17"/>
      <c r="M32" s="40">
        <v>270</v>
      </c>
      <c r="N32" s="42" t="s">
        <v>53</v>
      </c>
      <c r="O32" s="17"/>
      <c r="P32" s="40">
        <v>270</v>
      </c>
      <c r="Q32" s="42" t="s">
        <v>53</v>
      </c>
      <c r="R32" s="17"/>
      <c r="S32" s="40">
        <v>270</v>
      </c>
      <c r="T32" s="42" t="s">
        <v>53</v>
      </c>
    </row>
    <row r="33" spans="1:20">
      <c r="A33" s="40">
        <v>269</v>
      </c>
      <c r="B33" s="42"/>
      <c r="C33" s="42"/>
      <c r="D33" s="40">
        <v>269</v>
      </c>
      <c r="E33" s="42" t="s">
        <v>53</v>
      </c>
      <c r="F33" s="17"/>
      <c r="G33" s="40">
        <v>269</v>
      </c>
      <c r="H33" s="42" t="s">
        <v>53</v>
      </c>
      <c r="I33" s="17"/>
      <c r="J33" s="40">
        <v>269</v>
      </c>
      <c r="K33" s="42" t="s">
        <v>53</v>
      </c>
      <c r="L33" s="17"/>
      <c r="M33" s="40">
        <v>269</v>
      </c>
      <c r="N33" s="42" t="s">
        <v>53</v>
      </c>
      <c r="O33" s="17"/>
      <c r="P33" s="40">
        <v>269</v>
      </c>
      <c r="Q33" s="42" t="s">
        <v>53</v>
      </c>
      <c r="R33" s="17"/>
      <c r="S33" s="40">
        <v>269</v>
      </c>
      <c r="T33" s="42" t="s">
        <v>53</v>
      </c>
    </row>
    <row r="34" spans="1:20">
      <c r="A34" s="40">
        <v>268</v>
      </c>
      <c r="B34" s="42"/>
      <c r="C34" s="42"/>
      <c r="D34" s="40">
        <v>268</v>
      </c>
      <c r="E34" s="42" t="s">
        <v>53</v>
      </c>
      <c r="F34" s="17"/>
      <c r="G34" s="40">
        <v>268</v>
      </c>
      <c r="H34" s="42" t="s">
        <v>53</v>
      </c>
      <c r="I34" s="17"/>
      <c r="J34" s="40">
        <v>268</v>
      </c>
      <c r="K34" s="42" t="s">
        <v>53</v>
      </c>
      <c r="L34" s="17"/>
      <c r="M34" s="40">
        <v>268</v>
      </c>
      <c r="N34" s="42" t="s">
        <v>53</v>
      </c>
      <c r="O34" s="17"/>
      <c r="P34" s="40">
        <v>268</v>
      </c>
      <c r="Q34" s="42" t="s">
        <v>53</v>
      </c>
      <c r="R34" s="17"/>
      <c r="S34" s="40">
        <v>268</v>
      </c>
      <c r="T34" s="42" t="s">
        <v>53</v>
      </c>
    </row>
    <row r="35" spans="1:20">
      <c r="A35" s="40">
        <v>267</v>
      </c>
      <c r="B35" s="42"/>
      <c r="C35" s="42"/>
      <c r="D35" s="40">
        <v>267</v>
      </c>
      <c r="E35" s="42" t="s">
        <v>53</v>
      </c>
      <c r="F35" s="17"/>
      <c r="G35" s="40">
        <v>267</v>
      </c>
      <c r="H35" s="42" t="s">
        <v>53</v>
      </c>
      <c r="I35" s="17"/>
      <c r="J35" s="40">
        <v>267</v>
      </c>
      <c r="K35" s="42" t="s">
        <v>53</v>
      </c>
      <c r="L35" s="17"/>
      <c r="M35" s="40">
        <v>267</v>
      </c>
      <c r="N35" s="42" t="s">
        <v>53</v>
      </c>
      <c r="O35" s="17"/>
      <c r="P35" s="40">
        <v>267</v>
      </c>
      <c r="Q35" s="42" t="s">
        <v>53</v>
      </c>
      <c r="R35" s="17"/>
      <c r="S35" s="40">
        <v>267</v>
      </c>
      <c r="T35" s="42" t="s">
        <v>53</v>
      </c>
    </row>
    <row r="36" spans="1:20">
      <c r="A36" s="40">
        <v>266</v>
      </c>
      <c r="B36" s="42"/>
      <c r="C36" s="42"/>
      <c r="D36" s="40">
        <v>266</v>
      </c>
      <c r="E36" s="42" t="s">
        <v>53</v>
      </c>
      <c r="F36" s="17"/>
      <c r="G36" s="40">
        <v>266</v>
      </c>
      <c r="H36" s="42" t="s">
        <v>53</v>
      </c>
      <c r="I36" s="17"/>
      <c r="J36" s="40">
        <v>266</v>
      </c>
      <c r="K36" s="42" t="s">
        <v>53</v>
      </c>
      <c r="L36" s="17"/>
      <c r="M36" s="40">
        <v>266</v>
      </c>
      <c r="N36" s="42" t="s">
        <v>53</v>
      </c>
      <c r="O36" s="17"/>
      <c r="P36" s="40">
        <v>266</v>
      </c>
      <c r="Q36" s="42" t="s">
        <v>53</v>
      </c>
      <c r="R36" s="17"/>
      <c r="S36" s="40">
        <v>266</v>
      </c>
      <c r="T36" s="42" t="s">
        <v>53</v>
      </c>
    </row>
    <row r="37" spans="1:20">
      <c r="A37" s="40">
        <v>265</v>
      </c>
      <c r="B37" s="42"/>
      <c r="C37" s="42"/>
      <c r="D37" s="40">
        <v>265</v>
      </c>
      <c r="E37" s="42" t="s">
        <v>53</v>
      </c>
      <c r="F37" s="17"/>
      <c r="G37" s="40">
        <v>265</v>
      </c>
      <c r="H37" s="42" t="s">
        <v>53</v>
      </c>
      <c r="I37" s="17"/>
      <c r="J37" s="40">
        <v>265</v>
      </c>
      <c r="K37" s="42" t="s">
        <v>53</v>
      </c>
      <c r="L37" s="17"/>
      <c r="M37" s="40">
        <v>265</v>
      </c>
      <c r="N37" s="42" t="s">
        <v>53</v>
      </c>
      <c r="O37" s="17"/>
      <c r="P37" s="40">
        <v>265</v>
      </c>
      <c r="Q37" s="42" t="s">
        <v>53</v>
      </c>
      <c r="R37" s="17"/>
      <c r="S37" s="40">
        <v>265</v>
      </c>
      <c r="T37" s="42" t="s">
        <v>53</v>
      </c>
    </row>
    <row r="38" spans="1:20">
      <c r="A38" s="40">
        <v>264</v>
      </c>
      <c r="B38" s="42"/>
      <c r="C38" s="42"/>
      <c r="D38" s="40">
        <v>264</v>
      </c>
      <c r="E38" s="42" t="s">
        <v>53</v>
      </c>
      <c r="F38" s="17"/>
      <c r="G38" s="40">
        <v>264</v>
      </c>
      <c r="H38" s="42" t="s">
        <v>53</v>
      </c>
      <c r="I38" s="17"/>
      <c r="J38" s="40">
        <v>264</v>
      </c>
      <c r="K38" s="42" t="s">
        <v>53</v>
      </c>
      <c r="L38" s="17"/>
      <c r="M38" s="40">
        <v>264</v>
      </c>
      <c r="N38" s="42" t="s">
        <v>53</v>
      </c>
      <c r="O38" s="17"/>
      <c r="P38" s="40">
        <v>264</v>
      </c>
      <c r="Q38" s="42" t="s">
        <v>53</v>
      </c>
      <c r="R38" s="17"/>
      <c r="S38" s="40">
        <v>264</v>
      </c>
      <c r="T38" s="42" t="s">
        <v>53</v>
      </c>
    </row>
    <row r="39" spans="1:20">
      <c r="A39" s="40">
        <v>263</v>
      </c>
      <c r="B39" s="42"/>
      <c r="C39" s="42"/>
      <c r="D39" s="40">
        <v>263</v>
      </c>
      <c r="E39" s="42" t="s">
        <v>53</v>
      </c>
      <c r="F39" s="17"/>
      <c r="G39" s="40">
        <v>263</v>
      </c>
      <c r="H39" s="42" t="s">
        <v>53</v>
      </c>
      <c r="I39" s="17"/>
      <c r="J39" s="40">
        <v>263</v>
      </c>
      <c r="K39" s="42" t="s">
        <v>53</v>
      </c>
      <c r="L39" s="17"/>
      <c r="M39" s="40">
        <v>263</v>
      </c>
      <c r="N39" s="42" t="s">
        <v>53</v>
      </c>
      <c r="O39" s="17"/>
      <c r="P39" s="40">
        <v>263</v>
      </c>
      <c r="Q39" s="42" t="s">
        <v>53</v>
      </c>
      <c r="R39" s="17"/>
      <c r="S39" s="40">
        <v>263</v>
      </c>
      <c r="T39" s="42" t="s">
        <v>53</v>
      </c>
    </row>
    <row r="40" spans="1:20">
      <c r="A40" s="40">
        <v>262</v>
      </c>
      <c r="B40" s="42"/>
      <c r="C40" s="42"/>
      <c r="D40" s="40">
        <v>262</v>
      </c>
      <c r="E40" s="42" t="s">
        <v>53</v>
      </c>
      <c r="F40" s="17"/>
      <c r="G40" s="40">
        <v>262</v>
      </c>
      <c r="H40" s="42" t="s">
        <v>53</v>
      </c>
      <c r="I40" s="17"/>
      <c r="J40" s="40">
        <v>262</v>
      </c>
      <c r="K40" s="42" t="s">
        <v>53</v>
      </c>
      <c r="L40" s="17"/>
      <c r="M40" s="40">
        <v>262</v>
      </c>
      <c r="N40" s="42" t="s">
        <v>53</v>
      </c>
      <c r="O40" s="17"/>
      <c r="P40" s="40">
        <v>262</v>
      </c>
      <c r="Q40" s="42" t="s">
        <v>53</v>
      </c>
      <c r="R40" s="17"/>
      <c r="S40" s="40">
        <v>262</v>
      </c>
      <c r="T40" s="42" t="s">
        <v>53</v>
      </c>
    </row>
    <row r="41" spans="1:20">
      <c r="A41" s="40">
        <v>261</v>
      </c>
      <c r="B41" s="42"/>
      <c r="C41" s="42"/>
      <c r="D41" s="40">
        <v>261</v>
      </c>
      <c r="E41" s="42" t="s">
        <v>53</v>
      </c>
      <c r="F41" s="17"/>
      <c r="G41" s="40">
        <v>261</v>
      </c>
      <c r="H41" s="42" t="s">
        <v>53</v>
      </c>
      <c r="I41" s="17"/>
      <c r="J41" s="40">
        <v>261</v>
      </c>
      <c r="K41" s="42" t="s">
        <v>53</v>
      </c>
      <c r="L41" s="17"/>
      <c r="M41" s="40">
        <v>261</v>
      </c>
      <c r="N41" s="42" t="s">
        <v>53</v>
      </c>
      <c r="O41" s="17"/>
      <c r="P41" s="40">
        <v>261</v>
      </c>
      <c r="Q41" s="42" t="s">
        <v>53</v>
      </c>
      <c r="R41" s="17"/>
      <c r="S41" s="40">
        <v>261</v>
      </c>
      <c r="T41" s="42" t="s">
        <v>53</v>
      </c>
    </row>
    <row r="42" spans="1:20">
      <c r="A42" s="40">
        <v>260</v>
      </c>
      <c r="B42" s="42"/>
      <c r="C42" s="42"/>
      <c r="D42" s="40">
        <v>260</v>
      </c>
      <c r="E42" s="42" t="s">
        <v>53</v>
      </c>
      <c r="F42" s="17"/>
      <c r="G42" s="40">
        <v>260</v>
      </c>
      <c r="H42" s="42" t="s">
        <v>53</v>
      </c>
      <c r="I42" s="17"/>
      <c r="J42" s="40">
        <v>260</v>
      </c>
      <c r="K42" s="42" t="s">
        <v>53</v>
      </c>
      <c r="L42" s="17"/>
      <c r="M42" s="40">
        <v>260</v>
      </c>
      <c r="N42" s="42" t="s">
        <v>53</v>
      </c>
      <c r="O42" s="17"/>
      <c r="P42" s="40">
        <v>260</v>
      </c>
      <c r="Q42" s="42" t="s">
        <v>53</v>
      </c>
      <c r="R42" s="17"/>
      <c r="S42" s="40">
        <v>260</v>
      </c>
      <c r="T42" s="42" t="s">
        <v>53</v>
      </c>
    </row>
    <row r="43" spans="1:20">
      <c r="A43" s="40">
        <v>259</v>
      </c>
      <c r="B43" s="42"/>
      <c r="C43" s="42"/>
      <c r="D43" s="40">
        <v>259</v>
      </c>
      <c r="E43" s="42" t="s">
        <v>53</v>
      </c>
      <c r="F43" s="17"/>
      <c r="G43" s="40">
        <v>259</v>
      </c>
      <c r="H43" s="42" t="s">
        <v>53</v>
      </c>
      <c r="I43" s="17"/>
      <c r="J43" s="40">
        <v>259</v>
      </c>
      <c r="K43" s="42" t="s">
        <v>53</v>
      </c>
      <c r="L43" s="17"/>
      <c r="M43" s="40">
        <v>259</v>
      </c>
      <c r="N43" s="42" t="s">
        <v>53</v>
      </c>
      <c r="O43" s="17"/>
      <c r="P43" s="40">
        <v>259</v>
      </c>
      <c r="Q43" s="42" t="s">
        <v>53</v>
      </c>
      <c r="R43" s="17"/>
      <c r="S43" s="40">
        <v>259</v>
      </c>
      <c r="T43" s="42" t="s">
        <v>53</v>
      </c>
    </row>
    <row r="44" spans="1:20">
      <c r="A44" s="40">
        <v>258</v>
      </c>
      <c r="B44" s="42"/>
      <c r="C44" s="42"/>
      <c r="D44" s="40">
        <v>258</v>
      </c>
      <c r="E44" s="42" t="s">
        <v>53</v>
      </c>
      <c r="F44" s="17"/>
      <c r="G44" s="40">
        <v>258</v>
      </c>
      <c r="H44" s="42" t="s">
        <v>53</v>
      </c>
      <c r="I44" s="17"/>
      <c r="J44" s="40">
        <v>258</v>
      </c>
      <c r="K44" s="42" t="s">
        <v>53</v>
      </c>
      <c r="L44" s="17"/>
      <c r="M44" s="40">
        <v>258</v>
      </c>
      <c r="N44" s="42" t="s">
        <v>53</v>
      </c>
      <c r="O44" s="17"/>
      <c r="P44" s="40">
        <v>258</v>
      </c>
      <c r="Q44" s="42" t="s">
        <v>53</v>
      </c>
      <c r="R44" s="17"/>
      <c r="S44" s="40">
        <v>258</v>
      </c>
      <c r="T44" s="42" t="s">
        <v>53</v>
      </c>
    </row>
    <row r="45" spans="1:20">
      <c r="A45" s="40">
        <v>257</v>
      </c>
      <c r="B45" s="42"/>
      <c r="C45" s="42"/>
      <c r="D45" s="40">
        <v>257</v>
      </c>
      <c r="E45" s="42" t="s">
        <v>53</v>
      </c>
      <c r="F45" s="17"/>
      <c r="G45" s="40">
        <v>257</v>
      </c>
      <c r="H45" s="42" t="s">
        <v>53</v>
      </c>
      <c r="I45" s="17"/>
      <c r="J45" s="40">
        <v>257</v>
      </c>
      <c r="K45" s="42" t="s">
        <v>53</v>
      </c>
      <c r="L45" s="17"/>
      <c r="M45" s="40">
        <v>257</v>
      </c>
      <c r="N45" s="42" t="s">
        <v>53</v>
      </c>
      <c r="O45" s="17"/>
      <c r="P45" s="40">
        <v>257</v>
      </c>
      <c r="Q45" s="42" t="s">
        <v>53</v>
      </c>
      <c r="R45" s="17"/>
      <c r="S45" s="40">
        <v>257</v>
      </c>
      <c r="T45" s="42" t="s">
        <v>53</v>
      </c>
    </row>
    <row r="46" spans="1:20">
      <c r="A46" s="40">
        <v>256</v>
      </c>
      <c r="B46" s="42"/>
      <c r="C46" s="42"/>
      <c r="D46" s="40">
        <v>256</v>
      </c>
      <c r="E46" s="42" t="s">
        <v>53</v>
      </c>
      <c r="F46" s="17"/>
      <c r="G46" s="40">
        <v>256</v>
      </c>
      <c r="H46" s="42" t="s">
        <v>53</v>
      </c>
      <c r="I46" s="17"/>
      <c r="J46" s="40">
        <v>256</v>
      </c>
      <c r="K46" s="42" t="s">
        <v>53</v>
      </c>
      <c r="L46" s="17"/>
      <c r="M46" s="40">
        <v>256</v>
      </c>
      <c r="N46" s="42" t="s">
        <v>53</v>
      </c>
      <c r="O46" s="17"/>
      <c r="P46" s="40">
        <v>256</v>
      </c>
      <c r="Q46" s="42" t="s">
        <v>53</v>
      </c>
      <c r="R46" s="17"/>
      <c r="S46" s="40">
        <v>256</v>
      </c>
      <c r="T46" s="42" t="s">
        <v>53</v>
      </c>
    </row>
    <row r="47" spans="1:20">
      <c r="A47" s="40">
        <v>255</v>
      </c>
      <c r="B47" s="42"/>
      <c r="C47" s="42"/>
      <c r="D47" s="40">
        <v>255</v>
      </c>
      <c r="E47" s="42" t="s">
        <v>53</v>
      </c>
      <c r="F47" s="17"/>
      <c r="G47" s="40">
        <v>255</v>
      </c>
      <c r="H47" s="42" t="s">
        <v>53</v>
      </c>
      <c r="I47" s="17"/>
      <c r="J47" s="40">
        <v>255</v>
      </c>
      <c r="K47" s="42" t="s">
        <v>53</v>
      </c>
      <c r="L47" s="17"/>
      <c r="M47" s="40">
        <v>255</v>
      </c>
      <c r="N47" s="42" t="s">
        <v>53</v>
      </c>
      <c r="O47" s="17"/>
      <c r="P47" s="40">
        <v>255</v>
      </c>
      <c r="Q47" s="42" t="s">
        <v>53</v>
      </c>
      <c r="R47" s="17"/>
      <c r="S47" s="40">
        <v>255</v>
      </c>
      <c r="T47" s="42" t="s">
        <v>53</v>
      </c>
    </row>
    <row r="48" spans="1:20">
      <c r="A48" s="40">
        <v>254</v>
      </c>
      <c r="B48" s="42"/>
      <c r="C48" s="42"/>
      <c r="D48" s="40">
        <v>254</v>
      </c>
      <c r="E48" s="42" t="s">
        <v>53</v>
      </c>
      <c r="F48" s="17"/>
      <c r="G48" s="40">
        <v>254</v>
      </c>
      <c r="H48" s="42" t="s">
        <v>53</v>
      </c>
      <c r="I48" s="17"/>
      <c r="J48" s="40">
        <v>254</v>
      </c>
      <c r="K48" s="42" t="s">
        <v>53</v>
      </c>
      <c r="L48" s="17"/>
      <c r="M48" s="40">
        <v>254</v>
      </c>
      <c r="N48" s="42" t="s">
        <v>53</v>
      </c>
      <c r="O48" s="17"/>
      <c r="P48" s="40">
        <v>254</v>
      </c>
      <c r="Q48" s="42" t="s">
        <v>53</v>
      </c>
      <c r="R48" s="17"/>
      <c r="S48" s="40">
        <v>254</v>
      </c>
      <c r="T48" s="42" t="s">
        <v>53</v>
      </c>
    </row>
    <row r="49" spans="1:20">
      <c r="A49" s="40">
        <v>253</v>
      </c>
      <c r="B49" s="42"/>
      <c r="C49" s="42"/>
      <c r="D49" s="40">
        <v>253</v>
      </c>
      <c r="E49" s="42" t="s">
        <v>53</v>
      </c>
      <c r="F49" s="17"/>
      <c r="G49" s="40">
        <v>253</v>
      </c>
      <c r="H49" s="42" t="s">
        <v>53</v>
      </c>
      <c r="I49" s="17"/>
      <c r="J49" s="40">
        <v>253</v>
      </c>
      <c r="K49" s="42" t="s">
        <v>53</v>
      </c>
      <c r="L49" s="17"/>
      <c r="M49" s="40">
        <v>253</v>
      </c>
      <c r="N49" s="42" t="s">
        <v>53</v>
      </c>
      <c r="O49" s="17"/>
      <c r="P49" s="40">
        <v>253</v>
      </c>
      <c r="Q49" s="42" t="s">
        <v>53</v>
      </c>
      <c r="R49" s="17"/>
      <c r="S49" s="40">
        <v>253</v>
      </c>
      <c r="T49" s="42" t="s">
        <v>53</v>
      </c>
    </row>
    <row r="50" spans="1:20">
      <c r="A50" s="40">
        <v>252</v>
      </c>
      <c r="B50" s="42"/>
      <c r="C50" s="42"/>
      <c r="D50" s="40">
        <v>252</v>
      </c>
      <c r="E50" s="42" t="s">
        <v>53</v>
      </c>
      <c r="F50" s="17"/>
      <c r="G50" s="40">
        <v>252</v>
      </c>
      <c r="H50" s="42" t="s">
        <v>53</v>
      </c>
      <c r="I50" s="17"/>
      <c r="J50" s="40">
        <v>252</v>
      </c>
      <c r="K50" s="42" t="s">
        <v>53</v>
      </c>
      <c r="L50" s="17"/>
      <c r="M50" s="40">
        <v>252</v>
      </c>
      <c r="N50" s="42" t="s">
        <v>53</v>
      </c>
      <c r="O50" s="17"/>
      <c r="P50" s="40">
        <v>252</v>
      </c>
      <c r="Q50" s="42" t="s">
        <v>53</v>
      </c>
      <c r="R50" s="17"/>
      <c r="S50" s="40">
        <v>252</v>
      </c>
      <c r="T50" s="42" t="s">
        <v>53</v>
      </c>
    </row>
    <row r="51" spans="1:20">
      <c r="A51" s="40">
        <v>251</v>
      </c>
      <c r="B51" s="42"/>
      <c r="C51" s="42"/>
      <c r="D51" s="40">
        <v>251</v>
      </c>
      <c r="E51" s="42" t="s">
        <v>53</v>
      </c>
      <c r="F51" s="17"/>
      <c r="G51" s="40">
        <v>251</v>
      </c>
      <c r="H51" s="42" t="s">
        <v>53</v>
      </c>
      <c r="I51" s="17"/>
      <c r="J51" s="40">
        <v>251</v>
      </c>
      <c r="K51" s="42" t="s">
        <v>53</v>
      </c>
      <c r="L51" s="17"/>
      <c r="M51" s="40">
        <v>251</v>
      </c>
      <c r="N51" s="42" t="s">
        <v>53</v>
      </c>
      <c r="O51" s="17"/>
      <c r="P51" s="40">
        <v>251</v>
      </c>
      <c r="Q51" s="42" t="s">
        <v>53</v>
      </c>
      <c r="R51" s="17"/>
      <c r="S51" s="40">
        <v>251</v>
      </c>
      <c r="T51" s="42" t="s">
        <v>53</v>
      </c>
    </row>
    <row r="52" spans="1:20">
      <c r="A52" s="40">
        <v>250</v>
      </c>
      <c r="B52" s="42"/>
      <c r="C52" s="42"/>
      <c r="D52" s="40">
        <v>250</v>
      </c>
      <c r="E52" s="42" t="s">
        <v>53</v>
      </c>
      <c r="F52" s="17"/>
      <c r="G52" s="40">
        <v>250</v>
      </c>
      <c r="H52" s="42" t="s">
        <v>53</v>
      </c>
      <c r="I52" s="17"/>
      <c r="J52" s="40">
        <v>250</v>
      </c>
      <c r="K52" s="42" t="s">
        <v>53</v>
      </c>
      <c r="L52" s="17"/>
      <c r="M52" s="40">
        <v>250</v>
      </c>
      <c r="N52" s="42" t="s">
        <v>53</v>
      </c>
      <c r="O52" s="17"/>
      <c r="P52" s="40">
        <v>250</v>
      </c>
      <c r="Q52" s="42" t="s">
        <v>53</v>
      </c>
      <c r="R52" s="17"/>
      <c r="S52" s="40">
        <v>250</v>
      </c>
      <c r="T52" s="42" t="s">
        <v>53</v>
      </c>
    </row>
    <row r="53" spans="1:20">
      <c r="A53" s="40">
        <v>249</v>
      </c>
      <c r="B53" s="42"/>
      <c r="C53" s="42"/>
      <c r="D53" s="40">
        <v>249</v>
      </c>
      <c r="E53" s="42" t="s">
        <v>53</v>
      </c>
      <c r="F53" s="17"/>
      <c r="G53" s="40">
        <v>249</v>
      </c>
      <c r="H53" s="42" t="s">
        <v>53</v>
      </c>
      <c r="I53" s="17"/>
      <c r="J53" s="40">
        <v>249</v>
      </c>
      <c r="K53" s="42" t="s">
        <v>53</v>
      </c>
      <c r="L53" s="17"/>
      <c r="M53" s="40">
        <v>249</v>
      </c>
      <c r="N53" s="42" t="s">
        <v>53</v>
      </c>
      <c r="O53" s="17"/>
      <c r="P53" s="40">
        <v>249</v>
      </c>
      <c r="Q53" s="42" t="s">
        <v>53</v>
      </c>
      <c r="R53" s="17"/>
      <c r="S53" s="40">
        <v>249</v>
      </c>
      <c r="T53" s="42" t="s">
        <v>53</v>
      </c>
    </row>
    <row r="54" spans="1:20">
      <c r="A54" s="40">
        <v>248</v>
      </c>
      <c r="B54" s="42"/>
      <c r="C54" s="42"/>
      <c r="D54" s="40">
        <v>248</v>
      </c>
      <c r="E54" s="42" t="s">
        <v>53</v>
      </c>
      <c r="F54" s="17"/>
      <c r="G54" s="40">
        <v>248</v>
      </c>
      <c r="H54" s="42" t="s">
        <v>53</v>
      </c>
      <c r="I54" s="17"/>
      <c r="J54" s="40">
        <v>248</v>
      </c>
      <c r="K54" s="42" t="s">
        <v>53</v>
      </c>
      <c r="L54" s="17"/>
      <c r="M54" s="40">
        <v>248</v>
      </c>
      <c r="N54" s="42" t="s">
        <v>53</v>
      </c>
      <c r="O54" s="17"/>
      <c r="P54" s="40">
        <v>248</v>
      </c>
      <c r="Q54" s="42" t="s">
        <v>53</v>
      </c>
      <c r="R54" s="17"/>
      <c r="S54" s="40">
        <v>248</v>
      </c>
      <c r="T54" s="42" t="s">
        <v>53</v>
      </c>
    </row>
    <row r="55" spans="1:20">
      <c r="A55" s="40">
        <v>247</v>
      </c>
      <c r="B55" s="42"/>
      <c r="C55" s="42"/>
      <c r="D55" s="40">
        <v>247</v>
      </c>
      <c r="E55" s="42" t="s">
        <v>53</v>
      </c>
      <c r="F55" s="17"/>
      <c r="G55" s="40">
        <v>247</v>
      </c>
      <c r="H55" s="42" t="s">
        <v>53</v>
      </c>
      <c r="I55" s="17"/>
      <c r="J55" s="40">
        <v>247</v>
      </c>
      <c r="K55" s="42" t="s">
        <v>53</v>
      </c>
      <c r="L55" s="17"/>
      <c r="M55" s="40">
        <v>247</v>
      </c>
      <c r="N55" s="42" t="s">
        <v>53</v>
      </c>
      <c r="O55" s="17"/>
      <c r="P55" s="40">
        <v>247</v>
      </c>
      <c r="Q55" s="42" t="s">
        <v>53</v>
      </c>
      <c r="R55" s="17"/>
      <c r="S55" s="40">
        <v>247</v>
      </c>
      <c r="T55" s="42" t="s">
        <v>53</v>
      </c>
    </row>
    <row r="56" spans="1:20">
      <c r="A56" s="40">
        <v>246</v>
      </c>
      <c r="B56" s="42"/>
      <c r="C56" s="42"/>
      <c r="D56" s="40">
        <v>246</v>
      </c>
      <c r="E56" s="42" t="s">
        <v>53</v>
      </c>
      <c r="F56" s="17"/>
      <c r="G56" s="40">
        <v>246</v>
      </c>
      <c r="H56" s="42" t="s">
        <v>53</v>
      </c>
      <c r="I56" s="17"/>
      <c r="J56" s="40">
        <v>246</v>
      </c>
      <c r="K56" s="42" t="s">
        <v>53</v>
      </c>
      <c r="L56" s="17"/>
      <c r="M56" s="40">
        <v>246</v>
      </c>
      <c r="N56" s="42" t="s">
        <v>53</v>
      </c>
      <c r="O56" s="17"/>
      <c r="P56" s="40">
        <v>246</v>
      </c>
      <c r="Q56" s="42" t="s">
        <v>53</v>
      </c>
      <c r="R56" s="17"/>
      <c r="S56" s="40">
        <v>246</v>
      </c>
      <c r="T56" s="42" t="s">
        <v>53</v>
      </c>
    </row>
    <row r="57" spans="1:20">
      <c r="A57" s="40">
        <v>245</v>
      </c>
      <c r="B57" s="42"/>
      <c r="C57" s="42"/>
      <c r="D57" s="40">
        <v>245</v>
      </c>
      <c r="E57" s="42" t="s">
        <v>53</v>
      </c>
      <c r="F57" s="17"/>
      <c r="G57" s="40">
        <v>245</v>
      </c>
      <c r="H57" s="42" t="s">
        <v>53</v>
      </c>
      <c r="I57" s="17"/>
      <c r="J57" s="40">
        <v>245</v>
      </c>
      <c r="K57" s="42" t="s">
        <v>53</v>
      </c>
      <c r="L57" s="17"/>
      <c r="M57" s="40">
        <v>245</v>
      </c>
      <c r="N57" s="42" t="s">
        <v>53</v>
      </c>
      <c r="O57" s="17"/>
      <c r="P57" s="40">
        <v>245</v>
      </c>
      <c r="Q57" s="42" t="s">
        <v>53</v>
      </c>
      <c r="R57" s="17"/>
      <c r="S57" s="40">
        <v>245</v>
      </c>
      <c r="T57" s="42" t="s">
        <v>53</v>
      </c>
    </row>
    <row r="58" spans="1:20">
      <c r="A58" s="40">
        <v>244</v>
      </c>
      <c r="B58" s="42"/>
      <c r="C58" s="42"/>
      <c r="D58" s="40">
        <v>244</v>
      </c>
      <c r="E58" s="42" t="s">
        <v>53</v>
      </c>
      <c r="F58" s="17"/>
      <c r="G58" s="40">
        <v>244</v>
      </c>
      <c r="H58" s="42" t="s">
        <v>53</v>
      </c>
      <c r="I58" s="17"/>
      <c r="J58" s="40">
        <v>244</v>
      </c>
      <c r="K58" s="42" t="s">
        <v>53</v>
      </c>
      <c r="L58" s="17"/>
      <c r="M58" s="40">
        <v>244</v>
      </c>
      <c r="N58" s="42" t="s">
        <v>53</v>
      </c>
      <c r="O58" s="17"/>
      <c r="P58" s="40">
        <v>244</v>
      </c>
      <c r="Q58" s="42" t="s">
        <v>53</v>
      </c>
      <c r="R58" s="17"/>
      <c r="S58" s="40">
        <v>244</v>
      </c>
      <c r="T58" s="42" t="s">
        <v>53</v>
      </c>
    </row>
    <row r="59" spans="1:20">
      <c r="A59" s="40">
        <v>243</v>
      </c>
      <c r="B59" s="42"/>
      <c r="C59" s="42"/>
      <c r="D59" s="40">
        <v>243</v>
      </c>
      <c r="E59" s="42" t="s">
        <v>53</v>
      </c>
      <c r="F59" s="17"/>
      <c r="G59" s="40">
        <v>243</v>
      </c>
      <c r="H59" s="42" t="s">
        <v>53</v>
      </c>
      <c r="I59" s="17"/>
      <c r="J59" s="40">
        <v>243</v>
      </c>
      <c r="K59" s="42" t="s">
        <v>53</v>
      </c>
      <c r="L59" s="17"/>
      <c r="M59" s="40">
        <v>243</v>
      </c>
      <c r="N59" s="42" t="s">
        <v>53</v>
      </c>
      <c r="O59" s="17"/>
      <c r="P59" s="40">
        <v>243</v>
      </c>
      <c r="Q59" s="42" t="s">
        <v>53</v>
      </c>
      <c r="R59" s="17"/>
      <c r="S59" s="40">
        <v>243</v>
      </c>
      <c r="T59" s="42" t="s">
        <v>53</v>
      </c>
    </row>
    <row r="60" spans="1:20">
      <c r="A60" s="40">
        <v>242</v>
      </c>
      <c r="B60" s="42"/>
      <c r="C60" s="42"/>
      <c r="D60" s="40">
        <v>242</v>
      </c>
      <c r="E60" s="42" t="s">
        <v>53</v>
      </c>
      <c r="F60" s="17"/>
      <c r="G60" s="40">
        <v>242</v>
      </c>
      <c r="H60" s="42" t="s">
        <v>53</v>
      </c>
      <c r="I60" s="17"/>
      <c r="J60" s="40">
        <v>242</v>
      </c>
      <c r="K60" s="42" t="s">
        <v>53</v>
      </c>
      <c r="L60" s="17"/>
      <c r="M60" s="40">
        <v>242</v>
      </c>
      <c r="N60" s="42" t="s">
        <v>53</v>
      </c>
      <c r="O60" s="17"/>
      <c r="P60" s="40">
        <v>242</v>
      </c>
      <c r="Q60" s="42" t="s">
        <v>53</v>
      </c>
      <c r="R60" s="17"/>
      <c r="S60" s="40">
        <v>242</v>
      </c>
      <c r="T60" s="42" t="s">
        <v>53</v>
      </c>
    </row>
    <row r="61" spans="1:20">
      <c r="A61" s="40">
        <v>241</v>
      </c>
      <c r="B61" s="42"/>
      <c r="C61" s="42"/>
      <c r="D61" s="40">
        <v>241</v>
      </c>
      <c r="E61" s="42" t="s">
        <v>53</v>
      </c>
      <c r="F61" s="17"/>
      <c r="G61" s="40">
        <v>241</v>
      </c>
      <c r="H61" s="42" t="s">
        <v>53</v>
      </c>
      <c r="I61" s="17"/>
      <c r="J61" s="40">
        <v>241</v>
      </c>
      <c r="K61" s="42" t="s">
        <v>53</v>
      </c>
      <c r="L61" s="17"/>
      <c r="M61" s="40">
        <v>241</v>
      </c>
      <c r="N61" s="42" t="s">
        <v>53</v>
      </c>
      <c r="O61" s="17"/>
      <c r="P61" s="40">
        <v>241</v>
      </c>
      <c r="Q61" s="42" t="s">
        <v>53</v>
      </c>
      <c r="R61" s="17"/>
      <c r="S61" s="40">
        <v>241</v>
      </c>
      <c r="T61" s="42" t="s">
        <v>53</v>
      </c>
    </row>
    <row r="62" spans="1:20">
      <c r="A62" s="40">
        <v>240</v>
      </c>
      <c r="B62" s="42"/>
      <c r="C62" s="42"/>
      <c r="D62" s="40">
        <v>240</v>
      </c>
      <c r="E62" s="42" t="s">
        <v>53</v>
      </c>
      <c r="F62" s="17"/>
      <c r="G62" s="40">
        <v>240</v>
      </c>
      <c r="H62" s="42" t="s">
        <v>53</v>
      </c>
      <c r="I62" s="17"/>
      <c r="J62" s="40">
        <v>240</v>
      </c>
      <c r="K62" s="42" t="s">
        <v>53</v>
      </c>
      <c r="L62" s="17"/>
      <c r="M62" s="40">
        <v>240</v>
      </c>
      <c r="N62" s="42" t="s">
        <v>53</v>
      </c>
      <c r="O62" s="17"/>
      <c r="P62" s="40">
        <v>240</v>
      </c>
      <c r="Q62" s="42" t="s">
        <v>53</v>
      </c>
      <c r="R62" s="17"/>
      <c r="S62" s="40">
        <v>240</v>
      </c>
      <c r="T62" s="42" t="s">
        <v>53</v>
      </c>
    </row>
    <row r="63" spans="1:20">
      <c r="A63" s="40">
        <v>239</v>
      </c>
      <c r="B63" s="42"/>
      <c r="C63" s="42"/>
      <c r="D63" s="40">
        <v>239</v>
      </c>
      <c r="E63" s="42" t="s">
        <v>53</v>
      </c>
      <c r="F63" s="17"/>
      <c r="G63" s="40">
        <v>239</v>
      </c>
      <c r="H63" s="42" t="s">
        <v>53</v>
      </c>
      <c r="I63" s="17"/>
      <c r="J63" s="40">
        <v>239</v>
      </c>
      <c r="K63" s="42" t="s">
        <v>53</v>
      </c>
      <c r="L63" s="17"/>
      <c r="M63" s="40">
        <v>239</v>
      </c>
      <c r="N63" s="42" t="s">
        <v>53</v>
      </c>
      <c r="O63" s="17"/>
      <c r="P63" s="40">
        <v>239</v>
      </c>
      <c r="Q63" s="42" t="s">
        <v>53</v>
      </c>
      <c r="R63" s="17"/>
      <c r="S63" s="40">
        <v>239</v>
      </c>
      <c r="T63" s="42" t="s">
        <v>53</v>
      </c>
    </row>
    <row r="64" spans="1:20">
      <c r="A64" s="40">
        <v>238</v>
      </c>
      <c r="B64" s="42"/>
      <c r="C64" s="42"/>
      <c r="D64" s="40">
        <v>238</v>
      </c>
      <c r="E64" s="42" t="s">
        <v>53</v>
      </c>
      <c r="F64" s="17"/>
      <c r="G64" s="40">
        <v>238</v>
      </c>
      <c r="H64" s="42" t="s">
        <v>53</v>
      </c>
      <c r="I64" s="17"/>
      <c r="J64" s="40">
        <v>238</v>
      </c>
      <c r="K64" s="42" t="s">
        <v>53</v>
      </c>
      <c r="L64" s="17"/>
      <c r="M64" s="40">
        <v>238</v>
      </c>
      <c r="N64" s="42" t="s">
        <v>53</v>
      </c>
      <c r="O64" s="17"/>
      <c r="P64" s="40">
        <v>238</v>
      </c>
      <c r="Q64" s="42" t="s">
        <v>53</v>
      </c>
      <c r="R64" s="17"/>
      <c r="S64" s="40">
        <v>238</v>
      </c>
      <c r="T64" s="42" t="s">
        <v>53</v>
      </c>
    </row>
    <row r="65" spans="1:20">
      <c r="A65" s="40">
        <v>237</v>
      </c>
      <c r="B65" s="42"/>
      <c r="C65" s="42"/>
      <c r="D65" s="40">
        <v>237</v>
      </c>
      <c r="E65" s="42" t="s">
        <v>53</v>
      </c>
      <c r="F65" s="17"/>
      <c r="G65" s="40">
        <v>237</v>
      </c>
      <c r="H65" s="42" t="s">
        <v>53</v>
      </c>
      <c r="I65" s="17"/>
      <c r="J65" s="40">
        <v>237</v>
      </c>
      <c r="K65" s="42" t="s">
        <v>53</v>
      </c>
      <c r="L65" s="17"/>
      <c r="M65" s="40">
        <v>237</v>
      </c>
      <c r="N65" s="42" t="s">
        <v>53</v>
      </c>
      <c r="O65" s="17"/>
      <c r="P65" s="40">
        <v>237</v>
      </c>
      <c r="Q65" s="42" t="s">
        <v>53</v>
      </c>
      <c r="R65" s="17"/>
      <c r="S65" s="40">
        <v>237</v>
      </c>
      <c r="T65" s="42" t="s">
        <v>53</v>
      </c>
    </row>
    <row r="66" spans="1:20">
      <c r="A66" s="40">
        <v>236</v>
      </c>
      <c r="B66" s="42"/>
      <c r="C66" s="42"/>
      <c r="D66" s="40">
        <v>236</v>
      </c>
      <c r="E66" s="42" t="s">
        <v>53</v>
      </c>
      <c r="F66" s="17"/>
      <c r="G66" s="40">
        <v>236</v>
      </c>
      <c r="H66" s="42" t="s">
        <v>53</v>
      </c>
      <c r="I66" s="17"/>
      <c r="J66" s="40">
        <v>236</v>
      </c>
      <c r="K66" s="42" t="s">
        <v>53</v>
      </c>
      <c r="L66" s="17"/>
      <c r="M66" s="40">
        <v>236</v>
      </c>
      <c r="N66" s="42" t="s">
        <v>53</v>
      </c>
      <c r="O66" s="17"/>
      <c r="P66" s="40">
        <v>236</v>
      </c>
      <c r="Q66" s="42" t="s">
        <v>53</v>
      </c>
      <c r="R66" s="17"/>
      <c r="S66" s="40">
        <v>236</v>
      </c>
      <c r="T66" s="42" t="s">
        <v>53</v>
      </c>
    </row>
    <row r="67" spans="1:20">
      <c r="A67" s="40">
        <v>235</v>
      </c>
      <c r="B67" s="42"/>
      <c r="C67" s="42"/>
      <c r="D67" s="40">
        <v>235</v>
      </c>
      <c r="E67" s="42" t="s">
        <v>53</v>
      </c>
      <c r="F67" s="17"/>
      <c r="G67" s="40">
        <v>235</v>
      </c>
      <c r="H67" s="42" t="s">
        <v>53</v>
      </c>
      <c r="I67" s="17"/>
      <c r="J67" s="40">
        <v>235</v>
      </c>
      <c r="K67" s="42" t="s">
        <v>53</v>
      </c>
      <c r="L67" s="17"/>
      <c r="M67" s="40">
        <v>235</v>
      </c>
      <c r="N67" s="42" t="s">
        <v>53</v>
      </c>
      <c r="O67" s="17"/>
      <c r="P67" s="40">
        <v>235</v>
      </c>
      <c r="Q67" s="42" t="s">
        <v>53</v>
      </c>
      <c r="R67" s="17"/>
      <c r="S67" s="40">
        <v>235</v>
      </c>
      <c r="T67" s="42" t="s">
        <v>53</v>
      </c>
    </row>
    <row r="68" spans="1:20">
      <c r="A68" s="40">
        <v>234</v>
      </c>
      <c r="B68" s="42"/>
      <c r="C68" s="42"/>
      <c r="D68" s="40">
        <v>234</v>
      </c>
      <c r="E68" s="42" t="s">
        <v>53</v>
      </c>
      <c r="F68" s="17"/>
      <c r="G68" s="40">
        <v>234</v>
      </c>
      <c r="H68" s="42" t="s">
        <v>53</v>
      </c>
      <c r="I68" s="17"/>
      <c r="J68" s="40">
        <v>234</v>
      </c>
      <c r="K68" s="42" t="s">
        <v>53</v>
      </c>
      <c r="L68" s="17"/>
      <c r="M68" s="40">
        <v>234</v>
      </c>
      <c r="N68" s="42" t="s">
        <v>53</v>
      </c>
      <c r="O68" s="17"/>
      <c r="P68" s="40">
        <v>234</v>
      </c>
      <c r="Q68" s="42" t="s">
        <v>53</v>
      </c>
      <c r="R68" s="17"/>
      <c r="S68" s="40">
        <v>234</v>
      </c>
      <c r="T68" s="42" t="s">
        <v>53</v>
      </c>
    </row>
    <row r="69" spans="1:20">
      <c r="A69" s="40">
        <v>233</v>
      </c>
      <c r="B69" s="42"/>
      <c r="C69" s="42"/>
      <c r="D69" s="40">
        <v>233</v>
      </c>
      <c r="E69" s="42" t="s">
        <v>53</v>
      </c>
      <c r="F69" s="17"/>
      <c r="G69" s="40">
        <v>233</v>
      </c>
      <c r="H69" s="42" t="s">
        <v>53</v>
      </c>
      <c r="I69" s="17"/>
      <c r="J69" s="40">
        <v>233</v>
      </c>
      <c r="K69" s="42" t="s">
        <v>53</v>
      </c>
      <c r="L69" s="17"/>
      <c r="M69" s="40">
        <v>233</v>
      </c>
      <c r="N69" s="42" t="s">
        <v>53</v>
      </c>
      <c r="O69" s="17"/>
      <c r="P69" s="40">
        <v>233</v>
      </c>
      <c r="Q69" s="42" t="s">
        <v>53</v>
      </c>
      <c r="R69" s="17"/>
      <c r="S69" s="40">
        <v>233</v>
      </c>
      <c r="T69" s="42" t="s">
        <v>53</v>
      </c>
    </row>
    <row r="70" spans="1:20">
      <c r="A70" s="40">
        <v>232</v>
      </c>
      <c r="B70" s="42"/>
      <c r="C70" s="42"/>
      <c r="D70" s="40">
        <v>232</v>
      </c>
      <c r="E70" s="42" t="s">
        <v>53</v>
      </c>
      <c r="F70" s="17"/>
      <c r="G70" s="40">
        <v>232</v>
      </c>
      <c r="H70" s="42" t="s">
        <v>53</v>
      </c>
      <c r="I70" s="17"/>
      <c r="J70" s="40">
        <v>232</v>
      </c>
      <c r="K70" s="42" t="s">
        <v>53</v>
      </c>
      <c r="L70" s="17"/>
      <c r="M70" s="40">
        <v>232</v>
      </c>
      <c r="N70" s="42" t="s">
        <v>53</v>
      </c>
      <c r="O70" s="17"/>
      <c r="P70" s="40">
        <v>232</v>
      </c>
      <c r="Q70" s="42" t="s">
        <v>53</v>
      </c>
      <c r="R70" s="17"/>
      <c r="S70" s="40">
        <v>232</v>
      </c>
      <c r="T70" s="42" t="s">
        <v>53</v>
      </c>
    </row>
    <row r="71" spans="1:20">
      <c r="A71" s="40">
        <v>231</v>
      </c>
      <c r="B71" s="42"/>
      <c r="C71" s="42"/>
      <c r="D71" s="40">
        <v>231</v>
      </c>
      <c r="E71" s="42" t="s">
        <v>53</v>
      </c>
      <c r="F71" s="17"/>
      <c r="G71" s="40">
        <v>231</v>
      </c>
      <c r="H71" s="42" t="s">
        <v>53</v>
      </c>
      <c r="I71" s="17"/>
      <c r="J71" s="40">
        <v>231</v>
      </c>
      <c r="K71" s="42" t="s">
        <v>53</v>
      </c>
      <c r="L71" s="17"/>
      <c r="M71" s="40">
        <v>231</v>
      </c>
      <c r="N71" s="42" t="s">
        <v>53</v>
      </c>
      <c r="O71" s="17"/>
      <c r="P71" s="40">
        <v>231</v>
      </c>
      <c r="Q71" s="42" t="s">
        <v>53</v>
      </c>
      <c r="R71" s="17"/>
      <c r="S71" s="40">
        <v>231</v>
      </c>
      <c r="T71" s="42" t="s">
        <v>53</v>
      </c>
    </row>
    <row r="72" spans="1:20">
      <c r="A72" s="40">
        <v>230</v>
      </c>
      <c r="B72" s="42"/>
      <c r="C72" s="42"/>
      <c r="D72" s="40">
        <v>230</v>
      </c>
      <c r="E72" s="42" t="s">
        <v>53</v>
      </c>
      <c r="F72" s="17"/>
      <c r="G72" s="40">
        <v>230</v>
      </c>
      <c r="H72" s="42" t="s">
        <v>53</v>
      </c>
      <c r="I72" s="17"/>
      <c r="J72" s="40">
        <v>230</v>
      </c>
      <c r="K72" s="42" t="s">
        <v>53</v>
      </c>
      <c r="L72" s="17"/>
      <c r="M72" s="40">
        <v>230</v>
      </c>
      <c r="N72" s="42" t="s">
        <v>53</v>
      </c>
      <c r="O72" s="17"/>
      <c r="P72" s="40">
        <v>230</v>
      </c>
      <c r="Q72" s="42" t="s">
        <v>53</v>
      </c>
      <c r="R72" s="17"/>
      <c r="S72" s="40">
        <v>230</v>
      </c>
      <c r="T72" s="42" t="s">
        <v>53</v>
      </c>
    </row>
    <row r="73" spans="1:20">
      <c r="A73" s="40">
        <v>229</v>
      </c>
      <c r="B73" s="42"/>
      <c r="C73" s="42"/>
      <c r="D73" s="40">
        <v>229</v>
      </c>
      <c r="E73" s="42" t="s">
        <v>53</v>
      </c>
      <c r="F73" s="17"/>
      <c r="G73" s="40">
        <v>229</v>
      </c>
      <c r="H73" s="42" t="s">
        <v>53</v>
      </c>
      <c r="I73" s="17"/>
      <c r="J73" s="40">
        <v>229</v>
      </c>
      <c r="K73" s="42" t="s">
        <v>53</v>
      </c>
      <c r="L73" s="17"/>
      <c r="M73" s="40">
        <v>229</v>
      </c>
      <c r="N73" s="42" t="s">
        <v>53</v>
      </c>
      <c r="O73" s="17"/>
      <c r="P73" s="40">
        <v>229</v>
      </c>
      <c r="Q73" s="42" t="s">
        <v>53</v>
      </c>
      <c r="R73" s="17"/>
      <c r="S73" s="40">
        <v>229</v>
      </c>
      <c r="T73" s="42" t="s">
        <v>53</v>
      </c>
    </row>
    <row r="74" spans="1:20">
      <c r="A74" s="40">
        <v>228</v>
      </c>
      <c r="B74" s="42"/>
      <c r="C74" s="42"/>
      <c r="D74" s="40">
        <v>228</v>
      </c>
      <c r="E74" s="42" t="s">
        <v>53</v>
      </c>
      <c r="F74" s="17"/>
      <c r="G74" s="40">
        <v>228</v>
      </c>
      <c r="H74" s="42" t="s">
        <v>53</v>
      </c>
      <c r="I74" s="17"/>
      <c r="J74" s="40">
        <v>228</v>
      </c>
      <c r="K74" s="42" t="s">
        <v>53</v>
      </c>
      <c r="L74" s="17"/>
      <c r="M74" s="40">
        <v>228</v>
      </c>
      <c r="N74" s="42" t="s">
        <v>53</v>
      </c>
      <c r="O74" s="17"/>
      <c r="P74" s="40">
        <v>228</v>
      </c>
      <c r="Q74" s="42" t="s">
        <v>53</v>
      </c>
      <c r="R74" s="17"/>
      <c r="S74" s="40">
        <v>228</v>
      </c>
      <c r="T74" s="42" t="s">
        <v>53</v>
      </c>
    </row>
    <row r="75" spans="1:20">
      <c r="A75" s="40">
        <v>227</v>
      </c>
      <c r="B75" s="42"/>
      <c r="C75" s="42"/>
      <c r="D75" s="40">
        <v>227</v>
      </c>
      <c r="E75" s="42" t="s">
        <v>53</v>
      </c>
      <c r="F75" s="17"/>
      <c r="G75" s="40">
        <v>227</v>
      </c>
      <c r="H75" s="42" t="s">
        <v>53</v>
      </c>
      <c r="I75" s="17"/>
      <c r="J75" s="40">
        <v>227</v>
      </c>
      <c r="K75" s="42" t="s">
        <v>53</v>
      </c>
      <c r="L75" s="17"/>
      <c r="M75" s="40">
        <v>227</v>
      </c>
      <c r="N75" s="42" t="s">
        <v>53</v>
      </c>
      <c r="O75" s="17"/>
      <c r="P75" s="40">
        <v>227</v>
      </c>
      <c r="Q75" s="42" t="s">
        <v>53</v>
      </c>
      <c r="R75" s="17"/>
      <c r="S75" s="40">
        <v>227</v>
      </c>
      <c r="T75" s="42" t="s">
        <v>53</v>
      </c>
    </row>
    <row r="76" spans="1:20">
      <c r="A76" s="40">
        <v>226</v>
      </c>
      <c r="B76" s="42"/>
      <c r="C76" s="42"/>
      <c r="D76" s="40">
        <v>226</v>
      </c>
      <c r="E76" s="42" t="s">
        <v>53</v>
      </c>
      <c r="F76" s="17"/>
      <c r="G76" s="40">
        <v>226</v>
      </c>
      <c r="H76" s="42" t="s">
        <v>53</v>
      </c>
      <c r="I76" s="17"/>
      <c r="J76" s="40">
        <v>226</v>
      </c>
      <c r="K76" s="42" t="s">
        <v>53</v>
      </c>
      <c r="L76" s="17"/>
      <c r="M76" s="40">
        <v>226</v>
      </c>
      <c r="N76" s="42" t="s">
        <v>53</v>
      </c>
      <c r="O76" s="17"/>
      <c r="P76" s="40">
        <v>226</v>
      </c>
      <c r="Q76" s="42" t="s">
        <v>53</v>
      </c>
      <c r="R76" s="17"/>
      <c r="S76" s="40">
        <v>226</v>
      </c>
      <c r="T76" s="42" t="s">
        <v>53</v>
      </c>
    </row>
    <row r="77" spans="1:20">
      <c r="A77" s="40">
        <v>225</v>
      </c>
      <c r="B77" s="42"/>
      <c r="C77" s="42"/>
      <c r="D77" s="40">
        <v>225</v>
      </c>
      <c r="E77" s="42" t="s">
        <v>53</v>
      </c>
      <c r="F77" s="17"/>
      <c r="G77" s="40">
        <v>225</v>
      </c>
      <c r="H77" s="42" t="s">
        <v>53</v>
      </c>
      <c r="I77" s="17"/>
      <c r="J77" s="40">
        <v>225</v>
      </c>
      <c r="K77" s="42" t="s">
        <v>53</v>
      </c>
      <c r="L77" s="17"/>
      <c r="M77" s="40">
        <v>225</v>
      </c>
      <c r="N77" s="42" t="s">
        <v>53</v>
      </c>
      <c r="O77" s="17"/>
      <c r="P77" s="40">
        <v>225</v>
      </c>
      <c r="Q77" s="42" t="s">
        <v>53</v>
      </c>
      <c r="R77" s="17"/>
      <c r="S77" s="40">
        <v>225</v>
      </c>
      <c r="T77" s="42" t="s">
        <v>53</v>
      </c>
    </row>
    <row r="78" spans="1:20">
      <c r="A78" s="40">
        <v>224</v>
      </c>
      <c r="B78" s="42"/>
      <c r="C78" s="42"/>
      <c r="D78" s="40">
        <v>224</v>
      </c>
      <c r="E78" s="42" t="s">
        <v>53</v>
      </c>
      <c r="F78" s="17"/>
      <c r="G78" s="40">
        <v>224</v>
      </c>
      <c r="H78" s="42" t="s">
        <v>53</v>
      </c>
      <c r="I78" s="17"/>
      <c r="J78" s="40">
        <v>224</v>
      </c>
      <c r="K78" s="42" t="s">
        <v>53</v>
      </c>
      <c r="L78" s="17"/>
      <c r="M78" s="40">
        <v>224</v>
      </c>
      <c r="N78" s="42" t="s">
        <v>53</v>
      </c>
      <c r="O78" s="17"/>
      <c r="P78" s="40">
        <v>224</v>
      </c>
      <c r="Q78" s="42" t="s">
        <v>53</v>
      </c>
      <c r="R78" s="17"/>
      <c r="S78" s="40">
        <v>224</v>
      </c>
      <c r="T78" s="42" t="s">
        <v>53</v>
      </c>
    </row>
    <row r="79" spans="1:20">
      <c r="A79" s="40">
        <v>223</v>
      </c>
      <c r="B79" s="42"/>
      <c r="C79" s="42"/>
      <c r="D79" s="40">
        <v>223</v>
      </c>
      <c r="E79" s="42" t="s">
        <v>53</v>
      </c>
      <c r="F79" s="17"/>
      <c r="G79" s="40">
        <v>223</v>
      </c>
      <c r="H79" s="42" t="s">
        <v>53</v>
      </c>
      <c r="I79" s="17"/>
      <c r="J79" s="40">
        <v>223</v>
      </c>
      <c r="K79" s="42" t="s">
        <v>53</v>
      </c>
      <c r="L79" s="17"/>
      <c r="M79" s="40">
        <v>223</v>
      </c>
      <c r="N79" s="42" t="s">
        <v>53</v>
      </c>
      <c r="O79" s="17"/>
      <c r="P79" s="40">
        <v>223</v>
      </c>
      <c r="Q79" s="42" t="s">
        <v>53</v>
      </c>
      <c r="R79" s="17"/>
      <c r="S79" s="40">
        <v>223</v>
      </c>
      <c r="T79" s="42" t="s">
        <v>53</v>
      </c>
    </row>
    <row r="80" spans="1:20">
      <c r="A80" s="40">
        <v>222</v>
      </c>
      <c r="B80" s="42"/>
      <c r="C80" s="42"/>
      <c r="D80" s="40">
        <v>222</v>
      </c>
      <c r="E80" s="42" t="s">
        <v>53</v>
      </c>
      <c r="F80" s="17"/>
      <c r="G80" s="40">
        <v>222</v>
      </c>
      <c r="H80" s="42" t="s">
        <v>53</v>
      </c>
      <c r="I80" s="17"/>
      <c r="J80" s="40">
        <v>222</v>
      </c>
      <c r="K80" s="42" t="s">
        <v>53</v>
      </c>
      <c r="L80" s="17"/>
      <c r="M80" s="40">
        <v>222</v>
      </c>
      <c r="N80" s="42" t="s">
        <v>53</v>
      </c>
      <c r="O80" s="17"/>
      <c r="P80" s="40">
        <v>222</v>
      </c>
      <c r="Q80" s="42" t="s">
        <v>53</v>
      </c>
      <c r="R80" s="17"/>
      <c r="S80" s="40">
        <v>222</v>
      </c>
      <c r="T80" s="42" t="s">
        <v>53</v>
      </c>
    </row>
    <row r="81" spans="1:20">
      <c r="A81" s="40">
        <v>221</v>
      </c>
      <c r="B81" s="42"/>
      <c r="C81" s="42"/>
      <c r="D81" s="40">
        <v>221</v>
      </c>
      <c r="E81" s="42" t="s">
        <v>53</v>
      </c>
      <c r="F81" s="17"/>
      <c r="G81" s="40">
        <v>221</v>
      </c>
      <c r="H81" s="42" t="s">
        <v>53</v>
      </c>
      <c r="I81" s="17"/>
      <c r="J81" s="40">
        <v>221</v>
      </c>
      <c r="K81" s="42" t="s">
        <v>53</v>
      </c>
      <c r="L81" s="17"/>
      <c r="M81" s="40">
        <v>221</v>
      </c>
      <c r="N81" s="42" t="s">
        <v>53</v>
      </c>
      <c r="O81" s="17"/>
      <c r="P81" s="40">
        <v>221</v>
      </c>
      <c r="Q81" s="42" t="s">
        <v>53</v>
      </c>
      <c r="R81" s="17"/>
      <c r="S81" s="40">
        <v>221</v>
      </c>
      <c r="T81" s="42" t="s">
        <v>53</v>
      </c>
    </row>
    <row r="82" spans="1:20">
      <c r="A82" s="40">
        <v>220</v>
      </c>
      <c r="B82" s="42"/>
      <c r="C82" s="42"/>
      <c r="D82" s="40">
        <v>220</v>
      </c>
      <c r="E82" s="42" t="s">
        <v>53</v>
      </c>
      <c r="F82" s="17"/>
      <c r="G82" s="40">
        <v>220</v>
      </c>
      <c r="H82" s="42" t="s">
        <v>53</v>
      </c>
      <c r="I82" s="17"/>
      <c r="J82" s="40">
        <v>220</v>
      </c>
      <c r="K82" s="42" t="s">
        <v>53</v>
      </c>
      <c r="L82" s="17"/>
      <c r="M82" s="40">
        <v>220</v>
      </c>
      <c r="N82" s="42" t="s">
        <v>53</v>
      </c>
      <c r="O82" s="17"/>
      <c r="P82" s="40">
        <v>220</v>
      </c>
      <c r="Q82" s="42" t="s">
        <v>53</v>
      </c>
      <c r="R82" s="17"/>
      <c r="S82" s="40">
        <v>220</v>
      </c>
      <c r="T82" s="42" t="s">
        <v>53</v>
      </c>
    </row>
    <row r="83" spans="1:20">
      <c r="A83" s="40">
        <v>219</v>
      </c>
      <c r="B83" s="42"/>
      <c r="C83" s="42"/>
      <c r="D83" s="40">
        <v>219</v>
      </c>
      <c r="E83" s="42" t="s">
        <v>53</v>
      </c>
      <c r="F83" s="17"/>
      <c r="G83" s="40">
        <v>219</v>
      </c>
      <c r="H83" s="42" t="s">
        <v>53</v>
      </c>
      <c r="I83" s="17"/>
      <c r="J83" s="40">
        <v>219</v>
      </c>
      <c r="K83" s="42" t="s">
        <v>53</v>
      </c>
      <c r="L83" s="17"/>
      <c r="M83" s="40">
        <v>219</v>
      </c>
      <c r="N83" s="42" t="s">
        <v>53</v>
      </c>
      <c r="O83" s="17"/>
      <c r="P83" s="40">
        <v>219</v>
      </c>
      <c r="Q83" s="42" t="s">
        <v>53</v>
      </c>
      <c r="R83" s="17"/>
      <c r="S83" s="40">
        <v>219</v>
      </c>
      <c r="T83" s="42" t="s">
        <v>53</v>
      </c>
    </row>
    <row r="84" spans="1:20">
      <c r="A84" s="40">
        <v>218</v>
      </c>
      <c r="B84" s="42"/>
      <c r="C84" s="42"/>
      <c r="D84" s="40">
        <v>218</v>
      </c>
      <c r="E84" s="42" t="s">
        <v>53</v>
      </c>
      <c r="F84" s="17"/>
      <c r="G84" s="40">
        <v>218</v>
      </c>
      <c r="H84" s="42" t="s">
        <v>53</v>
      </c>
      <c r="I84" s="17"/>
      <c r="J84" s="40">
        <v>218</v>
      </c>
      <c r="K84" s="42" t="s">
        <v>53</v>
      </c>
      <c r="L84" s="17"/>
      <c r="M84" s="40">
        <v>218</v>
      </c>
      <c r="N84" s="42" t="s">
        <v>53</v>
      </c>
      <c r="O84" s="17"/>
      <c r="P84" s="40">
        <v>218</v>
      </c>
      <c r="Q84" s="42" t="s">
        <v>53</v>
      </c>
      <c r="R84" s="17"/>
      <c r="S84" s="40">
        <v>218</v>
      </c>
      <c r="T84" s="42" t="s">
        <v>53</v>
      </c>
    </row>
    <row r="85" spans="1:20">
      <c r="A85" s="40">
        <v>217</v>
      </c>
      <c r="B85" s="42"/>
      <c r="C85" s="42"/>
      <c r="D85" s="40">
        <v>217</v>
      </c>
      <c r="E85" s="42" t="s">
        <v>53</v>
      </c>
      <c r="F85" s="17"/>
      <c r="G85" s="40">
        <v>217</v>
      </c>
      <c r="H85" s="42" t="s">
        <v>53</v>
      </c>
      <c r="I85" s="17"/>
      <c r="J85" s="40">
        <v>217</v>
      </c>
      <c r="K85" s="42" t="s">
        <v>53</v>
      </c>
      <c r="L85" s="17"/>
      <c r="M85" s="40">
        <v>217</v>
      </c>
      <c r="N85" s="42" t="s">
        <v>53</v>
      </c>
      <c r="O85" s="17"/>
      <c r="P85" s="40">
        <v>217</v>
      </c>
      <c r="Q85" s="42" t="s">
        <v>53</v>
      </c>
      <c r="R85" s="17"/>
      <c r="S85" s="40">
        <v>217</v>
      </c>
      <c r="T85" s="42" t="s">
        <v>53</v>
      </c>
    </row>
    <row r="86" spans="1:20">
      <c r="A86" s="40">
        <v>216</v>
      </c>
      <c r="B86" s="42"/>
      <c r="C86" s="42"/>
      <c r="D86" s="40">
        <v>216</v>
      </c>
      <c r="E86" s="42" t="s">
        <v>53</v>
      </c>
      <c r="F86" s="17"/>
      <c r="G86" s="40">
        <v>216</v>
      </c>
      <c r="H86" s="42" t="s">
        <v>53</v>
      </c>
      <c r="I86" s="17"/>
      <c r="J86" s="40">
        <v>216</v>
      </c>
      <c r="K86" s="42" t="s">
        <v>53</v>
      </c>
      <c r="L86" s="17"/>
      <c r="M86" s="40">
        <v>216</v>
      </c>
      <c r="N86" s="42" t="s">
        <v>53</v>
      </c>
      <c r="O86" s="17"/>
      <c r="P86" s="40">
        <v>216</v>
      </c>
      <c r="Q86" s="42" t="s">
        <v>53</v>
      </c>
      <c r="R86" s="17"/>
      <c r="S86" s="40">
        <v>216</v>
      </c>
      <c r="T86" s="42" t="s">
        <v>53</v>
      </c>
    </row>
    <row r="87" spans="1:20">
      <c r="A87" s="40">
        <v>215</v>
      </c>
      <c r="B87" s="42"/>
      <c r="C87" s="42"/>
      <c r="D87" s="40">
        <v>215</v>
      </c>
      <c r="E87" s="42" t="s">
        <v>53</v>
      </c>
      <c r="F87" s="17"/>
      <c r="G87" s="40">
        <v>215</v>
      </c>
      <c r="H87" s="42" t="s">
        <v>53</v>
      </c>
      <c r="I87" s="17"/>
      <c r="J87" s="40">
        <v>215</v>
      </c>
      <c r="K87" s="42" t="s">
        <v>53</v>
      </c>
      <c r="L87" s="17"/>
      <c r="M87" s="40">
        <v>215</v>
      </c>
      <c r="N87" s="42" t="s">
        <v>53</v>
      </c>
      <c r="O87" s="17"/>
      <c r="P87" s="40">
        <v>215</v>
      </c>
      <c r="Q87" s="42" t="s">
        <v>53</v>
      </c>
      <c r="R87" s="17"/>
      <c r="S87" s="40">
        <v>215</v>
      </c>
      <c r="T87" s="42" t="s">
        <v>53</v>
      </c>
    </row>
    <row r="88" spans="1:20">
      <c r="A88" s="40">
        <v>214</v>
      </c>
      <c r="B88" s="42"/>
      <c r="C88" s="42"/>
      <c r="D88" s="40">
        <v>214</v>
      </c>
      <c r="E88" s="42" t="s">
        <v>53</v>
      </c>
      <c r="F88" s="17"/>
      <c r="G88" s="40">
        <v>214</v>
      </c>
      <c r="H88" s="42" t="s">
        <v>53</v>
      </c>
      <c r="I88" s="17"/>
      <c r="J88" s="40">
        <v>214</v>
      </c>
      <c r="K88" s="42" t="s">
        <v>53</v>
      </c>
      <c r="L88" s="17"/>
      <c r="M88" s="40">
        <v>214</v>
      </c>
      <c r="N88" s="42" t="s">
        <v>53</v>
      </c>
      <c r="O88" s="17"/>
      <c r="P88" s="40">
        <v>214</v>
      </c>
      <c r="Q88" s="42" t="s">
        <v>53</v>
      </c>
      <c r="R88" s="17"/>
      <c r="S88" s="40">
        <v>214</v>
      </c>
      <c r="T88" s="42" t="s">
        <v>53</v>
      </c>
    </row>
    <row r="89" spans="1:20">
      <c r="A89" s="40">
        <v>213</v>
      </c>
      <c r="B89" s="42"/>
      <c r="C89" s="42"/>
      <c r="D89" s="40">
        <v>213</v>
      </c>
      <c r="E89" s="42" t="s">
        <v>53</v>
      </c>
      <c r="F89" s="17"/>
      <c r="G89" s="40">
        <v>213</v>
      </c>
      <c r="H89" s="42" t="s">
        <v>53</v>
      </c>
      <c r="I89" s="17"/>
      <c r="J89" s="40">
        <v>213</v>
      </c>
      <c r="K89" s="42" t="s">
        <v>53</v>
      </c>
      <c r="L89" s="17"/>
      <c r="M89" s="40">
        <v>213</v>
      </c>
      <c r="N89" s="42" t="s">
        <v>53</v>
      </c>
      <c r="O89" s="17"/>
      <c r="P89" s="40">
        <v>213</v>
      </c>
      <c r="Q89" s="42" t="s">
        <v>53</v>
      </c>
      <c r="R89" s="17"/>
      <c r="S89" s="40">
        <v>213</v>
      </c>
      <c r="T89" s="42" t="s">
        <v>53</v>
      </c>
    </row>
    <row r="90" spans="1:20">
      <c r="A90" s="40">
        <v>212</v>
      </c>
      <c r="B90" s="42"/>
      <c r="C90" s="42"/>
      <c r="D90" s="40">
        <v>212</v>
      </c>
      <c r="E90" s="42" t="s">
        <v>53</v>
      </c>
      <c r="F90" s="17"/>
      <c r="G90" s="40">
        <v>212</v>
      </c>
      <c r="H90" s="42" t="s">
        <v>53</v>
      </c>
      <c r="I90" s="17"/>
      <c r="J90" s="40">
        <v>212</v>
      </c>
      <c r="K90" s="42" t="s">
        <v>53</v>
      </c>
      <c r="L90" s="17"/>
      <c r="M90" s="40">
        <v>212</v>
      </c>
      <c r="N90" s="42" t="s">
        <v>53</v>
      </c>
      <c r="O90" s="17"/>
      <c r="P90" s="40">
        <v>212</v>
      </c>
      <c r="Q90" s="42" t="s">
        <v>53</v>
      </c>
      <c r="R90" s="17"/>
      <c r="S90" s="40">
        <v>212</v>
      </c>
      <c r="T90" s="42" t="s">
        <v>53</v>
      </c>
    </row>
    <row r="91" spans="1:20">
      <c r="A91" s="40">
        <v>211</v>
      </c>
      <c r="B91" s="42"/>
      <c r="C91" s="42"/>
      <c r="D91" s="40">
        <v>211</v>
      </c>
      <c r="E91" s="42" t="s">
        <v>53</v>
      </c>
      <c r="F91" s="17"/>
      <c r="G91" s="40">
        <v>211</v>
      </c>
      <c r="H91" s="42" t="s">
        <v>53</v>
      </c>
      <c r="I91" s="17"/>
      <c r="J91" s="40">
        <v>211</v>
      </c>
      <c r="K91" s="42" t="s">
        <v>53</v>
      </c>
      <c r="L91" s="17"/>
      <c r="M91" s="40">
        <v>211</v>
      </c>
      <c r="N91" s="42" t="s">
        <v>53</v>
      </c>
      <c r="O91" s="17"/>
      <c r="P91" s="40">
        <v>211</v>
      </c>
      <c r="Q91" s="42" t="s">
        <v>53</v>
      </c>
      <c r="R91" s="17"/>
      <c r="S91" s="40">
        <v>211</v>
      </c>
      <c r="T91" s="42" t="s">
        <v>53</v>
      </c>
    </row>
    <row r="92" spans="1:20">
      <c r="A92" s="40">
        <v>210</v>
      </c>
      <c r="B92" s="42"/>
      <c r="C92" s="42"/>
      <c r="D92" s="40">
        <v>210</v>
      </c>
      <c r="E92" s="42" t="s">
        <v>53</v>
      </c>
      <c r="F92" s="17"/>
      <c r="G92" s="40">
        <v>210</v>
      </c>
      <c r="H92" s="42" t="s">
        <v>53</v>
      </c>
      <c r="I92" s="17"/>
      <c r="J92" s="40">
        <v>210</v>
      </c>
      <c r="K92" s="42" t="s">
        <v>53</v>
      </c>
      <c r="L92" s="17"/>
      <c r="M92" s="40">
        <v>210</v>
      </c>
      <c r="N92" s="42" t="s">
        <v>53</v>
      </c>
      <c r="O92" s="17"/>
      <c r="P92" s="40">
        <v>210</v>
      </c>
      <c r="Q92" s="42" t="s">
        <v>53</v>
      </c>
      <c r="R92" s="17"/>
      <c r="S92" s="40">
        <v>210</v>
      </c>
      <c r="T92" s="42" t="s">
        <v>53</v>
      </c>
    </row>
    <row r="93" spans="1:20">
      <c r="A93" s="40">
        <v>209</v>
      </c>
      <c r="B93" s="42"/>
      <c r="C93" s="42"/>
      <c r="D93" s="40">
        <v>209</v>
      </c>
      <c r="E93" s="42" t="s">
        <v>53</v>
      </c>
      <c r="F93" s="17"/>
      <c r="G93" s="40">
        <v>209</v>
      </c>
      <c r="H93" s="42" t="s">
        <v>53</v>
      </c>
      <c r="I93" s="17"/>
      <c r="J93" s="40">
        <v>209</v>
      </c>
      <c r="K93" s="42" t="s">
        <v>53</v>
      </c>
      <c r="L93" s="17"/>
      <c r="M93" s="40">
        <v>209</v>
      </c>
      <c r="N93" s="42" t="s">
        <v>53</v>
      </c>
      <c r="O93" s="17"/>
      <c r="P93" s="40">
        <v>209</v>
      </c>
      <c r="Q93" s="42" t="s">
        <v>53</v>
      </c>
      <c r="R93" s="17"/>
      <c r="S93" s="40">
        <v>209</v>
      </c>
      <c r="T93" s="42" t="s">
        <v>53</v>
      </c>
    </row>
    <row r="94" spans="1:20">
      <c r="A94" s="40">
        <v>208</v>
      </c>
      <c r="B94" s="42"/>
      <c r="C94" s="42"/>
      <c r="D94" s="40">
        <v>208</v>
      </c>
      <c r="E94" s="42" t="s">
        <v>53</v>
      </c>
      <c r="F94" s="17"/>
      <c r="G94" s="40">
        <v>208</v>
      </c>
      <c r="H94" s="42" t="s">
        <v>53</v>
      </c>
      <c r="I94" s="17"/>
      <c r="J94" s="40">
        <v>208</v>
      </c>
      <c r="K94" s="42" t="s">
        <v>53</v>
      </c>
      <c r="L94" s="17"/>
      <c r="M94" s="40">
        <v>208</v>
      </c>
      <c r="N94" s="42" t="s">
        <v>53</v>
      </c>
      <c r="O94" s="17"/>
      <c r="P94" s="40">
        <v>208</v>
      </c>
      <c r="Q94" s="42" t="s">
        <v>53</v>
      </c>
      <c r="R94" s="17"/>
      <c r="S94" s="40">
        <v>208</v>
      </c>
      <c r="T94" s="42" t="s">
        <v>53</v>
      </c>
    </row>
    <row r="95" spans="1:20">
      <c r="A95" s="40">
        <v>207</v>
      </c>
      <c r="B95" s="42"/>
      <c r="C95" s="42"/>
      <c r="D95" s="40">
        <v>207</v>
      </c>
      <c r="E95" s="42" t="s">
        <v>53</v>
      </c>
      <c r="F95" s="17"/>
      <c r="G95" s="40">
        <v>207</v>
      </c>
      <c r="H95" s="42" t="s">
        <v>53</v>
      </c>
      <c r="I95" s="17"/>
      <c r="J95" s="40">
        <v>207</v>
      </c>
      <c r="K95" s="42" t="s">
        <v>53</v>
      </c>
      <c r="L95" s="17"/>
      <c r="M95" s="40">
        <v>207</v>
      </c>
      <c r="N95" s="42" t="s">
        <v>53</v>
      </c>
      <c r="O95" s="17"/>
      <c r="P95" s="40">
        <v>207</v>
      </c>
      <c r="Q95" s="42" t="s">
        <v>53</v>
      </c>
      <c r="R95" s="17"/>
      <c r="S95" s="40">
        <v>207</v>
      </c>
      <c r="T95" s="42" t="s">
        <v>53</v>
      </c>
    </row>
    <row r="96" spans="1:20">
      <c r="A96" s="40">
        <v>206</v>
      </c>
      <c r="B96" s="42"/>
      <c r="C96" s="42"/>
      <c r="D96" s="40">
        <v>206</v>
      </c>
      <c r="E96" s="42" t="s">
        <v>53</v>
      </c>
      <c r="F96" s="17"/>
      <c r="G96" s="40">
        <v>206</v>
      </c>
      <c r="H96" s="42" t="s">
        <v>53</v>
      </c>
      <c r="I96" s="17"/>
      <c r="J96" s="40">
        <v>206</v>
      </c>
      <c r="K96" s="42" t="s">
        <v>53</v>
      </c>
      <c r="L96" s="17"/>
      <c r="M96" s="40">
        <v>206</v>
      </c>
      <c r="N96" s="42" t="s">
        <v>53</v>
      </c>
      <c r="O96" s="17"/>
      <c r="P96" s="40">
        <v>206</v>
      </c>
      <c r="Q96" s="42" t="s">
        <v>53</v>
      </c>
      <c r="R96" s="17"/>
      <c r="S96" s="40">
        <v>206</v>
      </c>
      <c r="T96" s="42" t="s">
        <v>53</v>
      </c>
    </row>
    <row r="97" spans="1:20">
      <c r="A97" s="40">
        <v>205</v>
      </c>
      <c r="B97" s="42"/>
      <c r="C97" s="42"/>
      <c r="D97" s="40">
        <v>205</v>
      </c>
      <c r="E97" s="42" t="s">
        <v>53</v>
      </c>
      <c r="F97" s="17"/>
      <c r="G97" s="40">
        <v>205</v>
      </c>
      <c r="H97" s="42" t="s">
        <v>53</v>
      </c>
      <c r="I97" s="17"/>
      <c r="J97" s="40">
        <v>205</v>
      </c>
      <c r="K97" s="42" t="s">
        <v>53</v>
      </c>
      <c r="L97" s="17"/>
      <c r="M97" s="40">
        <v>205</v>
      </c>
      <c r="N97" s="42" t="s">
        <v>53</v>
      </c>
      <c r="O97" s="17"/>
      <c r="P97" s="40">
        <v>205</v>
      </c>
      <c r="Q97" s="42" t="s">
        <v>53</v>
      </c>
      <c r="R97" s="17"/>
      <c r="S97" s="40">
        <v>205</v>
      </c>
      <c r="T97" s="42" t="s">
        <v>53</v>
      </c>
    </row>
    <row r="98" spans="1:20">
      <c r="A98" s="40">
        <v>204</v>
      </c>
      <c r="B98" s="42"/>
      <c r="C98" s="42"/>
      <c r="D98" s="40">
        <v>204</v>
      </c>
      <c r="E98" s="42" t="s">
        <v>53</v>
      </c>
      <c r="F98" s="17"/>
      <c r="G98" s="40">
        <v>204</v>
      </c>
      <c r="H98" s="42" t="s">
        <v>53</v>
      </c>
      <c r="I98" s="17"/>
      <c r="J98" s="40">
        <v>204</v>
      </c>
      <c r="K98" s="42" t="s">
        <v>53</v>
      </c>
      <c r="L98" s="17"/>
      <c r="M98" s="40">
        <v>204</v>
      </c>
      <c r="N98" s="42" t="s">
        <v>53</v>
      </c>
      <c r="O98" s="17"/>
      <c r="P98" s="40">
        <v>204</v>
      </c>
      <c r="Q98" s="42" t="s">
        <v>53</v>
      </c>
      <c r="R98" s="17"/>
      <c r="S98" s="40">
        <v>204</v>
      </c>
      <c r="T98" s="42" t="s">
        <v>53</v>
      </c>
    </row>
    <row r="99" spans="1:20">
      <c r="A99" s="40">
        <v>203</v>
      </c>
      <c r="B99" s="42"/>
      <c r="C99" s="42"/>
      <c r="D99" s="40">
        <v>203</v>
      </c>
      <c r="E99" s="42" t="s">
        <v>53</v>
      </c>
      <c r="F99" s="17"/>
      <c r="G99" s="40">
        <v>203</v>
      </c>
      <c r="H99" s="42" t="s">
        <v>53</v>
      </c>
      <c r="I99" s="17"/>
      <c r="J99" s="40">
        <v>203</v>
      </c>
      <c r="K99" s="42" t="s">
        <v>53</v>
      </c>
      <c r="L99" s="17"/>
      <c r="M99" s="40">
        <v>203</v>
      </c>
      <c r="N99" s="42" t="s">
        <v>53</v>
      </c>
      <c r="O99" s="17"/>
      <c r="P99" s="40">
        <v>203</v>
      </c>
      <c r="Q99" s="42" t="s">
        <v>53</v>
      </c>
      <c r="R99" s="17"/>
      <c r="S99" s="40">
        <v>203</v>
      </c>
      <c r="T99" s="42" t="s">
        <v>53</v>
      </c>
    </row>
    <row r="100" spans="1:20">
      <c r="A100" s="40">
        <v>202</v>
      </c>
      <c r="B100" s="42"/>
      <c r="C100" s="42"/>
      <c r="D100" s="40">
        <v>202</v>
      </c>
      <c r="E100" s="42" t="s">
        <v>53</v>
      </c>
      <c r="F100" s="17"/>
      <c r="G100" s="40">
        <v>202</v>
      </c>
      <c r="H100" s="42" t="s">
        <v>53</v>
      </c>
      <c r="I100" s="17"/>
      <c r="J100" s="40">
        <v>202</v>
      </c>
      <c r="K100" s="42" t="s">
        <v>53</v>
      </c>
      <c r="L100" s="17"/>
      <c r="M100" s="40">
        <v>202</v>
      </c>
      <c r="N100" s="42" t="s">
        <v>53</v>
      </c>
      <c r="O100" s="17"/>
      <c r="P100" s="40">
        <v>202</v>
      </c>
      <c r="Q100" s="42" t="s">
        <v>53</v>
      </c>
      <c r="R100" s="17"/>
      <c r="S100" s="40">
        <v>202</v>
      </c>
      <c r="T100" s="42" t="s">
        <v>53</v>
      </c>
    </row>
    <row r="101" spans="1:20">
      <c r="A101" s="40">
        <v>201</v>
      </c>
      <c r="B101" s="42"/>
      <c r="C101" s="42"/>
      <c r="D101" s="40">
        <v>201</v>
      </c>
      <c r="E101" s="42" t="s">
        <v>53</v>
      </c>
      <c r="F101" s="17"/>
      <c r="G101" s="40">
        <v>201</v>
      </c>
      <c r="H101" s="42" t="s">
        <v>53</v>
      </c>
      <c r="I101" s="17"/>
      <c r="J101" s="40">
        <v>201</v>
      </c>
      <c r="K101" s="42" t="s">
        <v>53</v>
      </c>
      <c r="L101" s="17"/>
      <c r="M101" s="40">
        <v>201</v>
      </c>
      <c r="N101" s="42" t="s">
        <v>53</v>
      </c>
      <c r="O101" s="17"/>
      <c r="P101" s="40">
        <v>201</v>
      </c>
      <c r="Q101" s="42" t="s">
        <v>53</v>
      </c>
      <c r="R101" s="17"/>
      <c r="S101" s="40">
        <v>201</v>
      </c>
      <c r="T101" s="42" t="s">
        <v>53</v>
      </c>
    </row>
    <row r="102" spans="1:20">
      <c r="A102" s="40">
        <v>200</v>
      </c>
      <c r="B102" s="42"/>
      <c r="C102" s="42"/>
      <c r="D102" s="40">
        <v>200</v>
      </c>
      <c r="E102" s="42" t="s">
        <v>53</v>
      </c>
      <c r="F102" s="17"/>
      <c r="G102" s="40">
        <v>200</v>
      </c>
      <c r="H102" s="42" t="s">
        <v>53</v>
      </c>
      <c r="I102" s="17"/>
      <c r="J102" s="40">
        <v>200</v>
      </c>
      <c r="K102" s="42" t="s">
        <v>53</v>
      </c>
      <c r="L102" s="17"/>
      <c r="M102" s="40">
        <v>200</v>
      </c>
      <c r="N102" s="42" t="s">
        <v>53</v>
      </c>
      <c r="O102" s="17"/>
      <c r="P102" s="40">
        <v>200</v>
      </c>
      <c r="Q102" s="42" t="s">
        <v>53</v>
      </c>
      <c r="R102" s="17"/>
      <c r="S102" s="40">
        <v>200</v>
      </c>
      <c r="T102" s="42" t="s">
        <v>53</v>
      </c>
    </row>
    <row r="103" spans="1:20">
      <c r="A103" s="40">
        <v>199</v>
      </c>
      <c r="B103" s="42"/>
      <c r="C103" s="42"/>
      <c r="D103" s="40">
        <v>199</v>
      </c>
      <c r="E103" s="42" t="s">
        <v>53</v>
      </c>
      <c r="F103" s="17"/>
      <c r="G103" s="40">
        <v>199</v>
      </c>
      <c r="H103" s="42" t="s">
        <v>53</v>
      </c>
      <c r="I103" s="17"/>
      <c r="J103" s="40">
        <v>199</v>
      </c>
      <c r="K103" s="42" t="s">
        <v>53</v>
      </c>
      <c r="L103" s="17"/>
      <c r="M103" s="40">
        <v>199</v>
      </c>
      <c r="N103" s="42" t="s">
        <v>53</v>
      </c>
      <c r="O103" s="17"/>
      <c r="P103" s="40">
        <v>199</v>
      </c>
      <c r="Q103" s="42" t="s">
        <v>53</v>
      </c>
      <c r="R103" s="17"/>
      <c r="S103" s="40">
        <v>199</v>
      </c>
      <c r="T103" s="42" t="s">
        <v>53</v>
      </c>
    </row>
    <row r="104" spans="1:20">
      <c r="A104" s="40">
        <v>198</v>
      </c>
      <c r="B104" s="42"/>
      <c r="C104" s="42"/>
      <c r="D104" s="40">
        <v>198</v>
      </c>
      <c r="E104" s="42" t="s">
        <v>53</v>
      </c>
      <c r="F104" s="17"/>
      <c r="G104" s="40">
        <v>198</v>
      </c>
      <c r="H104" s="42" t="s">
        <v>53</v>
      </c>
      <c r="I104" s="17"/>
      <c r="J104" s="40">
        <v>198</v>
      </c>
      <c r="K104" s="42" t="s">
        <v>53</v>
      </c>
      <c r="L104" s="17"/>
      <c r="M104" s="40">
        <v>198</v>
      </c>
      <c r="N104" s="42" t="s">
        <v>53</v>
      </c>
      <c r="O104" s="17"/>
      <c r="P104" s="40">
        <v>198</v>
      </c>
      <c r="Q104" s="42" t="s">
        <v>53</v>
      </c>
      <c r="R104" s="17"/>
      <c r="S104" s="40">
        <v>198</v>
      </c>
      <c r="T104" s="42" t="s">
        <v>53</v>
      </c>
    </row>
    <row r="105" spans="1:20">
      <c r="A105" s="40">
        <v>197</v>
      </c>
      <c r="B105" s="42"/>
      <c r="C105" s="42"/>
      <c r="D105" s="40">
        <v>197</v>
      </c>
      <c r="E105" s="42" t="s">
        <v>53</v>
      </c>
      <c r="F105" s="17"/>
      <c r="G105" s="40">
        <v>197</v>
      </c>
      <c r="H105" s="42" t="s">
        <v>53</v>
      </c>
      <c r="I105" s="17"/>
      <c r="J105" s="40">
        <v>197</v>
      </c>
      <c r="K105" s="42" t="s">
        <v>53</v>
      </c>
      <c r="L105" s="17"/>
      <c r="M105" s="40">
        <v>197</v>
      </c>
      <c r="N105" s="42" t="s">
        <v>53</v>
      </c>
      <c r="O105" s="17"/>
      <c r="P105" s="40">
        <v>197</v>
      </c>
      <c r="Q105" s="42" t="s">
        <v>53</v>
      </c>
      <c r="R105" s="17"/>
      <c r="S105" s="40">
        <v>197</v>
      </c>
      <c r="T105" s="42" t="s">
        <v>53</v>
      </c>
    </row>
    <row r="106" spans="1:20">
      <c r="A106" s="40">
        <v>196</v>
      </c>
      <c r="B106" s="42"/>
      <c r="C106" s="42"/>
      <c r="D106" s="40">
        <v>196</v>
      </c>
      <c r="E106" s="42" t="s">
        <v>53</v>
      </c>
      <c r="F106" s="17"/>
      <c r="G106" s="40">
        <v>196</v>
      </c>
      <c r="H106" s="42" t="s">
        <v>53</v>
      </c>
      <c r="I106" s="17"/>
      <c r="J106" s="40">
        <v>196</v>
      </c>
      <c r="K106" s="42" t="s">
        <v>53</v>
      </c>
      <c r="L106" s="17"/>
      <c r="M106" s="40">
        <v>196</v>
      </c>
      <c r="N106" s="42" t="s">
        <v>53</v>
      </c>
      <c r="O106" s="17"/>
      <c r="P106" s="40">
        <v>196</v>
      </c>
      <c r="Q106" s="42" t="s">
        <v>53</v>
      </c>
      <c r="R106" s="17"/>
      <c r="S106" s="40">
        <v>196</v>
      </c>
      <c r="T106" s="42" t="s">
        <v>53</v>
      </c>
    </row>
    <row r="107" spans="1:20">
      <c r="A107" s="40">
        <v>195</v>
      </c>
      <c r="B107" s="42"/>
      <c r="C107" s="42"/>
      <c r="D107" s="40">
        <v>195</v>
      </c>
      <c r="E107" s="42" t="s">
        <v>53</v>
      </c>
      <c r="F107" s="17"/>
      <c r="G107" s="40">
        <v>195</v>
      </c>
      <c r="H107" s="42" t="s">
        <v>53</v>
      </c>
      <c r="I107" s="17"/>
      <c r="J107" s="40">
        <v>195</v>
      </c>
      <c r="K107" s="42" t="s">
        <v>53</v>
      </c>
      <c r="L107" s="17"/>
      <c r="M107" s="40">
        <v>195</v>
      </c>
      <c r="N107" s="42" t="s">
        <v>53</v>
      </c>
      <c r="O107" s="17"/>
      <c r="P107" s="40">
        <v>195</v>
      </c>
      <c r="Q107" s="42" t="s">
        <v>53</v>
      </c>
      <c r="R107" s="17"/>
      <c r="S107" s="40">
        <v>195</v>
      </c>
      <c r="T107" s="42" t="s">
        <v>53</v>
      </c>
    </row>
    <row r="108" spans="1:20">
      <c r="A108" s="40">
        <v>194</v>
      </c>
      <c r="B108" s="42"/>
      <c r="C108" s="42"/>
      <c r="D108" s="40">
        <v>194</v>
      </c>
      <c r="E108" s="42" t="s">
        <v>53</v>
      </c>
      <c r="F108" s="17"/>
      <c r="G108" s="40">
        <v>194</v>
      </c>
      <c r="H108" s="42" t="s">
        <v>53</v>
      </c>
      <c r="I108" s="17"/>
      <c r="J108" s="40">
        <v>194</v>
      </c>
      <c r="K108" s="42" t="s">
        <v>53</v>
      </c>
      <c r="L108" s="17"/>
      <c r="M108" s="40">
        <v>194</v>
      </c>
      <c r="N108" s="42" t="s">
        <v>53</v>
      </c>
      <c r="O108" s="17"/>
      <c r="P108" s="40">
        <v>194</v>
      </c>
      <c r="Q108" s="42" t="s">
        <v>53</v>
      </c>
      <c r="R108" s="17"/>
      <c r="S108" s="40">
        <v>194</v>
      </c>
      <c r="T108" s="42" t="s">
        <v>53</v>
      </c>
    </row>
    <row r="109" spans="1:20">
      <c r="A109" s="40">
        <v>193</v>
      </c>
      <c r="B109" s="42"/>
      <c r="C109" s="42"/>
      <c r="D109" s="40">
        <v>193</v>
      </c>
      <c r="E109" s="42" t="s">
        <v>53</v>
      </c>
      <c r="F109" s="17"/>
      <c r="G109" s="40">
        <v>193</v>
      </c>
      <c r="H109" s="42" t="s">
        <v>53</v>
      </c>
      <c r="I109" s="17"/>
      <c r="J109" s="40">
        <v>193</v>
      </c>
      <c r="K109" s="42" t="s">
        <v>53</v>
      </c>
      <c r="L109" s="17"/>
      <c r="M109" s="40">
        <v>193</v>
      </c>
      <c r="N109" s="42" t="s">
        <v>53</v>
      </c>
      <c r="O109" s="17"/>
      <c r="P109" s="40">
        <v>193</v>
      </c>
      <c r="Q109" s="42" t="s">
        <v>53</v>
      </c>
      <c r="R109" s="17"/>
      <c r="S109" s="40">
        <v>193</v>
      </c>
      <c r="T109" s="42" t="s">
        <v>53</v>
      </c>
    </row>
    <row r="110" spans="1:20">
      <c r="A110" s="40">
        <v>192</v>
      </c>
      <c r="B110" s="42"/>
      <c r="C110" s="42"/>
      <c r="D110" s="40">
        <v>192</v>
      </c>
      <c r="E110" s="42" t="s">
        <v>53</v>
      </c>
      <c r="F110" s="17"/>
      <c r="G110" s="40">
        <v>192</v>
      </c>
      <c r="H110" s="42" t="s">
        <v>53</v>
      </c>
      <c r="I110" s="17"/>
      <c r="J110" s="40">
        <v>192</v>
      </c>
      <c r="K110" s="42" t="s">
        <v>53</v>
      </c>
      <c r="L110" s="17"/>
      <c r="M110" s="40">
        <v>192</v>
      </c>
      <c r="N110" s="42" t="s">
        <v>53</v>
      </c>
      <c r="O110" s="17"/>
      <c r="P110" s="40">
        <v>192</v>
      </c>
      <c r="Q110" s="42" t="s">
        <v>53</v>
      </c>
      <c r="R110" s="17"/>
      <c r="S110" s="40">
        <v>192</v>
      </c>
      <c r="T110" s="42" t="s">
        <v>53</v>
      </c>
    </row>
    <row r="111" spans="1:20">
      <c r="A111" s="40">
        <v>191</v>
      </c>
      <c r="B111" s="42"/>
      <c r="C111" s="42"/>
      <c r="D111" s="40">
        <v>191</v>
      </c>
      <c r="E111" s="42" t="s">
        <v>53</v>
      </c>
      <c r="F111" s="17"/>
      <c r="G111" s="40">
        <v>191</v>
      </c>
      <c r="H111" s="42" t="s">
        <v>53</v>
      </c>
      <c r="I111" s="17"/>
      <c r="J111" s="40">
        <v>191</v>
      </c>
      <c r="K111" s="42" t="s">
        <v>53</v>
      </c>
      <c r="L111" s="17"/>
      <c r="M111" s="40">
        <v>191</v>
      </c>
      <c r="N111" s="42" t="s">
        <v>53</v>
      </c>
      <c r="O111" s="17"/>
      <c r="P111" s="40">
        <v>191</v>
      </c>
      <c r="Q111" s="42" t="s">
        <v>53</v>
      </c>
      <c r="R111" s="17"/>
      <c r="S111" s="40">
        <v>191</v>
      </c>
      <c r="T111" s="42" t="s">
        <v>53</v>
      </c>
    </row>
    <row r="112" spans="1:20">
      <c r="A112" s="40">
        <v>190</v>
      </c>
      <c r="B112" s="42"/>
      <c r="C112" s="42"/>
      <c r="D112" s="40">
        <v>190</v>
      </c>
      <c r="E112" s="42" t="s">
        <v>53</v>
      </c>
      <c r="F112" s="17"/>
      <c r="G112" s="40">
        <v>190</v>
      </c>
      <c r="H112" s="42" t="s">
        <v>53</v>
      </c>
      <c r="I112" s="17"/>
      <c r="J112" s="40">
        <v>190</v>
      </c>
      <c r="K112" s="42" t="s">
        <v>53</v>
      </c>
      <c r="L112" s="17"/>
      <c r="M112" s="40">
        <v>190</v>
      </c>
      <c r="N112" s="42" t="s">
        <v>53</v>
      </c>
      <c r="O112" s="17"/>
      <c r="P112" s="40">
        <v>190</v>
      </c>
      <c r="Q112" s="42" t="s">
        <v>53</v>
      </c>
      <c r="R112" s="17"/>
      <c r="S112" s="40">
        <v>190</v>
      </c>
      <c r="T112" s="42" t="s">
        <v>53</v>
      </c>
    </row>
    <row r="113" spans="1:20">
      <c r="A113" s="40">
        <v>189</v>
      </c>
      <c r="B113" s="42"/>
      <c r="C113" s="42"/>
      <c r="D113" s="40">
        <v>189</v>
      </c>
      <c r="E113" s="42" t="s">
        <v>53</v>
      </c>
      <c r="F113" s="17"/>
      <c r="G113" s="40">
        <v>189</v>
      </c>
      <c r="H113" s="42" t="s">
        <v>53</v>
      </c>
      <c r="I113" s="17"/>
      <c r="J113" s="40">
        <v>189</v>
      </c>
      <c r="K113" s="42" t="s">
        <v>53</v>
      </c>
      <c r="L113" s="17"/>
      <c r="M113" s="40">
        <v>189</v>
      </c>
      <c r="N113" s="42" t="s">
        <v>53</v>
      </c>
      <c r="O113" s="17"/>
      <c r="P113" s="40">
        <v>189</v>
      </c>
      <c r="Q113" s="42" t="s">
        <v>53</v>
      </c>
      <c r="R113" s="17"/>
      <c r="S113" s="40">
        <v>189</v>
      </c>
      <c r="T113" s="42" t="s">
        <v>53</v>
      </c>
    </row>
    <row r="114" spans="1:20">
      <c r="A114" s="40">
        <v>188</v>
      </c>
      <c r="B114" s="42"/>
      <c r="C114" s="42"/>
      <c r="D114" s="40">
        <v>188</v>
      </c>
      <c r="E114" s="42" t="s">
        <v>53</v>
      </c>
      <c r="F114" s="17"/>
      <c r="G114" s="40">
        <v>188</v>
      </c>
      <c r="H114" s="42" t="s">
        <v>53</v>
      </c>
      <c r="I114" s="17"/>
      <c r="J114" s="40">
        <v>188</v>
      </c>
      <c r="K114" s="42" t="s">
        <v>53</v>
      </c>
      <c r="L114" s="17"/>
      <c r="M114" s="40">
        <v>188</v>
      </c>
      <c r="N114" s="42" t="s">
        <v>53</v>
      </c>
      <c r="O114" s="17"/>
      <c r="P114" s="40">
        <v>188</v>
      </c>
      <c r="Q114" s="42" t="s">
        <v>53</v>
      </c>
      <c r="R114" s="17"/>
      <c r="S114" s="40">
        <v>188</v>
      </c>
      <c r="T114" s="42" t="s">
        <v>53</v>
      </c>
    </row>
    <row r="115" spans="1:20">
      <c r="A115" s="40">
        <v>187</v>
      </c>
      <c r="B115" s="42"/>
      <c r="C115" s="42"/>
      <c r="D115" s="40">
        <v>187</v>
      </c>
      <c r="E115" s="42" t="s">
        <v>53</v>
      </c>
      <c r="F115" s="17"/>
      <c r="G115" s="40">
        <v>187</v>
      </c>
      <c r="H115" s="42" t="s">
        <v>53</v>
      </c>
      <c r="I115" s="17"/>
      <c r="J115" s="40">
        <v>187</v>
      </c>
      <c r="K115" s="42" t="s">
        <v>53</v>
      </c>
      <c r="L115" s="17"/>
      <c r="M115" s="40">
        <v>187</v>
      </c>
      <c r="N115" s="42" t="s">
        <v>53</v>
      </c>
      <c r="O115" s="17"/>
      <c r="P115" s="40">
        <v>187</v>
      </c>
      <c r="Q115" s="42" t="s">
        <v>53</v>
      </c>
      <c r="R115" s="17"/>
      <c r="S115" s="40">
        <v>187</v>
      </c>
      <c r="T115" s="42" t="s">
        <v>53</v>
      </c>
    </row>
    <row r="116" spans="1:20">
      <c r="A116" s="40">
        <v>186</v>
      </c>
      <c r="B116" s="42"/>
      <c r="C116" s="42"/>
      <c r="D116" s="40">
        <v>186</v>
      </c>
      <c r="E116" s="42" t="s">
        <v>53</v>
      </c>
      <c r="F116" s="17"/>
      <c r="G116" s="40">
        <v>186</v>
      </c>
      <c r="H116" s="42" t="s">
        <v>53</v>
      </c>
      <c r="I116" s="17"/>
      <c r="J116" s="40">
        <v>186</v>
      </c>
      <c r="K116" s="42" t="s">
        <v>53</v>
      </c>
      <c r="L116" s="17"/>
      <c r="M116" s="40">
        <v>186</v>
      </c>
      <c r="N116" s="42" t="s">
        <v>53</v>
      </c>
      <c r="O116" s="17"/>
      <c r="P116" s="40">
        <v>186</v>
      </c>
      <c r="Q116" s="42" t="s">
        <v>53</v>
      </c>
      <c r="R116" s="17"/>
      <c r="S116" s="40">
        <v>186</v>
      </c>
      <c r="T116" s="42" t="s">
        <v>53</v>
      </c>
    </row>
    <row r="117" spans="1:20">
      <c r="A117" s="40">
        <v>185</v>
      </c>
      <c r="B117" s="42"/>
      <c r="C117" s="42"/>
      <c r="D117" s="40">
        <v>185</v>
      </c>
      <c r="E117" s="42" t="s">
        <v>53</v>
      </c>
      <c r="F117" s="17"/>
      <c r="G117" s="40">
        <v>185</v>
      </c>
      <c r="H117" s="42" t="s">
        <v>53</v>
      </c>
      <c r="I117" s="17"/>
      <c r="J117" s="40">
        <v>185</v>
      </c>
      <c r="K117" s="42" t="s">
        <v>53</v>
      </c>
      <c r="L117" s="17"/>
      <c r="M117" s="40">
        <v>185</v>
      </c>
      <c r="N117" s="42" t="s">
        <v>53</v>
      </c>
      <c r="O117" s="17"/>
      <c r="P117" s="40">
        <v>185</v>
      </c>
      <c r="Q117" s="42" t="s">
        <v>53</v>
      </c>
      <c r="R117" s="17"/>
      <c r="S117" s="40">
        <v>185</v>
      </c>
      <c r="T117" s="42" t="s">
        <v>53</v>
      </c>
    </row>
    <row r="118" spans="1:20">
      <c r="A118" s="40">
        <v>184</v>
      </c>
      <c r="B118" s="42"/>
      <c r="C118" s="42"/>
      <c r="D118" s="40">
        <v>184</v>
      </c>
      <c r="E118" s="42" t="s">
        <v>53</v>
      </c>
      <c r="F118" s="17"/>
      <c r="G118" s="40">
        <v>184</v>
      </c>
      <c r="H118" s="42" t="s">
        <v>53</v>
      </c>
      <c r="I118" s="17"/>
      <c r="J118" s="40">
        <v>184</v>
      </c>
      <c r="K118" s="42" t="s">
        <v>53</v>
      </c>
      <c r="L118" s="17"/>
      <c r="M118" s="40">
        <v>184</v>
      </c>
      <c r="N118" s="42" t="s">
        <v>53</v>
      </c>
      <c r="O118" s="17"/>
      <c r="P118" s="40">
        <v>184</v>
      </c>
      <c r="Q118" s="42" t="s">
        <v>53</v>
      </c>
      <c r="R118" s="17"/>
      <c r="S118" s="40">
        <v>184</v>
      </c>
      <c r="T118" s="42" t="s">
        <v>53</v>
      </c>
    </row>
    <row r="119" spans="1:20">
      <c r="A119" s="40">
        <v>183</v>
      </c>
      <c r="B119" s="42"/>
      <c r="C119" s="42"/>
      <c r="D119" s="40">
        <v>183</v>
      </c>
      <c r="E119" s="42" t="s">
        <v>53</v>
      </c>
      <c r="F119" s="17"/>
      <c r="G119" s="40">
        <v>183</v>
      </c>
      <c r="H119" s="42" t="s">
        <v>53</v>
      </c>
      <c r="I119" s="17"/>
      <c r="J119" s="40">
        <v>183</v>
      </c>
      <c r="K119" s="42" t="s">
        <v>53</v>
      </c>
      <c r="L119" s="17"/>
      <c r="M119" s="40">
        <v>183</v>
      </c>
      <c r="N119" s="42" t="s">
        <v>53</v>
      </c>
      <c r="O119" s="17"/>
      <c r="P119" s="40">
        <v>183</v>
      </c>
      <c r="Q119" s="42" t="s">
        <v>53</v>
      </c>
      <c r="R119" s="17"/>
      <c r="S119" s="40">
        <v>183</v>
      </c>
      <c r="T119" s="42" t="s">
        <v>53</v>
      </c>
    </row>
    <row r="120" spans="1:20">
      <c r="A120" s="40">
        <v>182</v>
      </c>
      <c r="B120" s="42"/>
      <c r="C120" s="42"/>
      <c r="D120" s="40">
        <v>182</v>
      </c>
      <c r="E120" s="42" t="s">
        <v>53</v>
      </c>
      <c r="F120" s="17"/>
      <c r="G120" s="40">
        <v>182</v>
      </c>
      <c r="H120" s="42" t="s">
        <v>53</v>
      </c>
      <c r="I120" s="17"/>
      <c r="J120" s="40">
        <v>182</v>
      </c>
      <c r="K120" s="42" t="s">
        <v>53</v>
      </c>
      <c r="L120" s="17"/>
      <c r="M120" s="40">
        <v>182</v>
      </c>
      <c r="N120" s="42" t="s">
        <v>53</v>
      </c>
      <c r="O120" s="17"/>
      <c r="P120" s="40">
        <v>182</v>
      </c>
      <c r="Q120" s="42" t="s">
        <v>53</v>
      </c>
      <c r="R120" s="17"/>
      <c r="S120" s="40">
        <v>182</v>
      </c>
      <c r="T120" s="42" t="s">
        <v>53</v>
      </c>
    </row>
    <row r="121" spans="1:20">
      <c r="A121" s="40">
        <v>181</v>
      </c>
      <c r="B121" s="42"/>
      <c r="C121" s="42"/>
      <c r="D121" s="40">
        <v>181</v>
      </c>
      <c r="E121" s="42" t="s">
        <v>53</v>
      </c>
      <c r="F121" s="17"/>
      <c r="G121" s="40">
        <v>181</v>
      </c>
      <c r="H121" s="42" t="s">
        <v>53</v>
      </c>
      <c r="I121" s="17"/>
      <c r="J121" s="40">
        <v>181</v>
      </c>
      <c r="K121" s="42" t="s">
        <v>53</v>
      </c>
      <c r="L121" s="17"/>
      <c r="M121" s="40">
        <v>181</v>
      </c>
      <c r="N121" s="42" t="s">
        <v>53</v>
      </c>
      <c r="O121" s="17"/>
      <c r="P121" s="40">
        <v>181</v>
      </c>
      <c r="Q121" s="42" t="s">
        <v>53</v>
      </c>
      <c r="R121" s="17"/>
      <c r="S121" s="40">
        <v>181</v>
      </c>
      <c r="T121" s="42" t="s">
        <v>53</v>
      </c>
    </row>
    <row r="122" spans="1:20">
      <c r="A122" s="40">
        <v>180</v>
      </c>
      <c r="B122" s="42"/>
      <c r="C122" s="42"/>
      <c r="D122" s="40">
        <v>180</v>
      </c>
      <c r="E122" s="42" t="s">
        <v>53</v>
      </c>
      <c r="F122" s="17"/>
      <c r="G122" s="40">
        <v>180</v>
      </c>
      <c r="H122" s="42" t="s">
        <v>53</v>
      </c>
      <c r="I122" s="17"/>
      <c r="J122" s="40">
        <v>180</v>
      </c>
      <c r="K122" s="42" t="s">
        <v>53</v>
      </c>
      <c r="L122" s="17"/>
      <c r="M122" s="40">
        <v>180</v>
      </c>
      <c r="N122" s="42" t="s">
        <v>53</v>
      </c>
      <c r="O122" s="17"/>
      <c r="P122" s="40">
        <v>180</v>
      </c>
      <c r="Q122" s="42" t="s">
        <v>53</v>
      </c>
      <c r="R122" s="17"/>
      <c r="S122" s="40">
        <v>180</v>
      </c>
      <c r="T122" s="42" t="s">
        <v>53</v>
      </c>
    </row>
    <row r="123" spans="1:20">
      <c r="A123" s="40">
        <v>179</v>
      </c>
      <c r="B123" s="42"/>
      <c r="C123" s="42"/>
      <c r="D123" s="40">
        <v>179</v>
      </c>
      <c r="E123" s="42" t="s">
        <v>53</v>
      </c>
      <c r="F123" s="17"/>
      <c r="G123" s="40">
        <v>179</v>
      </c>
      <c r="H123" s="42" t="s">
        <v>53</v>
      </c>
      <c r="I123" s="17"/>
      <c r="J123" s="40">
        <v>179</v>
      </c>
      <c r="K123" s="42" t="s">
        <v>53</v>
      </c>
      <c r="L123" s="17"/>
      <c r="M123" s="40">
        <v>179</v>
      </c>
      <c r="N123" s="42" t="s">
        <v>53</v>
      </c>
      <c r="O123" s="17"/>
      <c r="P123" s="40">
        <v>179</v>
      </c>
      <c r="Q123" s="42" t="s">
        <v>53</v>
      </c>
      <c r="R123" s="17"/>
      <c r="S123" s="40">
        <v>179</v>
      </c>
      <c r="T123" s="42" t="s">
        <v>53</v>
      </c>
    </row>
    <row r="124" spans="1:20">
      <c r="A124" s="40">
        <v>178</v>
      </c>
      <c r="B124" s="42"/>
      <c r="C124" s="42"/>
      <c r="D124" s="40">
        <v>178</v>
      </c>
      <c r="E124" s="42" t="s">
        <v>53</v>
      </c>
      <c r="F124" s="17"/>
      <c r="G124" s="40">
        <v>178</v>
      </c>
      <c r="H124" s="42" t="s">
        <v>53</v>
      </c>
      <c r="I124" s="17"/>
      <c r="J124" s="40">
        <v>178</v>
      </c>
      <c r="K124" s="42" t="s">
        <v>53</v>
      </c>
      <c r="L124" s="17"/>
      <c r="M124" s="40">
        <v>178</v>
      </c>
      <c r="N124" s="42" t="s">
        <v>53</v>
      </c>
      <c r="O124" s="17"/>
      <c r="P124" s="40">
        <v>178</v>
      </c>
      <c r="Q124" s="42" t="s">
        <v>53</v>
      </c>
      <c r="R124" s="17"/>
      <c r="S124" s="40">
        <v>178</v>
      </c>
      <c r="T124" s="42" t="s">
        <v>53</v>
      </c>
    </row>
    <row r="125" spans="1:20">
      <c r="A125" s="40">
        <v>177</v>
      </c>
      <c r="B125" s="42"/>
      <c r="C125" s="42"/>
      <c r="D125" s="40">
        <v>177</v>
      </c>
      <c r="E125" s="42" t="s">
        <v>53</v>
      </c>
      <c r="F125" s="17"/>
      <c r="G125" s="40">
        <v>177</v>
      </c>
      <c r="H125" s="42" t="s">
        <v>53</v>
      </c>
      <c r="I125" s="17"/>
      <c r="J125" s="40">
        <v>177</v>
      </c>
      <c r="K125" s="42" t="s">
        <v>53</v>
      </c>
      <c r="L125" s="17"/>
      <c r="M125" s="40">
        <v>177</v>
      </c>
      <c r="N125" s="42" t="s">
        <v>53</v>
      </c>
      <c r="O125" s="17"/>
      <c r="P125" s="40">
        <v>177</v>
      </c>
      <c r="Q125" s="42" t="s">
        <v>53</v>
      </c>
      <c r="R125" s="17"/>
      <c r="S125" s="40">
        <v>177</v>
      </c>
      <c r="T125" s="42" t="s">
        <v>53</v>
      </c>
    </row>
    <row r="126" spans="1:20">
      <c r="A126" s="40">
        <v>176</v>
      </c>
      <c r="B126" s="42"/>
      <c r="C126" s="42"/>
      <c r="D126" s="40">
        <v>176</v>
      </c>
      <c r="E126" s="42" t="s">
        <v>53</v>
      </c>
      <c r="F126" s="17"/>
      <c r="G126" s="40">
        <v>176</v>
      </c>
      <c r="H126" s="42" t="s">
        <v>53</v>
      </c>
      <c r="I126" s="17"/>
      <c r="J126" s="40">
        <v>176</v>
      </c>
      <c r="K126" s="42" t="s">
        <v>53</v>
      </c>
      <c r="L126" s="17"/>
      <c r="M126" s="40">
        <v>176</v>
      </c>
      <c r="N126" s="42" t="s">
        <v>53</v>
      </c>
      <c r="O126" s="17"/>
      <c r="P126" s="40">
        <v>176</v>
      </c>
      <c r="Q126" s="42" t="s">
        <v>53</v>
      </c>
      <c r="R126" s="17"/>
      <c r="S126" s="40">
        <v>176</v>
      </c>
      <c r="T126" s="42" t="s">
        <v>53</v>
      </c>
    </row>
    <row r="127" spans="1:20">
      <c r="A127" s="40">
        <v>175</v>
      </c>
      <c r="B127" s="42"/>
      <c r="C127" s="42"/>
      <c r="D127" s="40">
        <v>175</v>
      </c>
      <c r="E127" s="42" t="s">
        <v>53</v>
      </c>
      <c r="F127" s="17"/>
      <c r="G127" s="40">
        <v>175</v>
      </c>
      <c r="H127" s="42" t="s">
        <v>53</v>
      </c>
      <c r="I127" s="17"/>
      <c r="J127" s="40">
        <v>175</v>
      </c>
      <c r="K127" s="42" t="s">
        <v>53</v>
      </c>
      <c r="L127" s="17"/>
      <c r="M127" s="40">
        <v>175</v>
      </c>
      <c r="N127" s="42" t="s">
        <v>53</v>
      </c>
      <c r="O127" s="17"/>
      <c r="P127" s="40">
        <v>175</v>
      </c>
      <c r="Q127" s="42" t="s">
        <v>53</v>
      </c>
      <c r="R127" s="17"/>
      <c r="S127" s="40">
        <v>175</v>
      </c>
      <c r="T127" s="42" t="s">
        <v>53</v>
      </c>
    </row>
    <row r="128" spans="1:20">
      <c r="A128" s="40">
        <v>174</v>
      </c>
      <c r="B128" s="42"/>
      <c r="C128" s="42"/>
      <c r="D128" s="40">
        <v>174</v>
      </c>
      <c r="E128" s="42" t="s">
        <v>53</v>
      </c>
      <c r="F128" s="17"/>
      <c r="G128" s="40">
        <v>174</v>
      </c>
      <c r="H128" s="42" t="s">
        <v>53</v>
      </c>
      <c r="I128" s="17"/>
      <c r="J128" s="40">
        <v>174</v>
      </c>
      <c r="K128" s="42" t="s">
        <v>53</v>
      </c>
      <c r="L128" s="17"/>
      <c r="M128" s="40">
        <v>174</v>
      </c>
      <c r="N128" s="42" t="s">
        <v>53</v>
      </c>
      <c r="O128" s="17"/>
      <c r="P128" s="40">
        <v>174</v>
      </c>
      <c r="Q128" s="42" t="s">
        <v>53</v>
      </c>
      <c r="R128" s="17"/>
      <c r="S128" s="40">
        <v>174</v>
      </c>
      <c r="T128" s="42" t="s">
        <v>53</v>
      </c>
    </row>
    <row r="129" spans="1:20">
      <c r="A129" s="40">
        <v>173</v>
      </c>
      <c r="B129" s="42"/>
      <c r="C129" s="42"/>
      <c r="D129" s="40">
        <v>173</v>
      </c>
      <c r="E129" s="42" t="s">
        <v>53</v>
      </c>
      <c r="F129" s="17"/>
      <c r="G129" s="40">
        <v>173</v>
      </c>
      <c r="H129" s="42" t="s">
        <v>53</v>
      </c>
      <c r="I129" s="17"/>
      <c r="J129" s="40">
        <v>173</v>
      </c>
      <c r="K129" s="42" t="s">
        <v>53</v>
      </c>
      <c r="L129" s="17"/>
      <c r="M129" s="40">
        <v>173</v>
      </c>
      <c r="N129" s="42" t="s">
        <v>53</v>
      </c>
      <c r="O129" s="17"/>
      <c r="P129" s="40">
        <v>173</v>
      </c>
      <c r="Q129" s="42" t="s">
        <v>53</v>
      </c>
      <c r="R129" s="17"/>
      <c r="S129" s="40">
        <v>173</v>
      </c>
      <c r="T129" s="42" t="s">
        <v>53</v>
      </c>
    </row>
    <row r="130" spans="1:20">
      <c r="A130" s="40">
        <v>172</v>
      </c>
      <c r="B130" s="42"/>
      <c r="C130" s="42"/>
      <c r="D130" s="40">
        <v>172</v>
      </c>
      <c r="E130" s="42" t="s">
        <v>53</v>
      </c>
      <c r="F130" s="17"/>
      <c r="G130" s="40">
        <v>172</v>
      </c>
      <c r="H130" s="42" t="s">
        <v>53</v>
      </c>
      <c r="I130" s="17"/>
      <c r="J130" s="40">
        <v>172</v>
      </c>
      <c r="K130" s="42" t="s">
        <v>53</v>
      </c>
      <c r="L130" s="17"/>
      <c r="M130" s="40">
        <v>172</v>
      </c>
      <c r="N130" s="42" t="s">
        <v>53</v>
      </c>
      <c r="O130" s="17"/>
      <c r="P130" s="40">
        <v>172</v>
      </c>
      <c r="Q130" s="42" t="s">
        <v>53</v>
      </c>
      <c r="R130" s="17"/>
      <c r="S130" s="40">
        <v>172</v>
      </c>
      <c r="T130" s="42" t="s">
        <v>53</v>
      </c>
    </row>
    <row r="131" spans="1:20">
      <c r="A131" s="40">
        <v>171</v>
      </c>
      <c r="B131" s="42"/>
      <c r="C131" s="42"/>
      <c r="D131" s="40">
        <v>171</v>
      </c>
      <c r="E131" s="42" t="s">
        <v>53</v>
      </c>
      <c r="F131" s="17"/>
      <c r="G131" s="40">
        <v>171</v>
      </c>
      <c r="H131" s="42" t="s">
        <v>53</v>
      </c>
      <c r="I131" s="17"/>
      <c r="J131" s="40">
        <v>171</v>
      </c>
      <c r="K131" s="42" t="s">
        <v>53</v>
      </c>
      <c r="L131" s="17"/>
      <c r="M131" s="40">
        <v>171</v>
      </c>
      <c r="N131" s="42" t="s">
        <v>53</v>
      </c>
      <c r="O131" s="17"/>
      <c r="P131" s="40">
        <v>171</v>
      </c>
      <c r="Q131" s="42" t="s">
        <v>53</v>
      </c>
      <c r="R131" s="17"/>
      <c r="S131" s="40">
        <v>171</v>
      </c>
      <c r="T131" s="42" t="s">
        <v>53</v>
      </c>
    </row>
    <row r="132" spans="1:20" ht="26.25">
      <c r="A132" s="40">
        <v>170</v>
      </c>
      <c r="B132" s="43" t="s">
        <v>54</v>
      </c>
      <c r="C132" s="43"/>
      <c r="D132" s="40">
        <v>170</v>
      </c>
      <c r="E132" s="43" t="s">
        <v>54</v>
      </c>
      <c r="F132" s="17"/>
      <c r="G132" s="40">
        <v>170</v>
      </c>
      <c r="H132" s="43" t="s">
        <v>54</v>
      </c>
      <c r="I132" s="17"/>
      <c r="J132" s="40">
        <v>170</v>
      </c>
      <c r="K132" s="43" t="s">
        <v>54</v>
      </c>
      <c r="L132" s="17"/>
      <c r="M132" s="40">
        <v>170</v>
      </c>
      <c r="N132" s="43" t="s">
        <v>54</v>
      </c>
      <c r="O132" s="17"/>
      <c r="P132" s="40">
        <v>170</v>
      </c>
      <c r="Q132" s="43" t="s">
        <v>54</v>
      </c>
      <c r="R132" s="17"/>
      <c r="S132" s="40">
        <v>170</v>
      </c>
      <c r="T132" s="43" t="s">
        <v>54</v>
      </c>
    </row>
    <row r="133" spans="1:20">
      <c r="A133" s="40">
        <v>169</v>
      </c>
      <c r="B133" s="42" t="s">
        <v>53</v>
      </c>
      <c r="C133" s="42"/>
      <c r="D133" s="40">
        <v>169</v>
      </c>
      <c r="E133" s="42" t="s">
        <v>53</v>
      </c>
      <c r="F133" s="17"/>
      <c r="G133" s="40">
        <v>169</v>
      </c>
      <c r="H133" s="42" t="s">
        <v>53</v>
      </c>
      <c r="I133" s="17"/>
      <c r="J133" s="40">
        <v>169</v>
      </c>
      <c r="K133" s="42" t="s">
        <v>53</v>
      </c>
      <c r="L133" s="17"/>
      <c r="M133" s="40">
        <v>169</v>
      </c>
      <c r="N133" s="42" t="s">
        <v>53</v>
      </c>
      <c r="O133" s="17"/>
      <c r="P133" s="40">
        <v>169</v>
      </c>
      <c r="Q133" s="42" t="s">
        <v>53</v>
      </c>
      <c r="R133" s="17"/>
      <c r="S133" s="40">
        <v>169</v>
      </c>
      <c r="T133" s="42" t="s">
        <v>53</v>
      </c>
    </row>
    <row r="134" spans="1:20">
      <c r="A134" s="40">
        <v>168</v>
      </c>
      <c r="B134" s="42" t="s">
        <v>53</v>
      </c>
      <c r="C134" s="42"/>
      <c r="D134" s="40">
        <v>168</v>
      </c>
      <c r="E134" s="42" t="s">
        <v>53</v>
      </c>
      <c r="F134" s="17"/>
      <c r="G134" s="40">
        <v>168</v>
      </c>
      <c r="H134" s="42" t="s">
        <v>53</v>
      </c>
      <c r="I134" s="17"/>
      <c r="J134" s="40">
        <v>168</v>
      </c>
      <c r="K134" s="42" t="s">
        <v>53</v>
      </c>
      <c r="L134" s="17"/>
      <c r="M134" s="40">
        <v>168</v>
      </c>
      <c r="N134" s="42" t="s">
        <v>53</v>
      </c>
      <c r="O134" s="17"/>
      <c r="P134" s="40">
        <v>168</v>
      </c>
      <c r="Q134" s="42" t="s">
        <v>53</v>
      </c>
      <c r="R134" s="17"/>
      <c r="S134" s="40">
        <v>168</v>
      </c>
      <c r="T134" s="42" t="s">
        <v>53</v>
      </c>
    </row>
    <row r="135" spans="1:20" ht="26.25">
      <c r="A135" s="40">
        <v>167</v>
      </c>
      <c r="B135" s="43" t="s">
        <v>55</v>
      </c>
      <c r="C135" s="43"/>
      <c r="D135" s="40">
        <v>167</v>
      </c>
      <c r="E135" s="43" t="s">
        <v>55</v>
      </c>
      <c r="F135" s="17"/>
      <c r="G135" s="40">
        <v>167</v>
      </c>
      <c r="H135" s="43" t="s">
        <v>55</v>
      </c>
      <c r="I135" s="17"/>
      <c r="J135" s="40">
        <v>167</v>
      </c>
      <c r="K135" s="43" t="s">
        <v>55</v>
      </c>
      <c r="L135" s="17"/>
      <c r="M135" s="40">
        <v>167</v>
      </c>
      <c r="N135" s="43" t="s">
        <v>55</v>
      </c>
      <c r="O135" s="17"/>
      <c r="P135" s="40">
        <v>167</v>
      </c>
      <c r="Q135" s="43" t="s">
        <v>55</v>
      </c>
      <c r="R135" s="17"/>
      <c r="S135" s="40">
        <v>167</v>
      </c>
      <c r="T135" s="43" t="s">
        <v>55</v>
      </c>
    </row>
    <row r="136" spans="1:20">
      <c r="A136" s="40">
        <v>166</v>
      </c>
      <c r="B136" s="42" t="s">
        <v>53</v>
      </c>
      <c r="C136" s="42"/>
      <c r="D136" s="40">
        <v>166</v>
      </c>
      <c r="E136" s="42" t="s">
        <v>53</v>
      </c>
      <c r="F136" s="17"/>
      <c r="G136" s="40">
        <v>166</v>
      </c>
      <c r="H136" s="42" t="s">
        <v>53</v>
      </c>
      <c r="I136" s="17"/>
      <c r="J136" s="40">
        <v>166</v>
      </c>
      <c r="K136" s="42" t="s">
        <v>53</v>
      </c>
      <c r="L136" s="17"/>
      <c r="M136" s="40">
        <v>166</v>
      </c>
      <c r="N136" s="42" t="s">
        <v>53</v>
      </c>
      <c r="O136" s="17"/>
      <c r="P136" s="40">
        <v>166</v>
      </c>
      <c r="Q136" s="42" t="s">
        <v>53</v>
      </c>
      <c r="R136" s="17"/>
      <c r="S136" s="40">
        <v>166</v>
      </c>
      <c r="T136" s="42" t="s">
        <v>53</v>
      </c>
    </row>
    <row r="137" spans="1:20">
      <c r="A137" s="40">
        <v>165</v>
      </c>
      <c r="B137" s="42" t="s">
        <v>53</v>
      </c>
      <c r="C137" s="42"/>
      <c r="D137" s="40">
        <v>165</v>
      </c>
      <c r="E137" s="42" t="s">
        <v>53</v>
      </c>
      <c r="F137" s="17"/>
      <c r="G137" s="40">
        <v>165</v>
      </c>
      <c r="H137" s="42" t="s">
        <v>53</v>
      </c>
      <c r="I137" s="17"/>
      <c r="J137" s="40">
        <v>165</v>
      </c>
      <c r="K137" s="42" t="s">
        <v>53</v>
      </c>
      <c r="L137" s="17"/>
      <c r="M137" s="40">
        <v>165</v>
      </c>
      <c r="N137" s="42" t="s">
        <v>53</v>
      </c>
      <c r="O137" s="17"/>
      <c r="P137" s="40">
        <v>165</v>
      </c>
      <c r="Q137" s="42" t="s">
        <v>53</v>
      </c>
      <c r="R137" s="17"/>
      <c r="S137" s="40">
        <v>165</v>
      </c>
      <c r="T137" s="42" t="s">
        <v>53</v>
      </c>
    </row>
    <row r="138" spans="1:20" ht="26.25">
      <c r="A138" s="40">
        <v>164</v>
      </c>
      <c r="B138" s="43" t="s">
        <v>56</v>
      </c>
      <c r="C138" s="43"/>
      <c r="D138" s="40">
        <v>164</v>
      </c>
      <c r="E138" s="43" t="s">
        <v>56</v>
      </c>
      <c r="F138" s="17"/>
      <c r="G138" s="40">
        <v>164</v>
      </c>
      <c r="H138" s="43" t="s">
        <v>56</v>
      </c>
      <c r="I138" s="17"/>
      <c r="J138" s="40">
        <v>164</v>
      </c>
      <c r="K138" s="43" t="s">
        <v>56</v>
      </c>
      <c r="L138" s="17"/>
      <c r="M138" s="40">
        <v>164</v>
      </c>
      <c r="N138" s="43" t="s">
        <v>56</v>
      </c>
      <c r="O138" s="17"/>
      <c r="P138" s="40">
        <v>164</v>
      </c>
      <c r="Q138" s="43" t="s">
        <v>56</v>
      </c>
      <c r="R138" s="17"/>
      <c r="S138" s="40">
        <v>164</v>
      </c>
      <c r="T138" s="43" t="s">
        <v>56</v>
      </c>
    </row>
    <row r="139" spans="1:20">
      <c r="A139" s="40">
        <v>163</v>
      </c>
      <c r="B139" s="42" t="s">
        <v>53</v>
      </c>
      <c r="C139" s="42"/>
      <c r="D139" s="40">
        <v>163</v>
      </c>
      <c r="E139" s="42" t="s">
        <v>53</v>
      </c>
      <c r="F139" s="17"/>
      <c r="G139" s="40">
        <v>163</v>
      </c>
      <c r="H139" s="42" t="s">
        <v>53</v>
      </c>
      <c r="I139" s="17"/>
      <c r="J139" s="40">
        <v>163</v>
      </c>
      <c r="K139" s="42" t="s">
        <v>53</v>
      </c>
      <c r="L139" s="17"/>
      <c r="M139" s="40">
        <v>163</v>
      </c>
      <c r="N139" s="42" t="s">
        <v>53</v>
      </c>
      <c r="O139" s="17"/>
      <c r="P139" s="40">
        <v>163</v>
      </c>
      <c r="Q139" s="42" t="s">
        <v>53</v>
      </c>
      <c r="R139" s="17"/>
      <c r="S139" s="40">
        <v>163</v>
      </c>
      <c r="T139" s="42" t="s">
        <v>53</v>
      </c>
    </row>
    <row r="140" spans="1:20">
      <c r="A140" s="40">
        <v>162</v>
      </c>
      <c r="B140" s="42" t="s">
        <v>53</v>
      </c>
      <c r="C140" s="42"/>
      <c r="D140" s="40">
        <v>162</v>
      </c>
      <c r="E140" s="42" t="s">
        <v>53</v>
      </c>
      <c r="F140" s="17"/>
      <c r="G140" s="40">
        <v>162</v>
      </c>
      <c r="H140" s="42" t="s">
        <v>53</v>
      </c>
      <c r="I140" s="17"/>
      <c r="J140" s="40">
        <v>162</v>
      </c>
      <c r="K140" s="42" t="s">
        <v>53</v>
      </c>
      <c r="L140" s="17"/>
      <c r="M140" s="40">
        <v>162</v>
      </c>
      <c r="N140" s="42" t="s">
        <v>53</v>
      </c>
      <c r="O140" s="17"/>
      <c r="P140" s="40">
        <v>162</v>
      </c>
      <c r="Q140" s="42" t="s">
        <v>53</v>
      </c>
      <c r="R140" s="17"/>
      <c r="S140" s="40">
        <v>162</v>
      </c>
      <c r="T140" s="42" t="s">
        <v>53</v>
      </c>
    </row>
    <row r="141" spans="1:20" ht="26.25">
      <c r="A141" s="40">
        <v>161</v>
      </c>
      <c r="B141" s="43" t="s">
        <v>57</v>
      </c>
      <c r="C141" s="43"/>
      <c r="D141" s="40">
        <v>161</v>
      </c>
      <c r="E141" s="43" t="s">
        <v>57</v>
      </c>
      <c r="F141" s="17"/>
      <c r="G141" s="40">
        <v>161</v>
      </c>
      <c r="H141" s="43" t="s">
        <v>57</v>
      </c>
      <c r="I141" s="17"/>
      <c r="J141" s="40">
        <v>161</v>
      </c>
      <c r="K141" s="43" t="s">
        <v>57</v>
      </c>
      <c r="L141" s="17"/>
      <c r="M141" s="40">
        <v>161</v>
      </c>
      <c r="N141" s="43" t="s">
        <v>57</v>
      </c>
      <c r="O141" s="17"/>
      <c r="P141" s="40">
        <v>161</v>
      </c>
      <c r="Q141" s="43" t="s">
        <v>57</v>
      </c>
      <c r="R141" s="17"/>
      <c r="S141" s="40">
        <v>161</v>
      </c>
      <c r="T141" s="43" t="s">
        <v>57</v>
      </c>
    </row>
    <row r="142" spans="1:20" ht="26.25">
      <c r="A142" s="40">
        <v>160</v>
      </c>
      <c r="B142" s="43" t="s">
        <v>237</v>
      </c>
      <c r="C142" s="43"/>
      <c r="D142" s="40">
        <v>160</v>
      </c>
      <c r="E142" s="43" t="s">
        <v>58</v>
      </c>
      <c r="F142" s="17"/>
      <c r="G142" s="40">
        <v>160</v>
      </c>
      <c r="H142" s="43" t="s">
        <v>58</v>
      </c>
      <c r="I142" s="17"/>
      <c r="J142" s="40">
        <v>160</v>
      </c>
      <c r="K142" s="43" t="s">
        <v>58</v>
      </c>
      <c r="L142" s="17"/>
      <c r="M142" s="40">
        <v>160</v>
      </c>
      <c r="N142" s="43" t="s">
        <v>58</v>
      </c>
      <c r="O142" s="17"/>
      <c r="P142" s="40">
        <v>160</v>
      </c>
      <c r="Q142" s="43" t="s">
        <v>58</v>
      </c>
      <c r="R142" s="17"/>
      <c r="S142" s="40">
        <v>160</v>
      </c>
      <c r="T142" s="43" t="s">
        <v>58</v>
      </c>
    </row>
    <row r="143" spans="1:20" ht="26.25">
      <c r="A143" s="40">
        <v>159</v>
      </c>
      <c r="B143" s="42" t="s">
        <v>306</v>
      </c>
      <c r="C143" s="42"/>
      <c r="D143" s="40">
        <v>159</v>
      </c>
      <c r="E143" s="42" t="s">
        <v>53</v>
      </c>
      <c r="F143" s="17"/>
      <c r="G143" s="40">
        <v>159</v>
      </c>
      <c r="H143" s="42" t="s">
        <v>53</v>
      </c>
      <c r="I143" s="17"/>
      <c r="J143" s="40">
        <v>159</v>
      </c>
      <c r="K143" s="42" t="s">
        <v>53</v>
      </c>
      <c r="L143" s="17"/>
      <c r="M143" s="40">
        <v>159</v>
      </c>
      <c r="N143" s="42" t="s">
        <v>53</v>
      </c>
      <c r="O143" s="17"/>
      <c r="P143" s="40">
        <v>159</v>
      </c>
      <c r="Q143" s="42" t="s">
        <v>53</v>
      </c>
      <c r="R143" s="17"/>
      <c r="S143" s="40">
        <v>159</v>
      </c>
      <c r="T143" s="42" t="s">
        <v>53</v>
      </c>
    </row>
    <row r="144" spans="1:20" ht="26.25">
      <c r="A144" s="40">
        <v>158</v>
      </c>
      <c r="B144" s="43" t="s">
        <v>238</v>
      </c>
      <c r="C144" s="43"/>
      <c r="D144" s="40">
        <v>158</v>
      </c>
      <c r="E144" s="43" t="s">
        <v>59</v>
      </c>
      <c r="F144" s="17"/>
      <c r="G144" s="40">
        <v>158</v>
      </c>
      <c r="H144" s="43" t="s">
        <v>59</v>
      </c>
      <c r="I144" s="17"/>
      <c r="J144" s="40">
        <v>158</v>
      </c>
      <c r="K144" s="43" t="s">
        <v>59</v>
      </c>
      <c r="L144" s="17"/>
      <c r="M144" s="40">
        <v>158</v>
      </c>
      <c r="N144" s="43" t="s">
        <v>59</v>
      </c>
      <c r="O144" s="17"/>
      <c r="P144" s="40">
        <v>158</v>
      </c>
      <c r="Q144" s="43" t="s">
        <v>59</v>
      </c>
      <c r="R144" s="17"/>
      <c r="S144" s="40">
        <v>158</v>
      </c>
      <c r="T144" s="43" t="s">
        <v>59</v>
      </c>
    </row>
    <row r="145" spans="1:20" ht="26.25">
      <c r="A145" s="40">
        <v>157</v>
      </c>
      <c r="B145" s="43" t="s">
        <v>60</v>
      </c>
      <c r="C145" s="43"/>
      <c r="D145" s="40">
        <v>157</v>
      </c>
      <c r="E145" s="43" t="s">
        <v>60</v>
      </c>
      <c r="F145" s="17"/>
      <c r="G145" s="40">
        <v>157</v>
      </c>
      <c r="H145" s="43" t="s">
        <v>60</v>
      </c>
      <c r="I145" s="17"/>
      <c r="J145" s="40">
        <v>157</v>
      </c>
      <c r="K145" s="43" t="s">
        <v>60</v>
      </c>
      <c r="L145" s="17"/>
      <c r="M145" s="40">
        <v>157</v>
      </c>
      <c r="N145" s="43" t="s">
        <v>60</v>
      </c>
      <c r="O145" s="17"/>
      <c r="P145" s="40">
        <v>157</v>
      </c>
      <c r="Q145" s="43" t="s">
        <v>60</v>
      </c>
      <c r="R145" s="17"/>
      <c r="S145" s="40">
        <v>157</v>
      </c>
      <c r="T145" s="43" t="s">
        <v>60</v>
      </c>
    </row>
    <row r="146" spans="1:20" ht="26.25">
      <c r="A146" s="40">
        <v>156</v>
      </c>
      <c r="B146" s="43" t="s">
        <v>61</v>
      </c>
      <c r="C146" s="43"/>
      <c r="D146" s="40">
        <v>156</v>
      </c>
      <c r="E146" s="43" t="s">
        <v>61</v>
      </c>
      <c r="F146" s="17"/>
      <c r="G146" s="40">
        <v>156</v>
      </c>
      <c r="H146" s="43" t="s">
        <v>61</v>
      </c>
      <c r="I146" s="17"/>
      <c r="J146" s="40">
        <v>156</v>
      </c>
      <c r="K146" s="43" t="s">
        <v>61</v>
      </c>
      <c r="L146" s="17"/>
      <c r="M146" s="40">
        <v>156</v>
      </c>
      <c r="N146" s="43" t="s">
        <v>61</v>
      </c>
      <c r="O146" s="17"/>
      <c r="P146" s="40">
        <v>156</v>
      </c>
      <c r="Q146" s="43" t="s">
        <v>61</v>
      </c>
      <c r="R146" s="17"/>
      <c r="S146" s="40">
        <v>156</v>
      </c>
      <c r="T146" s="43" t="s">
        <v>61</v>
      </c>
    </row>
    <row r="147" spans="1:20" ht="26.25">
      <c r="A147" s="40">
        <v>155</v>
      </c>
      <c r="B147" s="43" t="s">
        <v>62</v>
      </c>
      <c r="C147" s="43"/>
      <c r="D147" s="40">
        <v>155</v>
      </c>
      <c r="E147" s="43" t="s">
        <v>62</v>
      </c>
      <c r="F147" s="17"/>
      <c r="G147" s="40">
        <v>155</v>
      </c>
      <c r="H147" s="43" t="s">
        <v>62</v>
      </c>
      <c r="I147" s="17"/>
      <c r="J147" s="40">
        <v>155</v>
      </c>
      <c r="K147" s="43" t="s">
        <v>62</v>
      </c>
      <c r="L147" s="17"/>
      <c r="M147" s="40">
        <v>155</v>
      </c>
      <c r="N147" s="43" t="s">
        <v>62</v>
      </c>
      <c r="O147" s="17"/>
      <c r="P147" s="40">
        <v>155</v>
      </c>
      <c r="Q147" s="43" t="s">
        <v>62</v>
      </c>
      <c r="R147" s="17"/>
      <c r="S147" s="40">
        <v>155</v>
      </c>
      <c r="T147" s="43" t="s">
        <v>62</v>
      </c>
    </row>
    <row r="148" spans="1:20" ht="26.25">
      <c r="A148" s="40">
        <v>154</v>
      </c>
      <c r="B148" s="43" t="s">
        <v>63</v>
      </c>
      <c r="C148" s="43"/>
      <c r="D148" s="40">
        <v>154</v>
      </c>
      <c r="E148" s="43" t="s">
        <v>63</v>
      </c>
      <c r="F148" s="17"/>
      <c r="G148" s="40">
        <v>154</v>
      </c>
      <c r="H148" s="43" t="s">
        <v>63</v>
      </c>
      <c r="I148" s="17"/>
      <c r="J148" s="40">
        <v>154</v>
      </c>
      <c r="K148" s="43" t="s">
        <v>63</v>
      </c>
      <c r="L148" s="17"/>
      <c r="M148" s="40">
        <v>154</v>
      </c>
      <c r="N148" s="43" t="s">
        <v>63</v>
      </c>
      <c r="O148" s="17"/>
      <c r="P148" s="40">
        <v>154</v>
      </c>
      <c r="Q148" s="43" t="s">
        <v>63</v>
      </c>
      <c r="R148" s="17"/>
      <c r="S148" s="40">
        <v>154</v>
      </c>
      <c r="T148" s="43" t="s">
        <v>63</v>
      </c>
    </row>
    <row r="149" spans="1:20" ht="26.25">
      <c r="A149" s="40">
        <v>153</v>
      </c>
      <c r="B149" s="43" t="s">
        <v>64</v>
      </c>
      <c r="C149" s="43"/>
      <c r="D149" s="40">
        <v>153</v>
      </c>
      <c r="E149" s="43" t="s">
        <v>64</v>
      </c>
      <c r="F149" s="17"/>
      <c r="G149" s="40">
        <v>153</v>
      </c>
      <c r="H149" s="43" t="s">
        <v>64</v>
      </c>
      <c r="I149" s="17"/>
      <c r="J149" s="40">
        <v>153</v>
      </c>
      <c r="K149" s="43" t="s">
        <v>64</v>
      </c>
      <c r="L149" s="17"/>
      <c r="M149" s="40">
        <v>153</v>
      </c>
      <c r="N149" s="43" t="s">
        <v>64</v>
      </c>
      <c r="O149" s="17"/>
      <c r="P149" s="40">
        <v>153</v>
      </c>
      <c r="Q149" s="43" t="s">
        <v>64</v>
      </c>
      <c r="R149" s="17"/>
      <c r="S149" s="40">
        <v>153</v>
      </c>
      <c r="T149" s="43" t="s">
        <v>64</v>
      </c>
    </row>
    <row r="150" spans="1:20" ht="26.25">
      <c r="A150" s="40">
        <v>152</v>
      </c>
      <c r="B150" s="43" t="s">
        <v>65</v>
      </c>
      <c r="C150" s="43"/>
      <c r="D150" s="40">
        <v>152</v>
      </c>
      <c r="E150" s="43" t="s">
        <v>65</v>
      </c>
      <c r="F150" s="17"/>
      <c r="G150" s="40">
        <v>152</v>
      </c>
      <c r="H150" s="43" t="s">
        <v>65</v>
      </c>
      <c r="I150" s="17"/>
      <c r="J150" s="40">
        <v>152</v>
      </c>
      <c r="K150" s="43" t="s">
        <v>65</v>
      </c>
      <c r="L150" s="17"/>
      <c r="M150" s="40">
        <v>152</v>
      </c>
      <c r="N150" s="43" t="s">
        <v>65</v>
      </c>
      <c r="O150" s="17"/>
      <c r="P150" s="40">
        <v>152</v>
      </c>
      <c r="Q150" s="43" t="s">
        <v>65</v>
      </c>
      <c r="R150" s="17"/>
      <c r="S150" s="40">
        <v>152</v>
      </c>
      <c r="T150" s="43" t="s">
        <v>65</v>
      </c>
    </row>
    <row r="151" spans="1:20" ht="26.25">
      <c r="A151" s="40">
        <v>151</v>
      </c>
      <c r="B151" s="43" t="s">
        <v>66</v>
      </c>
      <c r="C151" s="43"/>
      <c r="D151" s="40">
        <v>151</v>
      </c>
      <c r="E151" s="43" t="s">
        <v>66</v>
      </c>
      <c r="F151" s="17"/>
      <c r="G151" s="40">
        <v>151</v>
      </c>
      <c r="H151" s="43" t="s">
        <v>66</v>
      </c>
      <c r="I151" s="17"/>
      <c r="J151" s="40">
        <v>151</v>
      </c>
      <c r="K151" s="43" t="s">
        <v>66</v>
      </c>
      <c r="L151" s="17"/>
      <c r="M151" s="40">
        <v>151</v>
      </c>
      <c r="N151" s="43" t="s">
        <v>66</v>
      </c>
      <c r="O151" s="17"/>
      <c r="P151" s="40">
        <v>151</v>
      </c>
      <c r="Q151" s="43" t="s">
        <v>66</v>
      </c>
      <c r="R151" s="17"/>
      <c r="S151" s="40">
        <v>151</v>
      </c>
      <c r="T151" s="43" t="s">
        <v>66</v>
      </c>
    </row>
    <row r="152" spans="1:20" ht="26.25">
      <c r="A152" s="40">
        <v>150</v>
      </c>
      <c r="B152" s="43" t="s">
        <v>67</v>
      </c>
      <c r="C152" s="43"/>
      <c r="D152" s="40">
        <v>150</v>
      </c>
      <c r="E152" s="43" t="s">
        <v>67</v>
      </c>
      <c r="F152" s="17"/>
      <c r="G152" s="40">
        <v>150</v>
      </c>
      <c r="H152" s="43" t="s">
        <v>67</v>
      </c>
      <c r="I152" s="17"/>
      <c r="J152" s="40">
        <v>150</v>
      </c>
      <c r="K152" s="43" t="s">
        <v>67</v>
      </c>
      <c r="L152" s="17"/>
      <c r="M152" s="40">
        <v>150</v>
      </c>
      <c r="N152" s="43" t="s">
        <v>67</v>
      </c>
      <c r="O152" s="17"/>
      <c r="P152" s="40">
        <v>150</v>
      </c>
      <c r="Q152" s="43" t="s">
        <v>67</v>
      </c>
      <c r="R152" s="17"/>
      <c r="S152" s="40">
        <v>150</v>
      </c>
      <c r="T152" s="43" t="s">
        <v>67</v>
      </c>
    </row>
    <row r="153" spans="1:20" ht="26.25">
      <c r="A153" s="40">
        <v>149</v>
      </c>
      <c r="B153" s="43" t="s">
        <v>68</v>
      </c>
      <c r="C153" s="43"/>
      <c r="D153" s="40">
        <v>149</v>
      </c>
      <c r="E153" s="43" t="s">
        <v>68</v>
      </c>
      <c r="F153" s="17"/>
      <c r="G153" s="40">
        <v>149</v>
      </c>
      <c r="H153" s="43" t="s">
        <v>68</v>
      </c>
      <c r="I153" s="17"/>
      <c r="J153" s="40">
        <v>149</v>
      </c>
      <c r="K153" s="43" t="s">
        <v>68</v>
      </c>
      <c r="L153" s="17"/>
      <c r="M153" s="40">
        <v>149</v>
      </c>
      <c r="N153" s="43" t="s">
        <v>68</v>
      </c>
      <c r="O153" s="17"/>
      <c r="P153" s="40">
        <v>149</v>
      </c>
      <c r="Q153" s="43" t="s">
        <v>68</v>
      </c>
      <c r="R153" s="17"/>
      <c r="S153" s="40">
        <v>149</v>
      </c>
      <c r="T153" s="43" t="s">
        <v>68</v>
      </c>
    </row>
    <row r="154" spans="1:20" ht="26.25">
      <c r="A154" s="40">
        <v>148</v>
      </c>
      <c r="B154" s="43" t="s">
        <v>69</v>
      </c>
      <c r="C154" s="43"/>
      <c r="D154" s="40">
        <v>148</v>
      </c>
      <c r="E154" s="43" t="s">
        <v>69</v>
      </c>
      <c r="F154" s="17"/>
      <c r="G154" s="40">
        <v>148</v>
      </c>
      <c r="H154" s="43" t="s">
        <v>69</v>
      </c>
      <c r="I154" s="17"/>
      <c r="J154" s="40">
        <v>148</v>
      </c>
      <c r="K154" s="43" t="s">
        <v>69</v>
      </c>
      <c r="L154" s="17"/>
      <c r="M154" s="40">
        <v>148</v>
      </c>
      <c r="N154" s="43" t="s">
        <v>69</v>
      </c>
      <c r="O154" s="17"/>
      <c r="P154" s="40">
        <v>148</v>
      </c>
      <c r="Q154" s="43" t="s">
        <v>69</v>
      </c>
      <c r="R154" s="17"/>
      <c r="S154" s="40">
        <v>148</v>
      </c>
      <c r="T154" s="43" t="s">
        <v>69</v>
      </c>
    </row>
    <row r="155" spans="1:20" ht="26.25">
      <c r="A155" s="40">
        <v>147</v>
      </c>
      <c r="B155" s="43" t="s">
        <v>70</v>
      </c>
      <c r="C155" s="43"/>
      <c r="D155" s="40">
        <v>147</v>
      </c>
      <c r="E155" s="43" t="s">
        <v>70</v>
      </c>
      <c r="F155" s="17"/>
      <c r="G155" s="40">
        <v>147</v>
      </c>
      <c r="H155" s="43" t="s">
        <v>70</v>
      </c>
      <c r="I155" s="17"/>
      <c r="J155" s="40">
        <v>147</v>
      </c>
      <c r="K155" s="43" t="s">
        <v>70</v>
      </c>
      <c r="L155" s="17"/>
      <c r="M155" s="40">
        <v>147</v>
      </c>
      <c r="N155" s="43" t="s">
        <v>70</v>
      </c>
      <c r="O155" s="17"/>
      <c r="P155" s="40">
        <v>147</v>
      </c>
      <c r="Q155" s="43" t="s">
        <v>70</v>
      </c>
      <c r="R155" s="17"/>
      <c r="S155" s="40">
        <v>147</v>
      </c>
      <c r="T155" s="43" t="s">
        <v>70</v>
      </c>
    </row>
    <row r="156" spans="1:20" ht="26.25">
      <c r="A156" s="40">
        <v>146</v>
      </c>
      <c r="B156" s="43" t="s">
        <v>71</v>
      </c>
      <c r="C156" s="43"/>
      <c r="D156" s="40">
        <v>146</v>
      </c>
      <c r="E156" s="43" t="s">
        <v>71</v>
      </c>
      <c r="F156" s="17"/>
      <c r="G156" s="40">
        <v>146</v>
      </c>
      <c r="H156" s="43" t="s">
        <v>71</v>
      </c>
      <c r="I156" s="17"/>
      <c r="J156" s="40">
        <v>146</v>
      </c>
      <c r="K156" s="43" t="s">
        <v>71</v>
      </c>
      <c r="L156" s="17"/>
      <c r="M156" s="40">
        <v>146</v>
      </c>
      <c r="N156" s="43" t="s">
        <v>71</v>
      </c>
      <c r="O156" s="17"/>
      <c r="P156" s="40">
        <v>146</v>
      </c>
      <c r="Q156" s="43" t="s">
        <v>71</v>
      </c>
      <c r="R156" s="17"/>
      <c r="S156" s="40">
        <v>146</v>
      </c>
      <c r="T156" s="43" t="s">
        <v>71</v>
      </c>
    </row>
    <row r="157" spans="1:20" ht="26.25">
      <c r="A157" s="40">
        <v>145</v>
      </c>
      <c r="B157" s="43" t="s">
        <v>72</v>
      </c>
      <c r="C157" s="43"/>
      <c r="D157" s="40">
        <v>145</v>
      </c>
      <c r="E157" s="43" t="s">
        <v>72</v>
      </c>
      <c r="F157" s="17"/>
      <c r="G157" s="40">
        <v>145</v>
      </c>
      <c r="H157" s="43" t="s">
        <v>72</v>
      </c>
      <c r="I157" s="17"/>
      <c r="J157" s="40">
        <v>145</v>
      </c>
      <c r="K157" s="43" t="s">
        <v>72</v>
      </c>
      <c r="L157" s="17"/>
      <c r="M157" s="40">
        <v>145</v>
      </c>
      <c r="N157" s="43" t="s">
        <v>72</v>
      </c>
      <c r="O157" s="17"/>
      <c r="P157" s="40">
        <v>145</v>
      </c>
      <c r="Q157" s="43" t="s">
        <v>72</v>
      </c>
      <c r="R157" s="17"/>
      <c r="S157" s="40">
        <v>145</v>
      </c>
      <c r="T157" s="43" t="s">
        <v>72</v>
      </c>
    </row>
    <row r="158" spans="1:20" ht="26.25">
      <c r="A158" s="40">
        <v>144</v>
      </c>
      <c r="B158" s="43" t="s">
        <v>73</v>
      </c>
      <c r="C158" s="43"/>
      <c r="D158" s="40">
        <v>144</v>
      </c>
      <c r="E158" s="43" t="s">
        <v>73</v>
      </c>
      <c r="F158" s="17"/>
      <c r="G158" s="40">
        <v>144</v>
      </c>
      <c r="H158" s="43" t="s">
        <v>73</v>
      </c>
      <c r="I158" s="17"/>
      <c r="J158" s="40">
        <v>144</v>
      </c>
      <c r="K158" s="43" t="s">
        <v>73</v>
      </c>
      <c r="L158" s="17"/>
      <c r="M158" s="40">
        <v>144</v>
      </c>
      <c r="N158" s="43" t="s">
        <v>73</v>
      </c>
      <c r="O158" s="17"/>
      <c r="P158" s="40">
        <v>144</v>
      </c>
      <c r="Q158" s="43" t="s">
        <v>73</v>
      </c>
      <c r="R158" s="17"/>
      <c r="S158" s="40">
        <v>144</v>
      </c>
      <c r="T158" s="43" t="s">
        <v>73</v>
      </c>
    </row>
    <row r="159" spans="1:20" ht="26.25">
      <c r="A159" s="40">
        <v>143</v>
      </c>
      <c r="B159" s="43" t="s">
        <v>74</v>
      </c>
      <c r="C159" s="43"/>
      <c r="D159" s="40">
        <v>143</v>
      </c>
      <c r="E159" s="43" t="s">
        <v>74</v>
      </c>
      <c r="F159" s="17"/>
      <c r="G159" s="40">
        <v>143</v>
      </c>
      <c r="H159" s="43" t="s">
        <v>74</v>
      </c>
      <c r="I159" s="17"/>
      <c r="J159" s="40">
        <v>143</v>
      </c>
      <c r="K159" s="43" t="s">
        <v>74</v>
      </c>
      <c r="L159" s="17"/>
      <c r="M159" s="40">
        <v>143</v>
      </c>
      <c r="N159" s="43" t="s">
        <v>74</v>
      </c>
      <c r="O159" s="17"/>
      <c r="P159" s="40">
        <v>143</v>
      </c>
      <c r="Q159" s="43" t="s">
        <v>74</v>
      </c>
      <c r="R159" s="17"/>
      <c r="S159" s="40">
        <v>143</v>
      </c>
      <c r="T159" s="43" t="s">
        <v>74</v>
      </c>
    </row>
    <row r="160" spans="1:20" ht="26.25">
      <c r="A160" s="40">
        <v>142</v>
      </c>
      <c r="B160" s="43" t="s">
        <v>75</v>
      </c>
      <c r="C160" s="43"/>
      <c r="D160" s="40">
        <v>142</v>
      </c>
      <c r="E160" s="43" t="s">
        <v>75</v>
      </c>
      <c r="F160" s="17"/>
      <c r="G160" s="40">
        <v>142</v>
      </c>
      <c r="H160" s="43" t="s">
        <v>75</v>
      </c>
      <c r="I160" s="17"/>
      <c r="J160" s="40">
        <v>142</v>
      </c>
      <c r="K160" s="43" t="s">
        <v>75</v>
      </c>
      <c r="L160" s="17"/>
      <c r="M160" s="40">
        <v>142</v>
      </c>
      <c r="N160" s="43" t="s">
        <v>75</v>
      </c>
      <c r="O160" s="17"/>
      <c r="P160" s="40">
        <v>142</v>
      </c>
      <c r="Q160" s="43" t="s">
        <v>75</v>
      </c>
      <c r="R160" s="17"/>
      <c r="S160" s="40">
        <v>142</v>
      </c>
      <c r="T160" s="43" t="s">
        <v>75</v>
      </c>
    </row>
    <row r="161" spans="1:20" ht="26.25">
      <c r="A161" s="40">
        <v>141</v>
      </c>
      <c r="B161" s="43" t="s">
        <v>76</v>
      </c>
      <c r="C161" s="43"/>
      <c r="D161" s="40">
        <v>141</v>
      </c>
      <c r="E161" s="43" t="s">
        <v>76</v>
      </c>
      <c r="F161" s="17"/>
      <c r="G161" s="40">
        <v>141</v>
      </c>
      <c r="H161" s="43" t="s">
        <v>76</v>
      </c>
      <c r="I161" s="17"/>
      <c r="J161" s="40">
        <v>141</v>
      </c>
      <c r="K161" s="43" t="s">
        <v>76</v>
      </c>
      <c r="L161" s="17"/>
      <c r="M161" s="40">
        <v>141</v>
      </c>
      <c r="N161" s="43" t="s">
        <v>76</v>
      </c>
      <c r="O161" s="17"/>
      <c r="P161" s="40">
        <v>141</v>
      </c>
      <c r="Q161" s="43" t="s">
        <v>76</v>
      </c>
      <c r="R161" s="17"/>
      <c r="S161" s="40">
        <v>141</v>
      </c>
      <c r="T161" s="43" t="s">
        <v>76</v>
      </c>
    </row>
    <row r="162" spans="1:20" ht="26.25">
      <c r="A162" s="40">
        <v>140</v>
      </c>
      <c r="B162" s="43" t="s">
        <v>77</v>
      </c>
      <c r="C162" s="43"/>
      <c r="D162" s="40">
        <v>140</v>
      </c>
      <c r="E162" s="43" t="s">
        <v>77</v>
      </c>
      <c r="F162" s="17"/>
      <c r="G162" s="40">
        <v>140</v>
      </c>
      <c r="H162" s="43" t="s">
        <v>77</v>
      </c>
      <c r="I162" s="17"/>
      <c r="J162" s="40">
        <v>140</v>
      </c>
      <c r="K162" s="43" t="s">
        <v>77</v>
      </c>
      <c r="L162" s="17"/>
      <c r="M162" s="40">
        <v>140</v>
      </c>
      <c r="N162" s="43" t="s">
        <v>77</v>
      </c>
      <c r="O162" s="17"/>
      <c r="P162" s="40">
        <v>140</v>
      </c>
      <c r="Q162" s="43" t="s">
        <v>77</v>
      </c>
      <c r="R162" s="17"/>
      <c r="S162" s="40">
        <v>140</v>
      </c>
      <c r="T162" s="43" t="s">
        <v>77</v>
      </c>
    </row>
    <row r="163" spans="1:20" ht="26.25">
      <c r="A163" s="40">
        <v>139</v>
      </c>
      <c r="B163" s="43" t="s">
        <v>78</v>
      </c>
      <c r="C163" s="43"/>
      <c r="D163" s="40">
        <v>139</v>
      </c>
      <c r="E163" s="43" t="s">
        <v>78</v>
      </c>
      <c r="F163" s="17"/>
      <c r="G163" s="40">
        <v>139</v>
      </c>
      <c r="H163" s="43" t="s">
        <v>78</v>
      </c>
      <c r="I163" s="17"/>
      <c r="J163" s="40">
        <v>139</v>
      </c>
      <c r="K163" s="43" t="s">
        <v>78</v>
      </c>
      <c r="L163" s="17"/>
      <c r="M163" s="40">
        <v>139</v>
      </c>
      <c r="N163" s="43" t="s">
        <v>78</v>
      </c>
      <c r="O163" s="17"/>
      <c r="P163" s="40">
        <v>139</v>
      </c>
      <c r="Q163" s="43" t="s">
        <v>78</v>
      </c>
      <c r="R163" s="17"/>
      <c r="S163" s="40">
        <v>139</v>
      </c>
      <c r="T163" s="43" t="s">
        <v>78</v>
      </c>
    </row>
    <row r="164" spans="1:20" ht="26.25">
      <c r="A164" s="40">
        <v>138</v>
      </c>
      <c r="B164" s="43" t="s">
        <v>79</v>
      </c>
      <c r="C164" s="43"/>
      <c r="D164" s="40">
        <v>138</v>
      </c>
      <c r="E164" s="43" t="s">
        <v>79</v>
      </c>
      <c r="F164" s="17"/>
      <c r="G164" s="40">
        <v>138</v>
      </c>
      <c r="H164" s="43" t="s">
        <v>79</v>
      </c>
      <c r="I164" s="17"/>
      <c r="J164" s="40">
        <v>138</v>
      </c>
      <c r="K164" s="43" t="s">
        <v>79</v>
      </c>
      <c r="L164" s="17"/>
      <c r="M164" s="40">
        <v>138</v>
      </c>
      <c r="N164" s="43" t="s">
        <v>79</v>
      </c>
      <c r="O164" s="17"/>
      <c r="P164" s="40">
        <v>138</v>
      </c>
      <c r="Q164" s="43" t="s">
        <v>79</v>
      </c>
      <c r="R164" s="17"/>
      <c r="S164" s="40">
        <v>138</v>
      </c>
      <c r="T164" s="43" t="s">
        <v>79</v>
      </c>
    </row>
    <row r="165" spans="1:20" ht="26.25">
      <c r="A165" s="40">
        <v>137</v>
      </c>
      <c r="B165" s="43" t="s">
        <v>80</v>
      </c>
      <c r="C165" s="43"/>
      <c r="D165" s="40">
        <v>137</v>
      </c>
      <c r="E165" s="43" t="s">
        <v>80</v>
      </c>
      <c r="F165" s="17"/>
      <c r="G165" s="40">
        <v>137</v>
      </c>
      <c r="H165" s="43" t="s">
        <v>80</v>
      </c>
      <c r="I165" s="17"/>
      <c r="J165" s="40">
        <v>137</v>
      </c>
      <c r="K165" s="43" t="s">
        <v>80</v>
      </c>
      <c r="L165" s="17"/>
      <c r="M165" s="40">
        <v>137</v>
      </c>
      <c r="N165" s="43" t="s">
        <v>80</v>
      </c>
      <c r="O165" s="17"/>
      <c r="P165" s="40">
        <v>137</v>
      </c>
      <c r="Q165" s="43" t="s">
        <v>80</v>
      </c>
      <c r="R165" s="17"/>
      <c r="S165" s="40">
        <v>137</v>
      </c>
      <c r="T165" s="43" t="s">
        <v>80</v>
      </c>
    </row>
    <row r="166" spans="1:20" ht="26.25">
      <c r="A166" s="40">
        <v>136</v>
      </c>
      <c r="B166" s="43" t="s">
        <v>81</v>
      </c>
      <c r="C166" s="43"/>
      <c r="D166" s="40">
        <v>136</v>
      </c>
      <c r="E166" s="43" t="s">
        <v>81</v>
      </c>
      <c r="F166" s="17"/>
      <c r="G166" s="40">
        <v>136</v>
      </c>
      <c r="H166" s="43" t="s">
        <v>81</v>
      </c>
      <c r="I166" s="17"/>
      <c r="J166" s="40">
        <v>136</v>
      </c>
      <c r="K166" s="43" t="s">
        <v>81</v>
      </c>
      <c r="L166" s="17"/>
      <c r="M166" s="40">
        <v>136</v>
      </c>
      <c r="N166" s="43" t="s">
        <v>81</v>
      </c>
      <c r="O166" s="17"/>
      <c r="P166" s="40">
        <v>136</v>
      </c>
      <c r="Q166" s="43" t="s">
        <v>81</v>
      </c>
      <c r="R166" s="17"/>
      <c r="S166" s="40">
        <v>136</v>
      </c>
      <c r="T166" s="43" t="s">
        <v>81</v>
      </c>
    </row>
    <row r="167" spans="1:20" ht="26.25">
      <c r="A167" s="40">
        <v>135</v>
      </c>
      <c r="B167" s="43" t="s">
        <v>82</v>
      </c>
      <c r="C167" s="43"/>
      <c r="D167" s="40">
        <v>135</v>
      </c>
      <c r="E167" s="43" t="s">
        <v>82</v>
      </c>
      <c r="F167" s="17"/>
      <c r="G167" s="40">
        <v>135</v>
      </c>
      <c r="H167" s="43" t="s">
        <v>82</v>
      </c>
      <c r="I167" s="17"/>
      <c r="J167" s="40">
        <v>135</v>
      </c>
      <c r="K167" s="43" t="s">
        <v>82</v>
      </c>
      <c r="L167" s="17"/>
      <c r="M167" s="40">
        <v>135</v>
      </c>
      <c r="N167" s="43" t="s">
        <v>82</v>
      </c>
      <c r="O167" s="17"/>
      <c r="P167" s="40">
        <v>135</v>
      </c>
      <c r="Q167" s="43" t="s">
        <v>82</v>
      </c>
      <c r="R167" s="17"/>
      <c r="S167" s="40">
        <v>135</v>
      </c>
      <c r="T167" s="43" t="s">
        <v>82</v>
      </c>
    </row>
    <row r="168" spans="1:20" ht="26.25">
      <c r="A168" s="40">
        <v>134</v>
      </c>
      <c r="B168" s="43" t="s">
        <v>83</v>
      </c>
      <c r="C168" s="43"/>
      <c r="D168" s="40">
        <v>134</v>
      </c>
      <c r="E168" s="43" t="s">
        <v>83</v>
      </c>
      <c r="F168" s="17"/>
      <c r="G168" s="40">
        <v>134</v>
      </c>
      <c r="H168" s="43" t="s">
        <v>83</v>
      </c>
      <c r="I168" s="17"/>
      <c r="J168" s="40">
        <v>134</v>
      </c>
      <c r="K168" s="43" t="s">
        <v>83</v>
      </c>
      <c r="L168" s="17"/>
      <c r="M168" s="40">
        <v>134</v>
      </c>
      <c r="N168" s="43" t="s">
        <v>83</v>
      </c>
      <c r="O168" s="17"/>
      <c r="P168" s="40">
        <v>134</v>
      </c>
      <c r="Q168" s="43" t="s">
        <v>83</v>
      </c>
      <c r="R168" s="17"/>
      <c r="S168" s="40">
        <v>134</v>
      </c>
      <c r="T168" s="43" t="s">
        <v>83</v>
      </c>
    </row>
    <row r="169" spans="1:20" ht="26.25">
      <c r="A169" s="40">
        <v>133</v>
      </c>
      <c r="B169" s="43" t="s">
        <v>84</v>
      </c>
      <c r="C169" s="43"/>
      <c r="D169" s="40">
        <v>133</v>
      </c>
      <c r="E169" s="43" t="s">
        <v>84</v>
      </c>
      <c r="F169" s="17"/>
      <c r="G169" s="40">
        <v>133</v>
      </c>
      <c r="H169" s="43" t="s">
        <v>84</v>
      </c>
      <c r="I169" s="17"/>
      <c r="J169" s="40">
        <v>133</v>
      </c>
      <c r="K169" s="43" t="s">
        <v>84</v>
      </c>
      <c r="L169" s="17"/>
      <c r="M169" s="40">
        <v>133</v>
      </c>
      <c r="N169" s="43" t="s">
        <v>84</v>
      </c>
      <c r="O169" s="17"/>
      <c r="P169" s="40">
        <v>133</v>
      </c>
      <c r="Q169" s="43" t="s">
        <v>84</v>
      </c>
      <c r="R169" s="17"/>
      <c r="S169" s="40">
        <v>133</v>
      </c>
      <c r="T169" s="43" t="s">
        <v>84</v>
      </c>
    </row>
    <row r="170" spans="1:20" ht="26.25">
      <c r="A170" s="40">
        <v>132</v>
      </c>
      <c r="B170" s="43" t="s">
        <v>85</v>
      </c>
      <c r="C170" s="43"/>
      <c r="D170" s="40">
        <v>132</v>
      </c>
      <c r="E170" s="43" t="s">
        <v>85</v>
      </c>
      <c r="F170" s="17"/>
      <c r="G170" s="40">
        <v>132</v>
      </c>
      <c r="H170" s="43" t="s">
        <v>85</v>
      </c>
      <c r="I170" s="17"/>
      <c r="J170" s="40">
        <v>132</v>
      </c>
      <c r="K170" s="43" t="s">
        <v>85</v>
      </c>
      <c r="L170" s="17"/>
      <c r="M170" s="40">
        <v>132</v>
      </c>
      <c r="N170" s="43" t="s">
        <v>85</v>
      </c>
      <c r="O170" s="17"/>
      <c r="P170" s="40">
        <v>132</v>
      </c>
      <c r="Q170" s="43" t="s">
        <v>85</v>
      </c>
      <c r="R170" s="17"/>
      <c r="S170" s="40">
        <v>132</v>
      </c>
      <c r="T170" s="43" t="s">
        <v>85</v>
      </c>
    </row>
    <row r="171" spans="1:20" ht="26.25">
      <c r="A171" s="40">
        <v>131</v>
      </c>
      <c r="B171" s="43" t="s">
        <v>86</v>
      </c>
      <c r="C171" s="43"/>
      <c r="D171" s="40">
        <v>131</v>
      </c>
      <c r="E171" s="43" t="s">
        <v>86</v>
      </c>
      <c r="F171" s="17"/>
      <c r="G171" s="40">
        <v>131</v>
      </c>
      <c r="H171" s="43" t="s">
        <v>86</v>
      </c>
      <c r="I171" s="17"/>
      <c r="J171" s="40">
        <v>131</v>
      </c>
      <c r="K171" s="43" t="s">
        <v>86</v>
      </c>
      <c r="L171" s="17"/>
      <c r="M171" s="40">
        <v>131</v>
      </c>
      <c r="N171" s="43" t="s">
        <v>86</v>
      </c>
      <c r="O171" s="17"/>
      <c r="P171" s="40">
        <v>131</v>
      </c>
      <c r="Q171" s="43" t="s">
        <v>86</v>
      </c>
      <c r="R171" s="17"/>
      <c r="S171" s="40">
        <v>131</v>
      </c>
      <c r="T171" s="43" t="s">
        <v>86</v>
      </c>
    </row>
    <row r="172" spans="1:20" ht="26.25">
      <c r="A172" s="40">
        <v>130</v>
      </c>
      <c r="B172" s="43" t="s">
        <v>87</v>
      </c>
      <c r="C172" s="43"/>
      <c r="D172" s="40">
        <v>130</v>
      </c>
      <c r="E172" s="43" t="s">
        <v>87</v>
      </c>
      <c r="F172" s="17"/>
      <c r="G172" s="40">
        <v>130</v>
      </c>
      <c r="H172" s="43" t="s">
        <v>87</v>
      </c>
      <c r="I172" s="17"/>
      <c r="J172" s="40">
        <v>130</v>
      </c>
      <c r="K172" s="43" t="s">
        <v>87</v>
      </c>
      <c r="L172" s="17"/>
      <c r="M172" s="40">
        <v>130</v>
      </c>
      <c r="N172" s="43" t="s">
        <v>87</v>
      </c>
      <c r="O172" s="17"/>
      <c r="P172" s="40">
        <v>130</v>
      </c>
      <c r="Q172" s="43" t="s">
        <v>87</v>
      </c>
      <c r="R172" s="17"/>
      <c r="S172" s="40">
        <v>130</v>
      </c>
      <c r="T172" s="43" t="s">
        <v>87</v>
      </c>
    </row>
    <row r="173" spans="1:20" ht="26.25">
      <c r="A173" s="40">
        <v>129</v>
      </c>
      <c r="B173" s="43" t="s">
        <v>88</v>
      </c>
      <c r="C173" s="43"/>
      <c r="D173" s="40">
        <v>129</v>
      </c>
      <c r="E173" s="43" t="s">
        <v>88</v>
      </c>
      <c r="F173" s="17"/>
      <c r="G173" s="40">
        <v>129</v>
      </c>
      <c r="H173" s="43" t="s">
        <v>88</v>
      </c>
      <c r="I173" s="17"/>
      <c r="J173" s="40">
        <v>129</v>
      </c>
      <c r="K173" s="43" t="s">
        <v>88</v>
      </c>
      <c r="L173" s="17"/>
      <c r="M173" s="40">
        <v>129</v>
      </c>
      <c r="N173" s="43" t="s">
        <v>88</v>
      </c>
      <c r="O173" s="17"/>
      <c r="P173" s="40">
        <v>129</v>
      </c>
      <c r="Q173" s="43" t="s">
        <v>88</v>
      </c>
      <c r="R173" s="17"/>
      <c r="S173" s="40">
        <v>129</v>
      </c>
      <c r="T173" s="43" t="s">
        <v>88</v>
      </c>
    </row>
    <row r="174" spans="1:20" ht="26.25">
      <c r="A174" s="40">
        <v>128</v>
      </c>
      <c r="B174" s="43" t="s">
        <v>89</v>
      </c>
      <c r="C174" s="43"/>
      <c r="D174" s="40">
        <v>128</v>
      </c>
      <c r="E174" s="43" t="s">
        <v>89</v>
      </c>
      <c r="F174" s="17"/>
      <c r="G174" s="40">
        <v>128</v>
      </c>
      <c r="H174" s="43" t="s">
        <v>89</v>
      </c>
      <c r="I174" s="17"/>
      <c r="J174" s="40">
        <v>128</v>
      </c>
      <c r="K174" s="43" t="s">
        <v>89</v>
      </c>
      <c r="L174" s="17"/>
      <c r="M174" s="40">
        <v>128</v>
      </c>
      <c r="N174" s="43" t="s">
        <v>89</v>
      </c>
      <c r="O174" s="17"/>
      <c r="P174" s="40">
        <v>128</v>
      </c>
      <c r="Q174" s="43" t="s">
        <v>89</v>
      </c>
      <c r="R174" s="17"/>
      <c r="S174" s="40">
        <v>128</v>
      </c>
      <c r="T174" s="43" t="s">
        <v>89</v>
      </c>
    </row>
    <row r="175" spans="1:20" ht="26.25">
      <c r="A175" s="40">
        <v>127</v>
      </c>
      <c r="B175" s="43" t="s">
        <v>90</v>
      </c>
      <c r="C175" s="43"/>
      <c r="D175" s="40">
        <v>127</v>
      </c>
      <c r="E175" s="43" t="s">
        <v>90</v>
      </c>
      <c r="F175" s="17"/>
      <c r="G175" s="40">
        <v>127</v>
      </c>
      <c r="H175" s="43" t="s">
        <v>90</v>
      </c>
      <c r="I175" s="17"/>
      <c r="J175" s="40">
        <v>127</v>
      </c>
      <c r="K175" s="43" t="s">
        <v>90</v>
      </c>
      <c r="L175" s="17"/>
      <c r="M175" s="40">
        <v>127</v>
      </c>
      <c r="N175" s="43" t="s">
        <v>90</v>
      </c>
      <c r="O175" s="17"/>
      <c r="P175" s="40">
        <v>127</v>
      </c>
      <c r="Q175" s="43" t="s">
        <v>90</v>
      </c>
      <c r="R175" s="17"/>
      <c r="S175" s="40">
        <v>127</v>
      </c>
      <c r="T175" s="43" t="s">
        <v>90</v>
      </c>
    </row>
    <row r="176" spans="1:20" ht="26.25">
      <c r="A176" s="40">
        <v>126</v>
      </c>
      <c r="B176" s="43" t="s">
        <v>91</v>
      </c>
      <c r="C176" s="43"/>
      <c r="D176" s="40">
        <v>126</v>
      </c>
      <c r="E176" s="43" t="s">
        <v>91</v>
      </c>
      <c r="F176" s="17"/>
      <c r="G176" s="40">
        <v>126</v>
      </c>
      <c r="H176" s="43" t="s">
        <v>91</v>
      </c>
      <c r="I176" s="17"/>
      <c r="J176" s="40">
        <v>126</v>
      </c>
      <c r="K176" s="43" t="s">
        <v>91</v>
      </c>
      <c r="L176" s="17"/>
      <c r="M176" s="40">
        <v>126</v>
      </c>
      <c r="N176" s="43" t="s">
        <v>91</v>
      </c>
      <c r="O176" s="17"/>
      <c r="P176" s="40">
        <v>126</v>
      </c>
      <c r="Q176" s="43" t="s">
        <v>91</v>
      </c>
      <c r="R176" s="17"/>
      <c r="S176" s="40">
        <v>126</v>
      </c>
      <c r="T176" s="43" t="s">
        <v>91</v>
      </c>
    </row>
    <row r="177" spans="1:20" ht="26.25">
      <c r="A177" s="40">
        <v>125</v>
      </c>
      <c r="B177" s="43" t="s">
        <v>92</v>
      </c>
      <c r="C177" s="43"/>
      <c r="D177" s="40">
        <v>125</v>
      </c>
      <c r="E177" s="43" t="s">
        <v>92</v>
      </c>
      <c r="F177" s="17"/>
      <c r="G177" s="40">
        <v>125</v>
      </c>
      <c r="H177" s="43" t="s">
        <v>92</v>
      </c>
      <c r="I177" s="17"/>
      <c r="J177" s="40">
        <v>125</v>
      </c>
      <c r="K177" s="43" t="s">
        <v>92</v>
      </c>
      <c r="L177" s="17"/>
      <c r="M177" s="40">
        <v>125</v>
      </c>
      <c r="N177" s="43" t="s">
        <v>92</v>
      </c>
      <c r="O177" s="17"/>
      <c r="P177" s="40">
        <v>125</v>
      </c>
      <c r="Q177" s="43" t="s">
        <v>92</v>
      </c>
      <c r="R177" s="17"/>
      <c r="S177" s="40">
        <v>125</v>
      </c>
      <c r="T177" s="43" t="s">
        <v>92</v>
      </c>
    </row>
    <row r="178" spans="1:20" ht="26.25">
      <c r="A178" s="40">
        <v>124</v>
      </c>
      <c r="B178" s="43" t="s">
        <v>93</v>
      </c>
      <c r="C178" s="43"/>
      <c r="D178" s="40">
        <v>124</v>
      </c>
      <c r="E178" s="43" t="s">
        <v>93</v>
      </c>
      <c r="F178" s="17"/>
      <c r="G178" s="40">
        <v>124</v>
      </c>
      <c r="H178" s="43" t="s">
        <v>93</v>
      </c>
      <c r="I178" s="17"/>
      <c r="J178" s="40">
        <v>124</v>
      </c>
      <c r="K178" s="43" t="s">
        <v>93</v>
      </c>
      <c r="L178" s="17"/>
      <c r="M178" s="40">
        <v>124</v>
      </c>
      <c r="N178" s="43" t="s">
        <v>93</v>
      </c>
      <c r="O178" s="17"/>
      <c r="P178" s="40">
        <v>124</v>
      </c>
      <c r="Q178" s="43" t="s">
        <v>93</v>
      </c>
      <c r="R178" s="17"/>
      <c r="S178" s="40">
        <v>124</v>
      </c>
      <c r="T178" s="43" t="s">
        <v>93</v>
      </c>
    </row>
    <row r="179" spans="1:20" ht="26.25">
      <c r="A179" s="40">
        <v>123</v>
      </c>
      <c r="B179" s="43" t="s">
        <v>94</v>
      </c>
      <c r="C179" s="43"/>
      <c r="D179" s="40">
        <v>123</v>
      </c>
      <c r="E179" s="43" t="s">
        <v>94</v>
      </c>
      <c r="F179" s="17"/>
      <c r="G179" s="40">
        <v>123</v>
      </c>
      <c r="H179" s="43" t="s">
        <v>94</v>
      </c>
      <c r="I179" s="17"/>
      <c r="J179" s="40">
        <v>123</v>
      </c>
      <c r="K179" s="43" t="s">
        <v>94</v>
      </c>
      <c r="L179" s="17"/>
      <c r="M179" s="40">
        <v>123</v>
      </c>
      <c r="N179" s="43" t="s">
        <v>94</v>
      </c>
      <c r="O179" s="17"/>
      <c r="P179" s="40">
        <v>123</v>
      </c>
      <c r="Q179" s="43" t="s">
        <v>94</v>
      </c>
      <c r="R179" s="17"/>
      <c r="S179" s="40">
        <v>123</v>
      </c>
      <c r="T179" s="43" t="s">
        <v>94</v>
      </c>
    </row>
    <row r="180" spans="1:20" ht="26.25">
      <c r="A180" s="40">
        <v>122</v>
      </c>
      <c r="B180" s="43" t="s">
        <v>95</v>
      </c>
      <c r="C180" s="43"/>
      <c r="D180" s="40">
        <v>122</v>
      </c>
      <c r="E180" s="43" t="s">
        <v>95</v>
      </c>
      <c r="F180" s="17"/>
      <c r="G180" s="40">
        <v>122</v>
      </c>
      <c r="H180" s="43" t="s">
        <v>95</v>
      </c>
      <c r="I180" s="17"/>
      <c r="J180" s="40">
        <v>122</v>
      </c>
      <c r="K180" s="43" t="s">
        <v>95</v>
      </c>
      <c r="L180" s="17"/>
      <c r="M180" s="40">
        <v>122</v>
      </c>
      <c r="N180" s="43" t="s">
        <v>95</v>
      </c>
      <c r="O180" s="17"/>
      <c r="P180" s="40">
        <v>122</v>
      </c>
      <c r="Q180" s="43" t="s">
        <v>95</v>
      </c>
      <c r="R180" s="17"/>
      <c r="S180" s="40">
        <v>122</v>
      </c>
      <c r="T180" s="43" t="s">
        <v>95</v>
      </c>
    </row>
    <row r="181" spans="1:20" ht="26.25">
      <c r="A181" s="40">
        <v>121</v>
      </c>
      <c r="B181" s="43" t="s">
        <v>96</v>
      </c>
      <c r="C181" s="43"/>
      <c r="D181" s="40">
        <v>121</v>
      </c>
      <c r="E181" s="43" t="s">
        <v>96</v>
      </c>
      <c r="F181" s="17"/>
      <c r="G181" s="40">
        <v>121</v>
      </c>
      <c r="H181" s="43" t="s">
        <v>96</v>
      </c>
      <c r="I181" s="17"/>
      <c r="J181" s="40">
        <v>121</v>
      </c>
      <c r="K181" s="43" t="s">
        <v>96</v>
      </c>
      <c r="L181" s="17"/>
      <c r="M181" s="40">
        <v>121</v>
      </c>
      <c r="N181" s="43" t="s">
        <v>96</v>
      </c>
      <c r="O181" s="17"/>
      <c r="P181" s="40">
        <v>121</v>
      </c>
      <c r="Q181" s="43" t="s">
        <v>96</v>
      </c>
      <c r="R181" s="17"/>
      <c r="S181" s="40">
        <v>121</v>
      </c>
      <c r="T181" s="43" t="s">
        <v>96</v>
      </c>
    </row>
    <row r="182" spans="1:20" ht="26.25">
      <c r="A182" s="40">
        <v>120</v>
      </c>
      <c r="B182" s="43" t="s">
        <v>97</v>
      </c>
      <c r="C182" s="43"/>
      <c r="D182" s="40">
        <v>120</v>
      </c>
      <c r="E182" s="43" t="s">
        <v>97</v>
      </c>
      <c r="F182" s="17"/>
      <c r="G182" s="40">
        <v>120</v>
      </c>
      <c r="H182" s="43" t="s">
        <v>97</v>
      </c>
      <c r="I182" s="17"/>
      <c r="J182" s="40">
        <v>120</v>
      </c>
      <c r="K182" s="43" t="s">
        <v>97</v>
      </c>
      <c r="L182" s="17"/>
      <c r="M182" s="40">
        <v>120</v>
      </c>
      <c r="N182" s="43" t="s">
        <v>97</v>
      </c>
      <c r="O182" s="17"/>
      <c r="P182" s="40">
        <v>120</v>
      </c>
      <c r="Q182" s="43" t="s">
        <v>97</v>
      </c>
      <c r="R182" s="17"/>
      <c r="S182" s="40">
        <v>120</v>
      </c>
      <c r="T182" s="43" t="s">
        <v>97</v>
      </c>
    </row>
    <row r="183" spans="1:20" ht="26.25">
      <c r="A183" s="40">
        <v>119</v>
      </c>
      <c r="B183" s="43" t="s">
        <v>98</v>
      </c>
      <c r="C183" s="43"/>
      <c r="D183" s="40">
        <v>119</v>
      </c>
      <c r="E183" s="43" t="s">
        <v>98</v>
      </c>
      <c r="F183" s="17"/>
      <c r="G183" s="40">
        <v>119</v>
      </c>
      <c r="H183" s="43" t="s">
        <v>98</v>
      </c>
      <c r="I183" s="17"/>
      <c r="J183" s="40">
        <v>119</v>
      </c>
      <c r="K183" s="43" t="s">
        <v>98</v>
      </c>
      <c r="L183" s="17"/>
      <c r="M183" s="40">
        <v>119</v>
      </c>
      <c r="N183" s="43" t="s">
        <v>98</v>
      </c>
      <c r="O183" s="17"/>
      <c r="P183" s="40">
        <v>119</v>
      </c>
      <c r="Q183" s="43" t="s">
        <v>98</v>
      </c>
      <c r="R183" s="17"/>
      <c r="S183" s="40">
        <v>119</v>
      </c>
      <c r="T183" s="43" t="s">
        <v>98</v>
      </c>
    </row>
    <row r="184" spans="1:20" ht="26.25">
      <c r="A184" s="40">
        <v>118</v>
      </c>
      <c r="B184" s="43" t="s">
        <v>99</v>
      </c>
      <c r="C184" s="43"/>
      <c r="D184" s="40">
        <v>118</v>
      </c>
      <c r="E184" s="43" t="s">
        <v>99</v>
      </c>
      <c r="F184" s="17"/>
      <c r="G184" s="40">
        <v>118</v>
      </c>
      <c r="H184" s="43" t="s">
        <v>99</v>
      </c>
      <c r="I184" s="17"/>
      <c r="J184" s="40">
        <v>118</v>
      </c>
      <c r="K184" s="43" t="s">
        <v>99</v>
      </c>
      <c r="L184" s="17"/>
      <c r="M184" s="40">
        <v>118</v>
      </c>
      <c r="N184" s="43" t="s">
        <v>99</v>
      </c>
      <c r="O184" s="17"/>
      <c r="P184" s="40">
        <v>118</v>
      </c>
      <c r="Q184" s="43" t="s">
        <v>99</v>
      </c>
      <c r="R184" s="17"/>
      <c r="S184" s="40">
        <v>118</v>
      </c>
      <c r="T184" s="43" t="s">
        <v>99</v>
      </c>
    </row>
    <row r="185" spans="1:20" ht="26.25">
      <c r="A185" s="40">
        <v>117</v>
      </c>
      <c r="B185" s="43" t="s">
        <v>100</v>
      </c>
      <c r="C185" s="43"/>
      <c r="D185" s="40">
        <v>117</v>
      </c>
      <c r="E185" s="43" t="s">
        <v>100</v>
      </c>
      <c r="F185" s="17"/>
      <c r="G185" s="40">
        <v>117</v>
      </c>
      <c r="H185" s="43" t="s">
        <v>100</v>
      </c>
      <c r="I185" s="17"/>
      <c r="J185" s="40">
        <v>117</v>
      </c>
      <c r="K185" s="43" t="s">
        <v>100</v>
      </c>
      <c r="L185" s="17"/>
      <c r="M185" s="40">
        <v>117</v>
      </c>
      <c r="N185" s="43" t="s">
        <v>100</v>
      </c>
      <c r="O185" s="17"/>
      <c r="P185" s="40">
        <v>117</v>
      </c>
      <c r="Q185" s="43" t="s">
        <v>100</v>
      </c>
      <c r="R185" s="17"/>
      <c r="S185" s="40">
        <v>117</v>
      </c>
      <c r="T185" s="43" t="s">
        <v>100</v>
      </c>
    </row>
    <row r="186" spans="1:20" ht="26.25">
      <c r="A186" s="40">
        <v>116</v>
      </c>
      <c r="B186" s="43" t="s">
        <v>101</v>
      </c>
      <c r="C186" s="43"/>
      <c r="D186" s="40">
        <v>116</v>
      </c>
      <c r="E186" s="43" t="s">
        <v>101</v>
      </c>
      <c r="F186" s="17"/>
      <c r="G186" s="40">
        <v>116</v>
      </c>
      <c r="H186" s="43" t="s">
        <v>101</v>
      </c>
      <c r="I186" s="17"/>
      <c r="J186" s="40">
        <v>116</v>
      </c>
      <c r="K186" s="43" t="s">
        <v>101</v>
      </c>
      <c r="L186" s="17"/>
      <c r="M186" s="40">
        <v>116</v>
      </c>
      <c r="N186" s="43" t="s">
        <v>101</v>
      </c>
      <c r="O186" s="17"/>
      <c r="P186" s="40">
        <v>116</v>
      </c>
      <c r="Q186" s="43" t="s">
        <v>101</v>
      </c>
      <c r="R186" s="17"/>
      <c r="S186" s="40">
        <v>116</v>
      </c>
      <c r="T186" s="43" t="s">
        <v>101</v>
      </c>
    </row>
    <row r="187" spans="1:20" ht="26.25">
      <c r="A187" s="40">
        <v>115</v>
      </c>
      <c r="B187" s="43" t="s">
        <v>102</v>
      </c>
      <c r="C187" s="43"/>
      <c r="D187" s="40">
        <v>115</v>
      </c>
      <c r="E187" s="43" t="s">
        <v>102</v>
      </c>
      <c r="F187" s="17"/>
      <c r="G187" s="40">
        <v>115</v>
      </c>
      <c r="H187" s="43" t="s">
        <v>102</v>
      </c>
      <c r="I187" s="17"/>
      <c r="J187" s="40">
        <v>115</v>
      </c>
      <c r="K187" s="43" t="s">
        <v>102</v>
      </c>
      <c r="L187" s="17"/>
      <c r="M187" s="40">
        <v>115</v>
      </c>
      <c r="N187" s="43" t="s">
        <v>102</v>
      </c>
      <c r="O187" s="17"/>
      <c r="P187" s="40">
        <v>115</v>
      </c>
      <c r="Q187" s="43" t="s">
        <v>102</v>
      </c>
      <c r="R187" s="17"/>
      <c r="S187" s="40">
        <v>115</v>
      </c>
      <c r="T187" s="43" t="s">
        <v>102</v>
      </c>
    </row>
    <row r="188" spans="1:20" ht="26.25">
      <c r="A188" s="40">
        <v>114</v>
      </c>
      <c r="B188" s="43" t="s">
        <v>103</v>
      </c>
      <c r="C188" s="43"/>
      <c r="D188" s="40">
        <v>114</v>
      </c>
      <c r="E188" s="43" t="s">
        <v>103</v>
      </c>
      <c r="F188" s="17"/>
      <c r="G188" s="40">
        <v>114</v>
      </c>
      <c r="H188" s="43" t="s">
        <v>103</v>
      </c>
      <c r="I188" s="17"/>
      <c r="J188" s="40">
        <v>114</v>
      </c>
      <c r="K188" s="43" t="s">
        <v>103</v>
      </c>
      <c r="L188" s="17"/>
      <c r="M188" s="40">
        <v>114</v>
      </c>
      <c r="N188" s="43" t="s">
        <v>103</v>
      </c>
      <c r="O188" s="17"/>
      <c r="P188" s="40">
        <v>114</v>
      </c>
      <c r="Q188" s="43" t="s">
        <v>103</v>
      </c>
      <c r="R188" s="17"/>
      <c r="S188" s="40">
        <v>114</v>
      </c>
      <c r="T188" s="43" t="s">
        <v>103</v>
      </c>
    </row>
    <row r="189" spans="1:20" ht="26.25">
      <c r="A189" s="40">
        <v>113</v>
      </c>
      <c r="B189" s="43" t="s">
        <v>104</v>
      </c>
      <c r="C189" s="43"/>
      <c r="D189" s="40">
        <v>113</v>
      </c>
      <c r="E189" s="43" t="s">
        <v>104</v>
      </c>
      <c r="F189" s="17"/>
      <c r="G189" s="40">
        <v>113</v>
      </c>
      <c r="H189" s="43" t="s">
        <v>104</v>
      </c>
      <c r="I189" s="17"/>
      <c r="J189" s="40">
        <v>113</v>
      </c>
      <c r="K189" s="43" t="s">
        <v>104</v>
      </c>
      <c r="L189" s="17"/>
      <c r="M189" s="40">
        <v>113</v>
      </c>
      <c r="N189" s="43" t="s">
        <v>104</v>
      </c>
      <c r="O189" s="17"/>
      <c r="P189" s="40">
        <v>113</v>
      </c>
      <c r="Q189" s="43" t="s">
        <v>104</v>
      </c>
      <c r="R189" s="17"/>
      <c r="S189" s="40">
        <v>113</v>
      </c>
      <c r="T189" s="43" t="s">
        <v>104</v>
      </c>
    </row>
    <row r="190" spans="1:20" ht="26.25">
      <c r="A190" s="40">
        <v>112</v>
      </c>
      <c r="B190" s="43" t="s">
        <v>105</v>
      </c>
      <c r="C190" s="43"/>
      <c r="D190" s="40">
        <v>112</v>
      </c>
      <c r="E190" s="43" t="s">
        <v>105</v>
      </c>
      <c r="F190" s="17"/>
      <c r="G190" s="40">
        <v>112</v>
      </c>
      <c r="H190" s="43" t="s">
        <v>105</v>
      </c>
      <c r="I190" s="17"/>
      <c r="J190" s="40">
        <v>112</v>
      </c>
      <c r="K190" s="43" t="s">
        <v>105</v>
      </c>
      <c r="L190" s="17"/>
      <c r="M190" s="40">
        <v>112</v>
      </c>
      <c r="N190" s="43" t="s">
        <v>105</v>
      </c>
      <c r="O190" s="17"/>
      <c r="P190" s="40">
        <v>112</v>
      </c>
      <c r="Q190" s="43" t="s">
        <v>105</v>
      </c>
      <c r="R190" s="17"/>
      <c r="S190" s="40">
        <v>112</v>
      </c>
      <c r="T190" s="43" t="s">
        <v>105</v>
      </c>
    </row>
    <row r="191" spans="1:20" ht="26.25">
      <c r="A191" s="40">
        <v>111</v>
      </c>
      <c r="B191" s="43" t="s">
        <v>106</v>
      </c>
      <c r="C191" s="43"/>
      <c r="D191" s="40">
        <v>111</v>
      </c>
      <c r="E191" s="43" t="s">
        <v>106</v>
      </c>
      <c r="F191" s="17"/>
      <c r="G191" s="40">
        <v>111</v>
      </c>
      <c r="H191" s="43" t="s">
        <v>106</v>
      </c>
      <c r="I191" s="17"/>
      <c r="J191" s="40">
        <v>111</v>
      </c>
      <c r="K191" s="43" t="s">
        <v>106</v>
      </c>
      <c r="L191" s="17"/>
      <c r="M191" s="40">
        <v>111</v>
      </c>
      <c r="N191" s="43" t="s">
        <v>106</v>
      </c>
      <c r="O191" s="17"/>
      <c r="P191" s="40">
        <v>111</v>
      </c>
      <c r="Q191" s="43" t="s">
        <v>106</v>
      </c>
      <c r="R191" s="17"/>
      <c r="S191" s="40">
        <v>111</v>
      </c>
      <c r="T191" s="43" t="s">
        <v>106</v>
      </c>
    </row>
    <row r="192" spans="1:20" ht="26.25">
      <c r="A192" s="40">
        <v>110</v>
      </c>
      <c r="B192" s="43" t="s">
        <v>107</v>
      </c>
      <c r="C192" s="43"/>
      <c r="D192" s="40">
        <v>110</v>
      </c>
      <c r="E192" s="43" t="s">
        <v>107</v>
      </c>
      <c r="F192" s="17"/>
      <c r="G192" s="40">
        <v>110</v>
      </c>
      <c r="H192" s="43" t="s">
        <v>107</v>
      </c>
      <c r="I192" s="17"/>
      <c r="J192" s="40">
        <v>110</v>
      </c>
      <c r="K192" s="43" t="s">
        <v>107</v>
      </c>
      <c r="L192" s="17"/>
      <c r="M192" s="40">
        <v>110</v>
      </c>
      <c r="N192" s="43" t="s">
        <v>107</v>
      </c>
      <c r="O192" s="17"/>
      <c r="P192" s="40">
        <v>110</v>
      </c>
      <c r="Q192" s="43" t="s">
        <v>107</v>
      </c>
      <c r="R192" s="17"/>
      <c r="S192" s="40">
        <v>110</v>
      </c>
      <c r="T192" s="43" t="s">
        <v>107</v>
      </c>
    </row>
    <row r="193" spans="1:20" ht="26.25">
      <c r="A193" s="40">
        <v>109</v>
      </c>
      <c r="B193" s="43" t="s">
        <v>108</v>
      </c>
      <c r="C193" s="43"/>
      <c r="D193" s="40">
        <v>109</v>
      </c>
      <c r="E193" s="43" t="s">
        <v>108</v>
      </c>
      <c r="F193" s="17"/>
      <c r="G193" s="40">
        <v>109</v>
      </c>
      <c r="H193" s="43" t="s">
        <v>108</v>
      </c>
      <c r="I193" s="17"/>
      <c r="J193" s="40">
        <v>109</v>
      </c>
      <c r="K193" s="43" t="s">
        <v>108</v>
      </c>
      <c r="L193" s="17"/>
      <c r="M193" s="40">
        <v>109</v>
      </c>
      <c r="N193" s="43" t="s">
        <v>108</v>
      </c>
      <c r="O193" s="17"/>
      <c r="P193" s="40">
        <v>109</v>
      </c>
      <c r="Q193" s="43" t="s">
        <v>108</v>
      </c>
      <c r="R193" s="17"/>
      <c r="S193" s="40">
        <v>109</v>
      </c>
      <c r="T193" s="43" t="s">
        <v>108</v>
      </c>
    </row>
    <row r="194" spans="1:20" ht="26.25">
      <c r="A194" s="40">
        <v>108</v>
      </c>
      <c r="B194" s="43" t="s">
        <v>109</v>
      </c>
      <c r="C194" s="43"/>
      <c r="D194" s="40">
        <v>108</v>
      </c>
      <c r="E194" s="43" t="s">
        <v>109</v>
      </c>
      <c r="F194" s="17"/>
      <c r="G194" s="40">
        <v>108</v>
      </c>
      <c r="H194" s="43" t="s">
        <v>109</v>
      </c>
      <c r="I194" s="17"/>
      <c r="J194" s="40">
        <v>108</v>
      </c>
      <c r="K194" s="43" t="s">
        <v>109</v>
      </c>
      <c r="L194" s="17"/>
      <c r="M194" s="40">
        <v>108</v>
      </c>
      <c r="N194" s="43" t="s">
        <v>109</v>
      </c>
      <c r="O194" s="17"/>
      <c r="P194" s="40">
        <v>108</v>
      </c>
      <c r="Q194" s="43" t="s">
        <v>109</v>
      </c>
      <c r="R194" s="17"/>
      <c r="S194" s="40">
        <v>108</v>
      </c>
      <c r="T194" s="43" t="s">
        <v>109</v>
      </c>
    </row>
    <row r="195" spans="1:20">
      <c r="A195" s="40">
        <v>107</v>
      </c>
      <c r="B195" s="43" t="s">
        <v>110</v>
      </c>
      <c r="C195" s="43"/>
      <c r="D195" s="40">
        <v>107</v>
      </c>
      <c r="E195" s="43" t="s">
        <v>110</v>
      </c>
      <c r="F195" s="17"/>
      <c r="G195" s="40">
        <v>107</v>
      </c>
      <c r="H195" s="43" t="s">
        <v>110</v>
      </c>
      <c r="I195" s="17"/>
      <c r="J195" s="40">
        <v>107</v>
      </c>
      <c r="K195" s="43" t="s">
        <v>110</v>
      </c>
      <c r="L195" s="17"/>
      <c r="M195" s="40">
        <v>107</v>
      </c>
      <c r="N195" s="43" t="s">
        <v>110</v>
      </c>
      <c r="O195" s="17"/>
      <c r="P195" s="40">
        <v>107</v>
      </c>
      <c r="Q195" s="43" t="s">
        <v>110</v>
      </c>
      <c r="R195" s="17"/>
      <c r="S195" s="40">
        <v>107</v>
      </c>
      <c r="T195" s="43" t="s">
        <v>110</v>
      </c>
    </row>
    <row r="196" spans="1:20" ht="26.25">
      <c r="A196" s="40">
        <v>106</v>
      </c>
      <c r="B196" s="43" t="s">
        <v>111</v>
      </c>
      <c r="C196" s="43"/>
      <c r="D196" s="40">
        <v>106</v>
      </c>
      <c r="E196" s="43" t="s">
        <v>111</v>
      </c>
      <c r="F196" s="17"/>
      <c r="G196" s="40">
        <v>106</v>
      </c>
      <c r="H196" s="43" t="s">
        <v>111</v>
      </c>
      <c r="I196" s="17"/>
      <c r="J196" s="40">
        <v>106</v>
      </c>
      <c r="K196" s="43" t="s">
        <v>111</v>
      </c>
      <c r="L196" s="17"/>
      <c r="M196" s="40">
        <v>106</v>
      </c>
      <c r="N196" s="43" t="s">
        <v>111</v>
      </c>
      <c r="O196" s="17"/>
      <c r="P196" s="40">
        <v>106</v>
      </c>
      <c r="Q196" s="43" t="s">
        <v>111</v>
      </c>
      <c r="R196" s="17"/>
      <c r="S196" s="40">
        <v>106</v>
      </c>
      <c r="T196" s="43" t="s">
        <v>111</v>
      </c>
    </row>
    <row r="197" spans="1:20" ht="26.25">
      <c r="A197" s="40">
        <v>105</v>
      </c>
      <c r="B197" s="43" t="s">
        <v>112</v>
      </c>
      <c r="C197" s="43"/>
      <c r="D197" s="40">
        <v>105</v>
      </c>
      <c r="E197" s="43" t="s">
        <v>112</v>
      </c>
      <c r="F197" s="17"/>
      <c r="G197" s="40">
        <v>105</v>
      </c>
      <c r="H197" s="43" t="s">
        <v>112</v>
      </c>
      <c r="I197" s="17"/>
      <c r="J197" s="40">
        <v>105</v>
      </c>
      <c r="K197" s="43" t="s">
        <v>112</v>
      </c>
      <c r="L197" s="17"/>
      <c r="M197" s="40">
        <v>105</v>
      </c>
      <c r="N197" s="43" t="s">
        <v>112</v>
      </c>
      <c r="O197" s="17"/>
      <c r="P197" s="40">
        <v>105</v>
      </c>
      <c r="Q197" s="43" t="s">
        <v>112</v>
      </c>
      <c r="R197" s="17"/>
      <c r="S197" s="40">
        <v>105</v>
      </c>
      <c r="T197" s="43" t="s">
        <v>112</v>
      </c>
    </row>
    <row r="198" spans="1:20">
      <c r="A198" s="40">
        <v>104</v>
      </c>
      <c r="B198" s="43" t="s">
        <v>113</v>
      </c>
      <c r="C198" s="43"/>
      <c r="D198" s="40">
        <v>104</v>
      </c>
      <c r="E198" s="43" t="s">
        <v>113</v>
      </c>
      <c r="F198" s="17"/>
      <c r="G198" s="40">
        <v>104</v>
      </c>
      <c r="H198" s="43" t="s">
        <v>113</v>
      </c>
      <c r="I198" s="17"/>
      <c r="J198" s="40">
        <v>104</v>
      </c>
      <c r="K198" s="43" t="s">
        <v>113</v>
      </c>
      <c r="L198" s="17"/>
      <c r="M198" s="40">
        <v>104</v>
      </c>
      <c r="N198" s="43" t="s">
        <v>113</v>
      </c>
      <c r="O198" s="17"/>
      <c r="P198" s="40">
        <v>104</v>
      </c>
      <c r="Q198" s="43" t="s">
        <v>113</v>
      </c>
      <c r="R198" s="17"/>
      <c r="S198" s="40">
        <v>104</v>
      </c>
      <c r="T198" s="43" t="s">
        <v>113</v>
      </c>
    </row>
    <row r="199" spans="1:20" ht="26.25">
      <c r="A199" s="40">
        <v>103</v>
      </c>
      <c r="B199" s="43" t="s">
        <v>114</v>
      </c>
      <c r="C199" s="43"/>
      <c r="D199" s="40">
        <v>103</v>
      </c>
      <c r="E199" s="43" t="s">
        <v>114</v>
      </c>
      <c r="F199" s="17"/>
      <c r="G199" s="40">
        <v>103</v>
      </c>
      <c r="H199" s="43" t="s">
        <v>114</v>
      </c>
      <c r="I199" s="17"/>
      <c r="J199" s="40">
        <v>103</v>
      </c>
      <c r="K199" s="43" t="s">
        <v>114</v>
      </c>
      <c r="L199" s="17"/>
      <c r="M199" s="40">
        <v>103</v>
      </c>
      <c r="N199" s="43" t="s">
        <v>114</v>
      </c>
      <c r="O199" s="17"/>
      <c r="P199" s="40">
        <v>103</v>
      </c>
      <c r="Q199" s="43" t="s">
        <v>114</v>
      </c>
      <c r="R199" s="17"/>
      <c r="S199" s="40">
        <v>103</v>
      </c>
      <c r="T199" s="43" t="s">
        <v>114</v>
      </c>
    </row>
    <row r="200" spans="1:20" ht="26.25">
      <c r="A200" s="40">
        <v>102</v>
      </c>
      <c r="B200" s="43" t="s">
        <v>115</v>
      </c>
      <c r="C200" s="43"/>
      <c r="D200" s="40">
        <v>102</v>
      </c>
      <c r="E200" s="43" t="s">
        <v>115</v>
      </c>
      <c r="F200" s="17"/>
      <c r="G200" s="40">
        <v>102</v>
      </c>
      <c r="H200" s="43" t="s">
        <v>115</v>
      </c>
      <c r="I200" s="17"/>
      <c r="J200" s="40">
        <v>102</v>
      </c>
      <c r="K200" s="43" t="s">
        <v>115</v>
      </c>
      <c r="L200" s="17"/>
      <c r="M200" s="40">
        <v>102</v>
      </c>
      <c r="N200" s="43" t="s">
        <v>115</v>
      </c>
      <c r="O200" s="17"/>
      <c r="P200" s="40">
        <v>102</v>
      </c>
      <c r="Q200" s="43" t="s">
        <v>115</v>
      </c>
      <c r="R200" s="17"/>
      <c r="S200" s="40">
        <v>102</v>
      </c>
      <c r="T200" s="43" t="s">
        <v>115</v>
      </c>
    </row>
    <row r="201" spans="1:20">
      <c r="A201" s="40">
        <v>101</v>
      </c>
      <c r="B201" s="43" t="s">
        <v>116</v>
      </c>
      <c r="C201" s="43"/>
      <c r="D201" s="40">
        <v>101</v>
      </c>
      <c r="E201" s="43" t="s">
        <v>116</v>
      </c>
      <c r="F201" s="17"/>
      <c r="G201" s="40">
        <v>101</v>
      </c>
      <c r="H201" s="43" t="s">
        <v>116</v>
      </c>
      <c r="I201" s="17"/>
      <c r="J201" s="40">
        <v>101</v>
      </c>
      <c r="K201" s="43" t="s">
        <v>116</v>
      </c>
      <c r="L201" s="17"/>
      <c r="M201" s="40">
        <v>101</v>
      </c>
      <c r="N201" s="43" t="s">
        <v>116</v>
      </c>
      <c r="O201" s="17"/>
      <c r="P201" s="40">
        <v>101</v>
      </c>
      <c r="Q201" s="43" t="s">
        <v>116</v>
      </c>
      <c r="R201" s="17"/>
      <c r="S201" s="40">
        <v>101</v>
      </c>
      <c r="T201" s="43" t="s">
        <v>116</v>
      </c>
    </row>
    <row r="202" spans="1:20">
      <c r="A202" s="40">
        <v>100</v>
      </c>
      <c r="B202" s="43" t="s">
        <v>117</v>
      </c>
      <c r="C202" s="43"/>
      <c r="D202" s="40">
        <v>100</v>
      </c>
      <c r="E202" s="43" t="s">
        <v>117</v>
      </c>
      <c r="F202" s="17"/>
      <c r="G202" s="40">
        <v>100</v>
      </c>
      <c r="H202" s="43" t="s">
        <v>117</v>
      </c>
      <c r="I202" s="17"/>
      <c r="J202" s="40">
        <v>100</v>
      </c>
      <c r="K202" s="43" t="s">
        <v>117</v>
      </c>
      <c r="L202" s="17"/>
      <c r="M202" s="40">
        <v>100</v>
      </c>
      <c r="N202" s="43" t="s">
        <v>117</v>
      </c>
      <c r="O202" s="17"/>
      <c r="P202" s="40">
        <v>100</v>
      </c>
      <c r="Q202" s="43" t="s">
        <v>117</v>
      </c>
      <c r="R202" s="17"/>
      <c r="S202" s="40">
        <v>100</v>
      </c>
      <c r="T202" s="43" t="s">
        <v>117</v>
      </c>
    </row>
    <row r="203" spans="1:20" ht="26.25">
      <c r="A203" s="40">
        <v>99</v>
      </c>
      <c r="B203" s="43" t="s">
        <v>118</v>
      </c>
      <c r="C203" s="43"/>
      <c r="D203" s="40">
        <v>99</v>
      </c>
      <c r="E203" s="43" t="s">
        <v>118</v>
      </c>
      <c r="F203" s="17"/>
      <c r="G203" s="40">
        <v>99</v>
      </c>
      <c r="H203" s="43" t="s">
        <v>118</v>
      </c>
      <c r="I203" s="17"/>
      <c r="J203" s="40">
        <v>99</v>
      </c>
      <c r="K203" s="43" t="s">
        <v>118</v>
      </c>
      <c r="L203" s="17"/>
      <c r="M203" s="40">
        <v>99</v>
      </c>
      <c r="N203" s="43" t="s">
        <v>118</v>
      </c>
      <c r="O203" s="17"/>
      <c r="P203" s="40">
        <v>99</v>
      </c>
      <c r="Q203" s="43" t="s">
        <v>118</v>
      </c>
      <c r="R203" s="17"/>
      <c r="S203" s="40">
        <v>99</v>
      </c>
      <c r="T203" s="43" t="s">
        <v>118</v>
      </c>
    </row>
    <row r="204" spans="1:20">
      <c r="A204" s="40">
        <v>98</v>
      </c>
      <c r="B204" s="43" t="s">
        <v>119</v>
      </c>
      <c r="C204" s="43"/>
      <c r="D204" s="40">
        <v>98</v>
      </c>
      <c r="E204" s="43" t="s">
        <v>119</v>
      </c>
      <c r="F204" s="17"/>
      <c r="G204" s="40">
        <v>98</v>
      </c>
      <c r="H204" s="43" t="s">
        <v>119</v>
      </c>
      <c r="I204" s="17"/>
      <c r="J204" s="40">
        <v>98</v>
      </c>
      <c r="K204" s="43" t="s">
        <v>119</v>
      </c>
      <c r="L204" s="17"/>
      <c r="M204" s="40">
        <v>98</v>
      </c>
      <c r="N204" s="43" t="s">
        <v>119</v>
      </c>
      <c r="O204" s="17"/>
      <c r="P204" s="40">
        <v>98</v>
      </c>
      <c r="Q204" s="43" t="s">
        <v>119</v>
      </c>
      <c r="R204" s="17"/>
      <c r="S204" s="40">
        <v>98</v>
      </c>
      <c r="T204" s="43" t="s">
        <v>119</v>
      </c>
    </row>
    <row r="205" spans="1:20">
      <c r="A205" s="40">
        <v>97</v>
      </c>
      <c r="B205" s="43" t="s">
        <v>120</v>
      </c>
      <c r="C205" s="43"/>
      <c r="D205" s="40">
        <v>97</v>
      </c>
      <c r="E205" s="43" t="s">
        <v>120</v>
      </c>
      <c r="F205" s="17"/>
      <c r="G205" s="40">
        <v>97</v>
      </c>
      <c r="H205" s="43" t="s">
        <v>120</v>
      </c>
      <c r="I205" s="17"/>
      <c r="J205" s="40">
        <v>97</v>
      </c>
      <c r="K205" s="43" t="s">
        <v>120</v>
      </c>
      <c r="L205" s="17"/>
      <c r="M205" s="40">
        <v>97</v>
      </c>
      <c r="N205" s="43" t="s">
        <v>120</v>
      </c>
      <c r="O205" s="17"/>
      <c r="P205" s="40">
        <v>97</v>
      </c>
      <c r="Q205" s="43" t="s">
        <v>120</v>
      </c>
      <c r="R205" s="17"/>
      <c r="S205" s="40">
        <v>97</v>
      </c>
      <c r="T205" s="43" t="s">
        <v>120</v>
      </c>
    </row>
    <row r="206" spans="1:20">
      <c r="A206" s="40">
        <v>96</v>
      </c>
      <c r="B206" s="43" t="s">
        <v>121</v>
      </c>
      <c r="C206" s="43"/>
      <c r="D206" s="40">
        <v>96</v>
      </c>
      <c r="E206" s="43" t="s">
        <v>121</v>
      </c>
      <c r="F206" s="17"/>
      <c r="G206" s="40">
        <v>96</v>
      </c>
      <c r="H206" s="43" t="s">
        <v>121</v>
      </c>
      <c r="I206" s="17"/>
      <c r="J206" s="40">
        <v>96</v>
      </c>
      <c r="K206" s="43" t="s">
        <v>121</v>
      </c>
      <c r="L206" s="17"/>
      <c r="M206" s="40">
        <v>96</v>
      </c>
      <c r="N206" s="43" t="s">
        <v>121</v>
      </c>
      <c r="O206" s="17"/>
      <c r="P206" s="40">
        <v>96</v>
      </c>
      <c r="Q206" s="43" t="s">
        <v>121</v>
      </c>
      <c r="R206" s="17"/>
      <c r="S206" s="40">
        <v>96</v>
      </c>
      <c r="T206" s="43" t="s">
        <v>121</v>
      </c>
    </row>
    <row r="207" spans="1:20">
      <c r="A207" s="40">
        <v>95</v>
      </c>
      <c r="B207" s="43" t="s">
        <v>122</v>
      </c>
      <c r="C207" s="43"/>
      <c r="D207" s="40">
        <v>95</v>
      </c>
      <c r="E207" s="43" t="s">
        <v>122</v>
      </c>
      <c r="F207" s="17"/>
      <c r="G207" s="40">
        <v>95</v>
      </c>
      <c r="H207" s="43" t="s">
        <v>122</v>
      </c>
      <c r="I207" s="17"/>
      <c r="J207" s="40">
        <v>95</v>
      </c>
      <c r="K207" s="43" t="s">
        <v>122</v>
      </c>
      <c r="L207" s="17"/>
      <c r="M207" s="40">
        <v>95</v>
      </c>
      <c r="N207" s="43" t="s">
        <v>122</v>
      </c>
      <c r="O207" s="17"/>
      <c r="P207" s="40">
        <v>95</v>
      </c>
      <c r="Q207" s="43" t="s">
        <v>122</v>
      </c>
      <c r="R207" s="17"/>
      <c r="S207" s="40">
        <v>95</v>
      </c>
      <c r="T207" s="43" t="s">
        <v>122</v>
      </c>
    </row>
    <row r="208" spans="1:20">
      <c r="A208" s="40">
        <v>94</v>
      </c>
      <c r="B208" s="43" t="s">
        <v>123</v>
      </c>
      <c r="C208" s="43"/>
      <c r="D208" s="40">
        <v>94</v>
      </c>
      <c r="E208" s="43" t="s">
        <v>123</v>
      </c>
      <c r="F208" s="17"/>
      <c r="G208" s="40">
        <v>94</v>
      </c>
      <c r="H208" s="43" t="s">
        <v>123</v>
      </c>
      <c r="I208" s="17"/>
      <c r="J208" s="40">
        <v>94</v>
      </c>
      <c r="K208" s="43" t="s">
        <v>123</v>
      </c>
      <c r="L208" s="17"/>
      <c r="M208" s="40">
        <v>94</v>
      </c>
      <c r="N208" s="43" t="s">
        <v>123</v>
      </c>
      <c r="O208" s="17"/>
      <c r="P208" s="40">
        <v>94</v>
      </c>
      <c r="Q208" s="43" t="s">
        <v>123</v>
      </c>
      <c r="R208" s="17"/>
      <c r="S208" s="40">
        <v>94</v>
      </c>
      <c r="T208" s="43" t="s">
        <v>123</v>
      </c>
    </row>
    <row r="209" spans="1:20">
      <c r="A209" s="40">
        <v>93</v>
      </c>
      <c r="B209" s="43" t="s">
        <v>124</v>
      </c>
      <c r="C209" s="43"/>
      <c r="D209" s="40">
        <v>93</v>
      </c>
      <c r="E209" s="43" t="s">
        <v>124</v>
      </c>
      <c r="F209" s="17"/>
      <c r="G209" s="40">
        <v>93</v>
      </c>
      <c r="H209" s="43" t="s">
        <v>124</v>
      </c>
      <c r="I209" s="17"/>
      <c r="J209" s="40">
        <v>93</v>
      </c>
      <c r="K209" s="43" t="s">
        <v>124</v>
      </c>
      <c r="L209" s="17"/>
      <c r="M209" s="40">
        <v>93</v>
      </c>
      <c r="N209" s="43" t="s">
        <v>124</v>
      </c>
      <c r="O209" s="17"/>
      <c r="P209" s="40">
        <v>93</v>
      </c>
      <c r="Q209" s="43" t="s">
        <v>124</v>
      </c>
      <c r="R209" s="17"/>
      <c r="S209" s="40">
        <v>93</v>
      </c>
      <c r="T209" s="43" t="s">
        <v>124</v>
      </c>
    </row>
    <row r="210" spans="1:20">
      <c r="A210" s="40">
        <v>92</v>
      </c>
      <c r="B210" s="43" t="s">
        <v>125</v>
      </c>
      <c r="C210" s="43"/>
      <c r="D210" s="40">
        <v>92</v>
      </c>
      <c r="E210" s="43" t="s">
        <v>125</v>
      </c>
      <c r="F210" s="17"/>
      <c r="G210" s="40">
        <v>92</v>
      </c>
      <c r="H210" s="43" t="s">
        <v>125</v>
      </c>
      <c r="I210" s="17"/>
      <c r="J210" s="40">
        <v>92</v>
      </c>
      <c r="K210" s="43" t="s">
        <v>125</v>
      </c>
      <c r="L210" s="17"/>
      <c r="M210" s="40">
        <v>92</v>
      </c>
      <c r="N210" s="43" t="s">
        <v>125</v>
      </c>
      <c r="O210" s="17"/>
      <c r="P210" s="40">
        <v>92</v>
      </c>
      <c r="Q210" s="43" t="s">
        <v>125</v>
      </c>
      <c r="R210" s="17"/>
      <c r="S210" s="40">
        <v>92</v>
      </c>
      <c r="T210" s="43" t="s">
        <v>125</v>
      </c>
    </row>
    <row r="211" spans="1:20">
      <c r="A211" s="40">
        <v>91</v>
      </c>
      <c r="B211" s="43" t="s">
        <v>126</v>
      </c>
      <c r="C211" s="43"/>
      <c r="D211" s="40">
        <v>91</v>
      </c>
      <c r="E211" s="43" t="s">
        <v>126</v>
      </c>
      <c r="F211" s="17"/>
      <c r="G211" s="40">
        <v>91</v>
      </c>
      <c r="H211" s="43" t="s">
        <v>126</v>
      </c>
      <c r="I211" s="17"/>
      <c r="J211" s="40">
        <v>91</v>
      </c>
      <c r="K211" s="43" t="s">
        <v>126</v>
      </c>
      <c r="L211" s="17"/>
      <c r="M211" s="40">
        <v>91</v>
      </c>
      <c r="N211" s="43" t="s">
        <v>126</v>
      </c>
      <c r="O211" s="17"/>
      <c r="P211" s="40">
        <v>91</v>
      </c>
      <c r="Q211" s="43" t="s">
        <v>126</v>
      </c>
      <c r="R211" s="17"/>
      <c r="S211" s="40">
        <v>91</v>
      </c>
      <c r="T211" s="43" t="s">
        <v>126</v>
      </c>
    </row>
    <row r="212" spans="1:20">
      <c r="A212" s="40">
        <v>90</v>
      </c>
      <c r="B212" s="43" t="s">
        <v>127</v>
      </c>
      <c r="C212" s="43"/>
      <c r="D212" s="40">
        <v>90</v>
      </c>
      <c r="E212" s="43" t="s">
        <v>127</v>
      </c>
      <c r="F212" s="17"/>
      <c r="G212" s="40">
        <v>90</v>
      </c>
      <c r="H212" s="43" t="s">
        <v>127</v>
      </c>
      <c r="I212" s="17"/>
      <c r="J212" s="40">
        <v>90</v>
      </c>
      <c r="K212" s="43" t="s">
        <v>127</v>
      </c>
      <c r="L212" s="17"/>
      <c r="M212" s="40">
        <v>90</v>
      </c>
      <c r="N212" s="43" t="s">
        <v>127</v>
      </c>
      <c r="O212" s="17"/>
      <c r="P212" s="40">
        <v>90</v>
      </c>
      <c r="Q212" s="43" t="s">
        <v>127</v>
      </c>
      <c r="R212" s="17"/>
      <c r="S212" s="40">
        <v>90</v>
      </c>
      <c r="T212" s="43" t="s">
        <v>127</v>
      </c>
    </row>
    <row r="213" spans="1:20">
      <c r="A213" s="40">
        <v>89</v>
      </c>
      <c r="B213" s="43" t="s">
        <v>128</v>
      </c>
      <c r="C213" s="43"/>
      <c r="D213" s="40">
        <v>89</v>
      </c>
      <c r="E213" s="43" t="s">
        <v>128</v>
      </c>
      <c r="F213" s="17"/>
      <c r="G213" s="40">
        <v>89</v>
      </c>
      <c r="H213" s="43" t="s">
        <v>128</v>
      </c>
      <c r="I213" s="17"/>
      <c r="J213" s="40">
        <v>89</v>
      </c>
      <c r="K213" s="43" t="s">
        <v>128</v>
      </c>
      <c r="L213" s="17"/>
      <c r="M213" s="40">
        <v>89</v>
      </c>
      <c r="N213" s="43" t="s">
        <v>128</v>
      </c>
      <c r="O213" s="17"/>
      <c r="P213" s="40">
        <v>89</v>
      </c>
      <c r="Q213" s="43" t="s">
        <v>128</v>
      </c>
      <c r="R213" s="17"/>
      <c r="S213" s="40">
        <v>89</v>
      </c>
      <c r="T213" s="43" t="s">
        <v>128</v>
      </c>
    </row>
    <row r="214" spans="1:20">
      <c r="A214" s="40">
        <v>88</v>
      </c>
      <c r="B214" s="43" t="s">
        <v>129</v>
      </c>
      <c r="C214" s="43"/>
      <c r="D214" s="40">
        <v>88</v>
      </c>
      <c r="E214" s="43" t="s">
        <v>129</v>
      </c>
      <c r="F214" s="17"/>
      <c r="G214" s="40">
        <v>88</v>
      </c>
      <c r="H214" s="43" t="s">
        <v>129</v>
      </c>
      <c r="I214" s="17"/>
      <c r="J214" s="40">
        <v>88</v>
      </c>
      <c r="K214" s="43" t="s">
        <v>129</v>
      </c>
      <c r="L214" s="17"/>
      <c r="M214" s="40">
        <v>88</v>
      </c>
      <c r="N214" s="43" t="s">
        <v>129</v>
      </c>
      <c r="O214" s="17"/>
      <c r="P214" s="40">
        <v>88</v>
      </c>
      <c r="Q214" s="43" t="s">
        <v>129</v>
      </c>
      <c r="R214" s="17"/>
      <c r="S214" s="40">
        <v>88</v>
      </c>
      <c r="T214" s="43" t="s">
        <v>129</v>
      </c>
    </row>
    <row r="215" spans="1:20">
      <c r="A215" s="40">
        <v>87</v>
      </c>
      <c r="B215" s="43" t="s">
        <v>130</v>
      </c>
      <c r="C215" s="43"/>
      <c r="D215" s="40">
        <v>87</v>
      </c>
      <c r="E215" s="43" t="s">
        <v>130</v>
      </c>
      <c r="F215" s="17"/>
      <c r="G215" s="40">
        <v>87</v>
      </c>
      <c r="H215" s="43" t="s">
        <v>130</v>
      </c>
      <c r="I215" s="17"/>
      <c r="J215" s="40">
        <v>87</v>
      </c>
      <c r="K215" s="43" t="s">
        <v>130</v>
      </c>
      <c r="L215" s="17"/>
      <c r="M215" s="40">
        <v>87</v>
      </c>
      <c r="N215" s="43" t="s">
        <v>130</v>
      </c>
      <c r="O215" s="17"/>
      <c r="P215" s="40">
        <v>87</v>
      </c>
      <c r="Q215" s="43" t="s">
        <v>130</v>
      </c>
      <c r="R215" s="17"/>
      <c r="S215" s="40">
        <v>87</v>
      </c>
      <c r="T215" s="43" t="s">
        <v>130</v>
      </c>
    </row>
    <row r="216" spans="1:20">
      <c r="A216" s="40">
        <v>86</v>
      </c>
      <c r="B216" s="43" t="s">
        <v>131</v>
      </c>
      <c r="C216" s="43"/>
      <c r="D216" s="40">
        <v>86</v>
      </c>
      <c r="E216" s="43" t="s">
        <v>131</v>
      </c>
      <c r="F216" s="17"/>
      <c r="G216" s="40">
        <v>86</v>
      </c>
      <c r="H216" s="43" t="s">
        <v>131</v>
      </c>
      <c r="I216" s="17"/>
      <c r="J216" s="40">
        <v>86</v>
      </c>
      <c r="K216" s="43" t="s">
        <v>131</v>
      </c>
      <c r="L216" s="17"/>
      <c r="M216" s="40">
        <v>86</v>
      </c>
      <c r="N216" s="43" t="s">
        <v>131</v>
      </c>
      <c r="O216" s="17"/>
      <c r="P216" s="40">
        <v>86</v>
      </c>
      <c r="Q216" s="43" t="s">
        <v>131</v>
      </c>
      <c r="R216" s="17"/>
      <c r="S216" s="40">
        <v>86</v>
      </c>
      <c r="T216" s="43" t="s">
        <v>131</v>
      </c>
    </row>
    <row r="217" spans="1:20">
      <c r="A217" s="40">
        <v>85</v>
      </c>
      <c r="B217" s="43" t="s">
        <v>132</v>
      </c>
      <c r="C217" s="43"/>
      <c r="D217" s="40">
        <v>85</v>
      </c>
      <c r="E217" s="43" t="s">
        <v>132</v>
      </c>
      <c r="F217" s="17"/>
      <c r="G217" s="40">
        <v>85</v>
      </c>
      <c r="H217" s="43" t="s">
        <v>132</v>
      </c>
      <c r="I217" s="17"/>
      <c r="J217" s="40">
        <v>85</v>
      </c>
      <c r="K217" s="43" t="s">
        <v>132</v>
      </c>
      <c r="L217" s="17"/>
      <c r="M217" s="40">
        <v>85</v>
      </c>
      <c r="N217" s="43" t="s">
        <v>132</v>
      </c>
      <c r="O217" s="17"/>
      <c r="P217" s="40">
        <v>85</v>
      </c>
      <c r="Q217" s="43" t="s">
        <v>132</v>
      </c>
      <c r="R217" s="17"/>
      <c r="S217" s="40">
        <v>85</v>
      </c>
      <c r="T217" s="43" t="s">
        <v>132</v>
      </c>
    </row>
    <row r="218" spans="1:20">
      <c r="A218" s="40">
        <v>84</v>
      </c>
      <c r="B218" s="43" t="s">
        <v>133</v>
      </c>
      <c r="C218" s="43"/>
      <c r="D218" s="40">
        <v>84</v>
      </c>
      <c r="E218" s="43" t="s">
        <v>133</v>
      </c>
      <c r="F218" s="17"/>
      <c r="G218" s="40">
        <v>84</v>
      </c>
      <c r="H218" s="43" t="s">
        <v>133</v>
      </c>
      <c r="I218" s="17"/>
      <c r="J218" s="40">
        <v>84</v>
      </c>
      <c r="K218" s="43" t="s">
        <v>133</v>
      </c>
      <c r="L218" s="17"/>
      <c r="M218" s="40">
        <v>84</v>
      </c>
      <c r="N218" s="43" t="s">
        <v>133</v>
      </c>
      <c r="O218" s="17"/>
      <c r="P218" s="40">
        <v>84</v>
      </c>
      <c r="Q218" s="43" t="s">
        <v>133</v>
      </c>
      <c r="R218" s="17"/>
      <c r="S218" s="40">
        <v>84</v>
      </c>
      <c r="T218" s="43" t="s">
        <v>133</v>
      </c>
    </row>
    <row r="219" spans="1:20">
      <c r="A219" s="40">
        <v>83</v>
      </c>
      <c r="B219" s="43" t="s">
        <v>134</v>
      </c>
      <c r="C219" s="43"/>
      <c r="D219" s="40">
        <v>83</v>
      </c>
      <c r="E219" s="43" t="s">
        <v>134</v>
      </c>
      <c r="F219" s="17"/>
      <c r="G219" s="40">
        <v>83</v>
      </c>
      <c r="H219" s="43" t="s">
        <v>134</v>
      </c>
      <c r="I219" s="17"/>
      <c r="J219" s="40">
        <v>83</v>
      </c>
      <c r="K219" s="43" t="s">
        <v>134</v>
      </c>
      <c r="L219" s="17"/>
      <c r="M219" s="40">
        <v>83</v>
      </c>
      <c r="N219" s="43" t="s">
        <v>134</v>
      </c>
      <c r="O219" s="17"/>
      <c r="P219" s="40">
        <v>83</v>
      </c>
      <c r="Q219" s="43" t="s">
        <v>134</v>
      </c>
      <c r="R219" s="17"/>
      <c r="S219" s="40">
        <v>83</v>
      </c>
      <c r="T219" s="43" t="s">
        <v>134</v>
      </c>
    </row>
    <row r="220" spans="1:20">
      <c r="A220" s="40">
        <v>82</v>
      </c>
      <c r="B220" s="43" t="s">
        <v>135</v>
      </c>
      <c r="C220" s="43"/>
      <c r="D220" s="40">
        <v>82</v>
      </c>
      <c r="E220" s="43" t="s">
        <v>135</v>
      </c>
      <c r="F220" s="17"/>
      <c r="G220" s="40">
        <v>82</v>
      </c>
      <c r="H220" s="43" t="s">
        <v>135</v>
      </c>
      <c r="I220" s="17"/>
      <c r="J220" s="40">
        <v>82</v>
      </c>
      <c r="K220" s="43" t="s">
        <v>135</v>
      </c>
      <c r="L220" s="17"/>
      <c r="M220" s="40">
        <v>82</v>
      </c>
      <c r="N220" s="43" t="s">
        <v>135</v>
      </c>
      <c r="O220" s="17"/>
      <c r="P220" s="40">
        <v>82</v>
      </c>
      <c r="Q220" s="43" t="s">
        <v>135</v>
      </c>
      <c r="R220" s="17"/>
      <c r="S220" s="40">
        <v>82</v>
      </c>
      <c r="T220" s="43" t="s">
        <v>135</v>
      </c>
    </row>
    <row r="221" spans="1:20">
      <c r="A221" s="40">
        <v>81</v>
      </c>
      <c r="B221" s="43" t="s">
        <v>136</v>
      </c>
      <c r="C221" s="43"/>
      <c r="D221" s="40">
        <v>81</v>
      </c>
      <c r="E221" s="43" t="s">
        <v>136</v>
      </c>
      <c r="F221" s="17"/>
      <c r="G221" s="40">
        <v>81</v>
      </c>
      <c r="H221" s="43" t="s">
        <v>136</v>
      </c>
      <c r="I221" s="17"/>
      <c r="J221" s="40">
        <v>81</v>
      </c>
      <c r="K221" s="43" t="s">
        <v>136</v>
      </c>
      <c r="L221" s="17"/>
      <c r="M221" s="40">
        <v>81</v>
      </c>
      <c r="N221" s="43" t="s">
        <v>136</v>
      </c>
      <c r="O221" s="17"/>
      <c r="P221" s="40">
        <v>81</v>
      </c>
      <c r="Q221" s="43" t="s">
        <v>136</v>
      </c>
      <c r="R221" s="17"/>
      <c r="S221" s="40">
        <v>81</v>
      </c>
      <c r="T221" s="43" t="s">
        <v>136</v>
      </c>
    </row>
    <row r="222" spans="1:20">
      <c r="A222" s="40">
        <v>80</v>
      </c>
      <c r="B222" s="43" t="s">
        <v>137</v>
      </c>
      <c r="C222" s="43"/>
      <c r="D222" s="40">
        <v>80</v>
      </c>
      <c r="E222" s="43" t="s">
        <v>137</v>
      </c>
      <c r="F222" s="17"/>
      <c r="G222" s="40">
        <v>80</v>
      </c>
      <c r="H222" s="43" t="s">
        <v>137</v>
      </c>
      <c r="I222" s="17"/>
      <c r="J222" s="40">
        <v>80</v>
      </c>
      <c r="K222" s="43" t="s">
        <v>137</v>
      </c>
      <c r="L222" s="17"/>
      <c r="M222" s="40">
        <v>80</v>
      </c>
      <c r="N222" s="43" t="s">
        <v>137</v>
      </c>
      <c r="O222" s="17"/>
      <c r="P222" s="40">
        <v>80</v>
      </c>
      <c r="Q222" s="43" t="s">
        <v>137</v>
      </c>
      <c r="R222" s="17"/>
      <c r="S222" s="40">
        <v>80</v>
      </c>
      <c r="T222" s="43" t="s">
        <v>137</v>
      </c>
    </row>
    <row r="223" spans="1:20">
      <c r="A223" s="40">
        <v>79</v>
      </c>
      <c r="B223" s="43" t="s">
        <v>138</v>
      </c>
      <c r="C223" s="43"/>
      <c r="D223" s="40">
        <v>79</v>
      </c>
      <c r="E223" s="43" t="s">
        <v>138</v>
      </c>
      <c r="F223" s="17"/>
      <c r="G223" s="40">
        <v>79</v>
      </c>
      <c r="H223" s="43" t="s">
        <v>138</v>
      </c>
      <c r="I223" s="17"/>
      <c r="J223" s="40">
        <v>79</v>
      </c>
      <c r="K223" s="43" t="s">
        <v>138</v>
      </c>
      <c r="L223" s="17"/>
      <c r="M223" s="40">
        <v>79</v>
      </c>
      <c r="N223" s="43" t="s">
        <v>138</v>
      </c>
      <c r="O223" s="17"/>
      <c r="P223" s="40">
        <v>79</v>
      </c>
      <c r="Q223" s="43" t="s">
        <v>138</v>
      </c>
      <c r="R223" s="17"/>
      <c r="S223" s="40">
        <v>79</v>
      </c>
      <c r="T223" s="43" t="s">
        <v>138</v>
      </c>
    </row>
    <row r="224" spans="1:20">
      <c r="A224" s="40">
        <v>78</v>
      </c>
      <c r="B224" s="43" t="s">
        <v>139</v>
      </c>
      <c r="C224" s="43"/>
      <c r="D224" s="40">
        <v>78</v>
      </c>
      <c r="E224" s="43" t="s">
        <v>139</v>
      </c>
      <c r="F224" s="17"/>
      <c r="G224" s="40">
        <v>78</v>
      </c>
      <c r="H224" s="43" t="s">
        <v>139</v>
      </c>
      <c r="I224" s="17"/>
      <c r="J224" s="40">
        <v>78</v>
      </c>
      <c r="K224" s="43" t="s">
        <v>139</v>
      </c>
      <c r="L224" s="17"/>
      <c r="M224" s="40">
        <v>78</v>
      </c>
      <c r="N224" s="43" t="s">
        <v>139</v>
      </c>
      <c r="O224" s="17"/>
      <c r="P224" s="40">
        <v>78</v>
      </c>
      <c r="Q224" s="43" t="s">
        <v>139</v>
      </c>
      <c r="R224" s="17"/>
      <c r="S224" s="40">
        <v>78</v>
      </c>
      <c r="T224" s="43" t="s">
        <v>139</v>
      </c>
    </row>
    <row r="225" spans="1:20">
      <c r="A225" s="40">
        <v>77</v>
      </c>
      <c r="B225" s="43" t="s">
        <v>140</v>
      </c>
      <c r="C225" s="43"/>
      <c r="D225" s="40">
        <v>77</v>
      </c>
      <c r="E225" s="43" t="s">
        <v>140</v>
      </c>
      <c r="F225" s="17"/>
      <c r="G225" s="40">
        <v>77</v>
      </c>
      <c r="H225" s="43" t="s">
        <v>140</v>
      </c>
      <c r="I225" s="17"/>
      <c r="J225" s="40">
        <v>77</v>
      </c>
      <c r="K225" s="43" t="s">
        <v>140</v>
      </c>
      <c r="L225" s="17"/>
      <c r="M225" s="40">
        <v>77</v>
      </c>
      <c r="N225" s="43" t="s">
        <v>140</v>
      </c>
      <c r="O225" s="17"/>
      <c r="P225" s="40">
        <v>77</v>
      </c>
      <c r="Q225" s="43" t="s">
        <v>140</v>
      </c>
      <c r="R225" s="17"/>
      <c r="S225" s="40">
        <v>77</v>
      </c>
      <c r="T225" s="43" t="s">
        <v>140</v>
      </c>
    </row>
    <row r="226" spans="1:20">
      <c r="A226" s="40">
        <v>76</v>
      </c>
      <c r="B226" s="43" t="s">
        <v>141</v>
      </c>
      <c r="C226" s="43"/>
      <c r="D226" s="40">
        <v>76</v>
      </c>
      <c r="E226" s="43" t="s">
        <v>141</v>
      </c>
      <c r="F226" s="17"/>
      <c r="G226" s="40">
        <v>76</v>
      </c>
      <c r="H226" s="43" t="s">
        <v>141</v>
      </c>
      <c r="I226" s="17"/>
      <c r="J226" s="40">
        <v>76</v>
      </c>
      <c r="K226" s="43" t="s">
        <v>141</v>
      </c>
      <c r="L226" s="17"/>
      <c r="M226" s="40">
        <v>76</v>
      </c>
      <c r="N226" s="43" t="s">
        <v>141</v>
      </c>
      <c r="O226" s="17"/>
      <c r="P226" s="40">
        <v>76</v>
      </c>
      <c r="Q226" s="43" t="s">
        <v>141</v>
      </c>
      <c r="R226" s="17"/>
      <c r="S226" s="40">
        <v>76</v>
      </c>
      <c r="T226" s="43" t="s">
        <v>141</v>
      </c>
    </row>
    <row r="227" spans="1:20">
      <c r="A227" s="40">
        <v>75</v>
      </c>
      <c r="B227" s="43" t="s">
        <v>142</v>
      </c>
      <c r="C227" s="43"/>
      <c r="D227" s="40">
        <v>75</v>
      </c>
      <c r="E227" s="43" t="s">
        <v>142</v>
      </c>
      <c r="F227" s="17"/>
      <c r="G227" s="40">
        <v>75</v>
      </c>
      <c r="H227" s="43" t="s">
        <v>142</v>
      </c>
      <c r="I227" s="17"/>
      <c r="J227" s="40">
        <v>75</v>
      </c>
      <c r="K227" s="43" t="s">
        <v>142</v>
      </c>
      <c r="L227" s="17"/>
      <c r="M227" s="40">
        <v>75</v>
      </c>
      <c r="N227" s="43" t="s">
        <v>142</v>
      </c>
      <c r="O227" s="17"/>
      <c r="P227" s="40">
        <v>75</v>
      </c>
      <c r="Q227" s="43" t="s">
        <v>142</v>
      </c>
      <c r="R227" s="17"/>
      <c r="S227" s="40">
        <v>75</v>
      </c>
      <c r="T227" s="43" t="s">
        <v>142</v>
      </c>
    </row>
    <row r="228" spans="1:20">
      <c r="A228" s="40">
        <v>74</v>
      </c>
      <c r="B228" s="43" t="s">
        <v>143</v>
      </c>
      <c r="C228" s="43"/>
      <c r="D228" s="40">
        <v>74</v>
      </c>
      <c r="E228" s="43" t="s">
        <v>143</v>
      </c>
      <c r="F228" s="17"/>
      <c r="G228" s="40">
        <v>74</v>
      </c>
      <c r="H228" s="43" t="s">
        <v>143</v>
      </c>
      <c r="I228" s="17"/>
      <c r="J228" s="40">
        <v>74</v>
      </c>
      <c r="K228" s="43" t="s">
        <v>143</v>
      </c>
      <c r="L228" s="17"/>
      <c r="M228" s="40">
        <v>74</v>
      </c>
      <c r="N228" s="43" t="s">
        <v>143</v>
      </c>
      <c r="O228" s="17"/>
      <c r="P228" s="40">
        <v>74</v>
      </c>
      <c r="Q228" s="43" t="s">
        <v>143</v>
      </c>
      <c r="R228" s="17"/>
      <c r="S228" s="40">
        <v>74</v>
      </c>
      <c r="T228" s="43" t="s">
        <v>143</v>
      </c>
    </row>
    <row r="229" spans="1:20">
      <c r="A229" s="40">
        <v>73</v>
      </c>
      <c r="B229" s="43" t="s">
        <v>144</v>
      </c>
      <c r="C229" s="43"/>
      <c r="D229" s="40">
        <v>73</v>
      </c>
      <c r="E229" s="43" t="s">
        <v>144</v>
      </c>
      <c r="F229" s="17"/>
      <c r="G229" s="40">
        <v>73</v>
      </c>
      <c r="H229" s="43" t="s">
        <v>144</v>
      </c>
      <c r="I229" s="17"/>
      <c r="J229" s="40">
        <v>73</v>
      </c>
      <c r="K229" s="43" t="s">
        <v>144</v>
      </c>
      <c r="L229" s="17"/>
      <c r="M229" s="40">
        <v>73</v>
      </c>
      <c r="N229" s="43" t="s">
        <v>144</v>
      </c>
      <c r="O229" s="17"/>
      <c r="P229" s="40">
        <v>73</v>
      </c>
      <c r="Q229" s="43" t="s">
        <v>144</v>
      </c>
      <c r="R229" s="17"/>
      <c r="S229" s="40">
        <v>73</v>
      </c>
      <c r="T229" s="43" t="s">
        <v>144</v>
      </c>
    </row>
    <row r="230" spans="1:20">
      <c r="A230" s="40">
        <v>72</v>
      </c>
      <c r="B230" s="43" t="s">
        <v>145</v>
      </c>
      <c r="C230" s="43"/>
      <c r="D230" s="40">
        <v>72</v>
      </c>
      <c r="E230" s="43" t="s">
        <v>145</v>
      </c>
      <c r="F230" s="17"/>
      <c r="G230" s="40">
        <v>72</v>
      </c>
      <c r="H230" s="43" t="s">
        <v>145</v>
      </c>
      <c r="I230" s="17"/>
      <c r="J230" s="40">
        <v>72</v>
      </c>
      <c r="K230" s="43" t="s">
        <v>145</v>
      </c>
      <c r="L230" s="17"/>
      <c r="M230" s="40">
        <v>72</v>
      </c>
      <c r="N230" s="43" t="s">
        <v>145</v>
      </c>
      <c r="O230" s="17"/>
      <c r="P230" s="40">
        <v>72</v>
      </c>
      <c r="Q230" s="43" t="s">
        <v>145</v>
      </c>
      <c r="R230" s="17"/>
      <c r="S230" s="40">
        <v>72</v>
      </c>
      <c r="T230" s="43" t="s">
        <v>145</v>
      </c>
    </row>
    <row r="231" spans="1:20">
      <c r="A231" s="40">
        <v>71</v>
      </c>
      <c r="B231" s="43" t="s">
        <v>146</v>
      </c>
      <c r="C231" s="43"/>
      <c r="D231" s="40">
        <v>71</v>
      </c>
      <c r="E231" s="43" t="s">
        <v>146</v>
      </c>
      <c r="F231" s="17"/>
      <c r="G231" s="40">
        <v>71</v>
      </c>
      <c r="H231" s="43" t="s">
        <v>146</v>
      </c>
      <c r="I231" s="17"/>
      <c r="J231" s="40">
        <v>71</v>
      </c>
      <c r="K231" s="43" t="s">
        <v>146</v>
      </c>
      <c r="L231" s="17"/>
      <c r="M231" s="40">
        <v>71</v>
      </c>
      <c r="N231" s="43" t="s">
        <v>146</v>
      </c>
      <c r="O231" s="17"/>
      <c r="P231" s="40">
        <v>71</v>
      </c>
      <c r="Q231" s="43" t="s">
        <v>146</v>
      </c>
      <c r="R231" s="17"/>
      <c r="S231" s="40">
        <v>71</v>
      </c>
      <c r="T231" s="43" t="s">
        <v>146</v>
      </c>
    </row>
    <row r="232" spans="1:20">
      <c r="A232" s="40">
        <v>70</v>
      </c>
      <c r="B232" s="43" t="s">
        <v>147</v>
      </c>
      <c r="C232" s="43"/>
      <c r="D232" s="40">
        <v>70</v>
      </c>
      <c r="E232" s="43" t="s">
        <v>147</v>
      </c>
      <c r="F232" s="17"/>
      <c r="G232" s="40">
        <v>70</v>
      </c>
      <c r="H232" s="43" t="s">
        <v>147</v>
      </c>
      <c r="I232" s="17"/>
      <c r="J232" s="40">
        <v>70</v>
      </c>
      <c r="K232" s="43" t="s">
        <v>147</v>
      </c>
      <c r="L232" s="17"/>
      <c r="M232" s="40">
        <v>70</v>
      </c>
      <c r="N232" s="43" t="s">
        <v>147</v>
      </c>
      <c r="O232" s="17"/>
      <c r="P232" s="40">
        <v>70</v>
      </c>
      <c r="Q232" s="43" t="s">
        <v>147</v>
      </c>
      <c r="R232" s="17"/>
      <c r="S232" s="40">
        <v>70</v>
      </c>
      <c r="T232" s="43" t="s">
        <v>147</v>
      </c>
    </row>
    <row r="233" spans="1:20">
      <c r="A233" s="40">
        <v>69</v>
      </c>
      <c r="B233" s="43" t="s">
        <v>148</v>
      </c>
      <c r="C233" s="43"/>
      <c r="D233" s="40">
        <v>69</v>
      </c>
      <c r="E233" s="43" t="s">
        <v>148</v>
      </c>
      <c r="F233" s="17"/>
      <c r="G233" s="40">
        <v>69</v>
      </c>
      <c r="H233" s="43" t="s">
        <v>148</v>
      </c>
      <c r="I233" s="17"/>
      <c r="J233" s="40">
        <v>69</v>
      </c>
      <c r="K233" s="43" t="s">
        <v>148</v>
      </c>
      <c r="L233" s="17"/>
      <c r="M233" s="40">
        <v>69</v>
      </c>
      <c r="N233" s="43" t="s">
        <v>148</v>
      </c>
      <c r="O233" s="17"/>
      <c r="P233" s="40">
        <v>69</v>
      </c>
      <c r="Q233" s="43" t="s">
        <v>148</v>
      </c>
      <c r="R233" s="17"/>
      <c r="S233" s="40">
        <v>69</v>
      </c>
      <c r="T233" s="43" t="s">
        <v>148</v>
      </c>
    </row>
    <row r="234" spans="1:20">
      <c r="A234" s="40">
        <v>68</v>
      </c>
      <c r="B234" s="43" t="s">
        <v>149</v>
      </c>
      <c r="C234" s="43"/>
      <c r="D234" s="40">
        <v>68</v>
      </c>
      <c r="E234" s="43" t="s">
        <v>149</v>
      </c>
      <c r="F234" s="17"/>
      <c r="G234" s="40">
        <v>68</v>
      </c>
      <c r="H234" s="43" t="s">
        <v>149</v>
      </c>
      <c r="I234" s="17"/>
      <c r="J234" s="40">
        <v>68</v>
      </c>
      <c r="K234" s="43" t="s">
        <v>149</v>
      </c>
      <c r="L234" s="17"/>
      <c r="M234" s="40">
        <v>68</v>
      </c>
      <c r="N234" s="43" t="s">
        <v>149</v>
      </c>
      <c r="O234" s="17"/>
      <c r="P234" s="40">
        <v>68</v>
      </c>
      <c r="Q234" s="43" t="s">
        <v>149</v>
      </c>
      <c r="R234" s="17"/>
      <c r="S234" s="40">
        <v>68</v>
      </c>
      <c r="T234" s="43" t="s">
        <v>149</v>
      </c>
    </row>
    <row r="235" spans="1:20">
      <c r="A235" s="40">
        <v>67</v>
      </c>
      <c r="B235" s="43" t="s">
        <v>150</v>
      </c>
      <c r="C235" s="43"/>
      <c r="D235" s="40">
        <v>67</v>
      </c>
      <c r="E235" s="43" t="s">
        <v>150</v>
      </c>
      <c r="F235" s="17"/>
      <c r="G235" s="40">
        <v>67</v>
      </c>
      <c r="H235" s="43" t="s">
        <v>150</v>
      </c>
      <c r="I235" s="17"/>
      <c r="J235" s="40">
        <v>67</v>
      </c>
      <c r="K235" s="43" t="s">
        <v>150</v>
      </c>
      <c r="L235" s="17"/>
      <c r="M235" s="40">
        <v>67</v>
      </c>
      <c r="N235" s="43" t="s">
        <v>150</v>
      </c>
      <c r="O235" s="17"/>
      <c r="P235" s="40">
        <v>67</v>
      </c>
      <c r="Q235" s="43" t="s">
        <v>150</v>
      </c>
      <c r="R235" s="17"/>
      <c r="S235" s="40">
        <v>67</v>
      </c>
      <c r="T235" s="43" t="s">
        <v>150</v>
      </c>
    </row>
    <row r="236" spans="1:20">
      <c r="A236" s="40">
        <v>66</v>
      </c>
      <c r="B236" s="43" t="s">
        <v>151</v>
      </c>
      <c r="C236" s="43"/>
      <c r="D236" s="40">
        <v>66</v>
      </c>
      <c r="E236" s="43" t="s">
        <v>151</v>
      </c>
      <c r="F236" s="17"/>
      <c r="G236" s="40">
        <v>66</v>
      </c>
      <c r="H236" s="43" t="s">
        <v>151</v>
      </c>
      <c r="I236" s="17"/>
      <c r="J236" s="40">
        <v>66</v>
      </c>
      <c r="K236" s="43" t="s">
        <v>151</v>
      </c>
      <c r="L236" s="17"/>
      <c r="M236" s="40">
        <v>66</v>
      </c>
      <c r="N236" s="43" t="s">
        <v>151</v>
      </c>
      <c r="O236" s="17"/>
      <c r="P236" s="40">
        <v>66</v>
      </c>
      <c r="Q236" s="43" t="s">
        <v>151</v>
      </c>
      <c r="R236" s="17"/>
      <c r="S236" s="40">
        <v>66</v>
      </c>
      <c r="T236" s="43" t="s">
        <v>151</v>
      </c>
    </row>
    <row r="237" spans="1:20">
      <c r="A237" s="40">
        <v>65</v>
      </c>
      <c r="B237" s="43" t="s">
        <v>152</v>
      </c>
      <c r="C237" s="43"/>
      <c r="D237" s="40">
        <v>65</v>
      </c>
      <c r="E237" s="43" t="s">
        <v>152</v>
      </c>
      <c r="F237" s="17"/>
      <c r="G237" s="40">
        <v>65</v>
      </c>
      <c r="H237" s="43" t="s">
        <v>152</v>
      </c>
      <c r="I237" s="17"/>
      <c r="J237" s="40">
        <v>65</v>
      </c>
      <c r="K237" s="43" t="s">
        <v>152</v>
      </c>
      <c r="L237" s="17"/>
      <c r="M237" s="40">
        <v>65</v>
      </c>
      <c r="N237" s="43" t="s">
        <v>152</v>
      </c>
      <c r="O237" s="17"/>
      <c r="P237" s="40">
        <v>65</v>
      </c>
      <c r="Q237" s="43" t="s">
        <v>152</v>
      </c>
      <c r="R237" s="17"/>
      <c r="S237" s="40">
        <v>65</v>
      </c>
      <c r="T237" s="43" t="s">
        <v>152</v>
      </c>
    </row>
    <row r="238" spans="1:20">
      <c r="A238" s="40">
        <v>64</v>
      </c>
      <c r="B238" s="43" t="s">
        <v>153</v>
      </c>
      <c r="C238" s="43"/>
      <c r="D238" s="40">
        <v>64</v>
      </c>
      <c r="E238" s="43" t="s">
        <v>154</v>
      </c>
      <c r="F238" s="17"/>
      <c r="G238" s="40">
        <v>64</v>
      </c>
      <c r="H238" s="43" t="s">
        <v>154</v>
      </c>
      <c r="I238" s="17"/>
      <c r="J238" s="40">
        <v>64</v>
      </c>
      <c r="K238" s="43" t="s">
        <v>154</v>
      </c>
      <c r="L238" s="17"/>
      <c r="M238" s="40">
        <v>64</v>
      </c>
      <c r="N238" s="43" t="s">
        <v>154</v>
      </c>
      <c r="O238" s="17"/>
      <c r="P238" s="40">
        <v>64</v>
      </c>
      <c r="Q238" s="43" t="s">
        <v>154</v>
      </c>
      <c r="R238" s="17"/>
      <c r="S238" s="40">
        <v>64</v>
      </c>
      <c r="T238" s="43" t="s">
        <v>154</v>
      </c>
    </row>
    <row r="239" spans="1:20">
      <c r="A239" s="40">
        <v>63</v>
      </c>
      <c r="B239" s="43" t="s">
        <v>155</v>
      </c>
      <c r="C239" s="43"/>
      <c r="D239" s="40">
        <v>63</v>
      </c>
      <c r="E239" s="43" t="s">
        <v>155</v>
      </c>
      <c r="F239" s="17"/>
      <c r="G239" s="40">
        <v>63</v>
      </c>
      <c r="H239" s="43" t="s">
        <v>155</v>
      </c>
      <c r="I239" s="17"/>
      <c r="J239" s="40">
        <v>63</v>
      </c>
      <c r="K239" s="43" t="s">
        <v>155</v>
      </c>
      <c r="L239" s="17"/>
      <c r="M239" s="40">
        <v>63</v>
      </c>
      <c r="N239" s="43" t="s">
        <v>155</v>
      </c>
      <c r="O239" s="17"/>
      <c r="P239" s="40">
        <v>63</v>
      </c>
      <c r="Q239" s="43" t="s">
        <v>155</v>
      </c>
      <c r="R239" s="17"/>
      <c r="S239" s="40">
        <v>63</v>
      </c>
      <c r="T239" s="43" t="s">
        <v>155</v>
      </c>
    </row>
    <row r="240" spans="1:20">
      <c r="A240" s="40">
        <v>62</v>
      </c>
      <c r="B240" s="43" t="s">
        <v>156</v>
      </c>
      <c r="C240" s="43"/>
      <c r="D240" s="40">
        <v>62</v>
      </c>
      <c r="E240" s="43" t="s">
        <v>157</v>
      </c>
      <c r="F240" s="17"/>
      <c r="G240" s="40">
        <v>62</v>
      </c>
      <c r="H240" s="43" t="s">
        <v>157</v>
      </c>
      <c r="I240" s="17"/>
      <c r="J240" s="40">
        <v>62</v>
      </c>
      <c r="K240" s="43" t="s">
        <v>157</v>
      </c>
      <c r="L240" s="17"/>
      <c r="M240" s="40">
        <v>62</v>
      </c>
      <c r="N240" s="43" t="s">
        <v>157</v>
      </c>
      <c r="O240" s="17"/>
      <c r="P240" s="40">
        <v>62</v>
      </c>
      <c r="Q240" s="43" t="s">
        <v>157</v>
      </c>
      <c r="R240" s="17"/>
      <c r="S240" s="40">
        <v>62</v>
      </c>
      <c r="T240" s="43" t="s">
        <v>157</v>
      </c>
    </row>
    <row r="241" spans="1:20" ht="26.25">
      <c r="A241" s="40">
        <v>61</v>
      </c>
      <c r="B241" s="43" t="s">
        <v>308</v>
      </c>
      <c r="C241" s="43"/>
      <c r="D241" s="40">
        <v>61</v>
      </c>
      <c r="E241" s="43" t="s">
        <v>158</v>
      </c>
      <c r="F241" s="17"/>
      <c r="G241" s="40">
        <v>61</v>
      </c>
      <c r="H241" s="43" t="s">
        <v>158</v>
      </c>
      <c r="I241" s="17"/>
      <c r="J241" s="40">
        <v>61</v>
      </c>
      <c r="K241" s="43" t="s">
        <v>158</v>
      </c>
      <c r="L241" s="17"/>
      <c r="M241" s="40">
        <v>61</v>
      </c>
      <c r="N241" s="43" t="s">
        <v>158</v>
      </c>
      <c r="O241" s="17"/>
      <c r="P241" s="40">
        <v>61</v>
      </c>
      <c r="Q241" s="43" t="s">
        <v>158</v>
      </c>
      <c r="R241" s="17"/>
      <c r="S241" s="40">
        <v>61</v>
      </c>
      <c r="T241" s="43" t="s">
        <v>158</v>
      </c>
    </row>
    <row r="242" spans="1:20">
      <c r="A242" s="40">
        <v>60</v>
      </c>
      <c r="B242" s="43" t="s">
        <v>159</v>
      </c>
      <c r="C242" s="43"/>
      <c r="D242" s="40">
        <v>60</v>
      </c>
      <c r="E242" s="43" t="s">
        <v>159</v>
      </c>
      <c r="F242" s="17"/>
      <c r="G242" s="40">
        <v>60</v>
      </c>
      <c r="H242" s="43" t="s">
        <v>159</v>
      </c>
      <c r="I242" s="17"/>
      <c r="J242" s="40">
        <v>60</v>
      </c>
      <c r="K242" s="43" t="s">
        <v>159</v>
      </c>
      <c r="L242" s="17"/>
      <c r="M242" s="40">
        <v>60</v>
      </c>
      <c r="N242" s="43" t="s">
        <v>159</v>
      </c>
      <c r="O242" s="17"/>
      <c r="P242" s="40">
        <v>60</v>
      </c>
      <c r="Q242" s="43" t="s">
        <v>159</v>
      </c>
      <c r="R242" s="17"/>
      <c r="S242" s="40">
        <v>60</v>
      </c>
      <c r="T242" s="43" t="s">
        <v>159</v>
      </c>
    </row>
    <row r="243" spans="1:20">
      <c r="A243" s="40">
        <v>59</v>
      </c>
      <c r="B243" s="44" t="s">
        <v>160</v>
      </c>
      <c r="C243" s="44"/>
      <c r="D243" s="40">
        <v>59</v>
      </c>
      <c r="E243" s="44" t="s">
        <v>160</v>
      </c>
      <c r="F243" s="17"/>
      <c r="G243" s="40">
        <v>59</v>
      </c>
      <c r="H243" s="44" t="s">
        <v>160</v>
      </c>
      <c r="I243" s="17"/>
      <c r="J243" s="40">
        <v>59</v>
      </c>
      <c r="K243" s="44" t="s">
        <v>160</v>
      </c>
      <c r="L243" s="17"/>
      <c r="M243" s="40">
        <v>59</v>
      </c>
      <c r="N243" s="44" t="s">
        <v>160</v>
      </c>
      <c r="O243" s="17"/>
      <c r="P243" s="40">
        <v>59</v>
      </c>
      <c r="Q243" s="44" t="s">
        <v>160</v>
      </c>
      <c r="R243" s="17"/>
      <c r="S243" s="40">
        <v>59</v>
      </c>
      <c r="T243" s="44" t="s">
        <v>160</v>
      </c>
    </row>
    <row r="244" spans="1:20">
      <c r="A244" s="40">
        <v>58</v>
      </c>
      <c r="B244" s="44" t="s">
        <v>161</v>
      </c>
      <c r="C244" s="44"/>
      <c r="D244" s="40">
        <v>58</v>
      </c>
      <c r="E244" s="44" t="s">
        <v>161</v>
      </c>
      <c r="F244" s="17"/>
      <c r="G244" s="40">
        <v>58</v>
      </c>
      <c r="H244" s="44" t="s">
        <v>161</v>
      </c>
      <c r="I244" s="17"/>
      <c r="J244" s="40">
        <v>58</v>
      </c>
      <c r="K244" s="44" t="s">
        <v>161</v>
      </c>
      <c r="L244" s="17"/>
      <c r="M244" s="40">
        <v>58</v>
      </c>
      <c r="N244" s="44" t="s">
        <v>161</v>
      </c>
      <c r="O244" s="17"/>
      <c r="P244" s="40">
        <v>58</v>
      </c>
      <c r="Q244" s="44" t="s">
        <v>161</v>
      </c>
      <c r="R244" s="17"/>
      <c r="S244" s="40">
        <v>58</v>
      </c>
      <c r="T244" s="44" t="s">
        <v>161</v>
      </c>
    </row>
    <row r="245" spans="1:20">
      <c r="A245" s="40">
        <v>57</v>
      </c>
      <c r="B245" s="45" t="s">
        <v>162</v>
      </c>
      <c r="C245" s="45"/>
      <c r="D245" s="40">
        <v>57</v>
      </c>
      <c r="E245" s="45" t="s">
        <v>162</v>
      </c>
      <c r="F245" s="17"/>
      <c r="G245" s="40">
        <v>57</v>
      </c>
      <c r="H245" s="45" t="s">
        <v>162</v>
      </c>
      <c r="I245" s="17"/>
      <c r="J245" s="40">
        <v>57</v>
      </c>
      <c r="K245" s="45" t="s">
        <v>162</v>
      </c>
      <c r="L245" s="17"/>
      <c r="M245" s="40">
        <v>57</v>
      </c>
      <c r="N245" s="45" t="s">
        <v>162</v>
      </c>
      <c r="O245" s="17"/>
      <c r="P245" s="40">
        <v>57</v>
      </c>
      <c r="Q245" s="45" t="s">
        <v>162</v>
      </c>
      <c r="R245" s="17"/>
      <c r="S245" s="40">
        <v>57</v>
      </c>
      <c r="T245" s="45" t="s">
        <v>162</v>
      </c>
    </row>
    <row r="246" spans="1:20">
      <c r="A246" s="40">
        <v>56</v>
      </c>
      <c r="B246" s="45" t="s">
        <v>163</v>
      </c>
      <c r="C246" s="45"/>
      <c r="D246" s="40">
        <v>56</v>
      </c>
      <c r="E246" s="45" t="s">
        <v>163</v>
      </c>
      <c r="F246" s="17"/>
      <c r="G246" s="40">
        <v>56</v>
      </c>
      <c r="H246" s="45" t="s">
        <v>163</v>
      </c>
      <c r="I246" s="17"/>
      <c r="J246" s="40">
        <v>56</v>
      </c>
      <c r="K246" s="45" t="s">
        <v>163</v>
      </c>
      <c r="L246" s="17"/>
      <c r="M246" s="40">
        <v>56</v>
      </c>
      <c r="N246" s="45" t="s">
        <v>163</v>
      </c>
      <c r="O246" s="17"/>
      <c r="P246" s="40">
        <v>56</v>
      </c>
      <c r="Q246" s="45" t="s">
        <v>163</v>
      </c>
      <c r="R246" s="17"/>
      <c r="S246" s="40">
        <v>56</v>
      </c>
      <c r="T246" s="45" t="s">
        <v>163</v>
      </c>
    </row>
    <row r="247" spans="1:20">
      <c r="A247" s="40">
        <v>55</v>
      </c>
      <c r="B247" s="45" t="s">
        <v>164</v>
      </c>
      <c r="C247" s="45"/>
      <c r="D247" s="40">
        <v>55</v>
      </c>
      <c r="E247" s="45" t="s">
        <v>164</v>
      </c>
      <c r="F247" s="17"/>
      <c r="G247" s="40">
        <v>55</v>
      </c>
      <c r="H247" s="45" t="s">
        <v>164</v>
      </c>
      <c r="I247" s="17"/>
      <c r="J247" s="40">
        <v>55</v>
      </c>
      <c r="K247" s="45" t="s">
        <v>164</v>
      </c>
      <c r="L247" s="17"/>
      <c r="M247" s="40">
        <v>55</v>
      </c>
      <c r="N247" s="45" t="s">
        <v>164</v>
      </c>
      <c r="O247" s="17"/>
      <c r="P247" s="40">
        <v>55</v>
      </c>
      <c r="Q247" s="45" t="s">
        <v>164</v>
      </c>
      <c r="R247" s="17"/>
      <c r="S247" s="40">
        <v>55</v>
      </c>
      <c r="T247" s="45" t="s">
        <v>164</v>
      </c>
    </row>
    <row r="248" spans="1:20">
      <c r="A248" s="40">
        <v>54</v>
      </c>
      <c r="B248" s="45" t="s">
        <v>165</v>
      </c>
      <c r="C248" s="45"/>
      <c r="D248" s="40">
        <v>54</v>
      </c>
      <c r="E248" s="45" t="s">
        <v>165</v>
      </c>
      <c r="F248" s="17"/>
      <c r="G248" s="40">
        <v>54</v>
      </c>
      <c r="H248" s="45" t="s">
        <v>165</v>
      </c>
      <c r="I248" s="17"/>
      <c r="J248" s="40">
        <v>54</v>
      </c>
      <c r="K248" s="45" t="s">
        <v>165</v>
      </c>
      <c r="L248" s="17"/>
      <c r="M248" s="40">
        <v>54</v>
      </c>
      <c r="N248" s="45" t="s">
        <v>165</v>
      </c>
      <c r="O248" s="17"/>
      <c r="P248" s="40">
        <v>54</v>
      </c>
      <c r="Q248" s="45" t="s">
        <v>165</v>
      </c>
      <c r="R248" s="17"/>
      <c r="S248" s="40">
        <v>54</v>
      </c>
      <c r="T248" s="45" t="s">
        <v>165</v>
      </c>
    </row>
    <row r="249" spans="1:20">
      <c r="A249" s="40">
        <v>53</v>
      </c>
      <c r="B249" s="45" t="s">
        <v>166</v>
      </c>
      <c r="C249" s="45"/>
      <c r="D249" s="40">
        <v>53</v>
      </c>
      <c r="E249" s="45" t="s">
        <v>166</v>
      </c>
      <c r="F249" s="17"/>
      <c r="G249" s="40">
        <v>53</v>
      </c>
      <c r="H249" s="45" t="s">
        <v>166</v>
      </c>
      <c r="I249" s="17"/>
      <c r="J249" s="40">
        <v>53</v>
      </c>
      <c r="K249" s="45" t="s">
        <v>166</v>
      </c>
      <c r="L249" s="17"/>
      <c r="M249" s="40">
        <v>53</v>
      </c>
      <c r="N249" s="45" t="s">
        <v>166</v>
      </c>
      <c r="O249" s="17"/>
      <c r="P249" s="40">
        <v>53</v>
      </c>
      <c r="Q249" s="45" t="s">
        <v>166</v>
      </c>
      <c r="R249" s="17"/>
      <c r="S249" s="40">
        <v>53</v>
      </c>
      <c r="T249" s="45" t="s">
        <v>166</v>
      </c>
    </row>
    <row r="250" spans="1:20">
      <c r="A250" s="40">
        <v>52</v>
      </c>
      <c r="B250" s="45" t="s">
        <v>167</v>
      </c>
      <c r="C250" s="45"/>
      <c r="D250" s="40">
        <v>52</v>
      </c>
      <c r="E250" s="45" t="s">
        <v>167</v>
      </c>
      <c r="F250" s="17"/>
      <c r="G250" s="40">
        <v>52</v>
      </c>
      <c r="H250" s="45" t="s">
        <v>167</v>
      </c>
      <c r="I250" s="17"/>
      <c r="J250" s="40">
        <v>52</v>
      </c>
      <c r="K250" s="45" t="s">
        <v>167</v>
      </c>
      <c r="L250" s="17"/>
      <c r="M250" s="40">
        <v>52</v>
      </c>
      <c r="N250" s="45" t="s">
        <v>167</v>
      </c>
      <c r="O250" s="17"/>
      <c r="P250" s="40">
        <v>52</v>
      </c>
      <c r="Q250" s="45" t="s">
        <v>167</v>
      </c>
      <c r="R250" s="17"/>
      <c r="S250" s="40">
        <v>52</v>
      </c>
      <c r="T250" s="45" t="s">
        <v>167</v>
      </c>
    </row>
    <row r="251" spans="1:20">
      <c r="A251" s="40">
        <v>51</v>
      </c>
      <c r="B251" s="45" t="s">
        <v>168</v>
      </c>
      <c r="C251" s="45"/>
      <c r="D251" s="40">
        <v>51</v>
      </c>
      <c r="E251" s="45" t="s">
        <v>168</v>
      </c>
      <c r="F251" s="17"/>
      <c r="G251" s="40">
        <v>51</v>
      </c>
      <c r="H251" s="45" t="s">
        <v>168</v>
      </c>
      <c r="I251" s="17"/>
      <c r="J251" s="40">
        <v>51</v>
      </c>
      <c r="K251" s="45" t="s">
        <v>168</v>
      </c>
      <c r="L251" s="17"/>
      <c r="M251" s="40">
        <v>51</v>
      </c>
      <c r="N251" s="45" t="s">
        <v>168</v>
      </c>
      <c r="O251" s="17"/>
      <c r="P251" s="40">
        <v>51</v>
      </c>
      <c r="Q251" s="45" t="s">
        <v>168</v>
      </c>
      <c r="R251" s="17"/>
      <c r="S251" s="40">
        <v>51</v>
      </c>
      <c r="T251" s="45" t="s">
        <v>168</v>
      </c>
    </row>
    <row r="252" spans="1:20">
      <c r="A252" s="40">
        <v>50</v>
      </c>
      <c r="B252" s="45" t="s">
        <v>169</v>
      </c>
      <c r="C252" s="45"/>
      <c r="D252" s="40">
        <v>50</v>
      </c>
      <c r="E252" s="45" t="s">
        <v>169</v>
      </c>
      <c r="F252" s="17"/>
      <c r="G252" s="40">
        <v>50</v>
      </c>
      <c r="H252" s="45" t="s">
        <v>169</v>
      </c>
      <c r="I252" s="17"/>
      <c r="J252" s="40">
        <v>50</v>
      </c>
      <c r="K252" s="45" t="s">
        <v>169</v>
      </c>
      <c r="L252" s="17"/>
      <c r="M252" s="40">
        <v>50</v>
      </c>
      <c r="N252" s="45" t="s">
        <v>169</v>
      </c>
      <c r="O252" s="17"/>
      <c r="P252" s="40">
        <v>50</v>
      </c>
      <c r="Q252" s="45" t="s">
        <v>169</v>
      </c>
      <c r="R252" s="17"/>
      <c r="S252" s="40">
        <v>50</v>
      </c>
      <c r="T252" s="45" t="s">
        <v>169</v>
      </c>
    </row>
    <row r="253" spans="1:20">
      <c r="A253" s="40">
        <v>49</v>
      </c>
      <c r="B253" s="45" t="s">
        <v>170</v>
      </c>
      <c r="C253" s="45"/>
      <c r="D253" s="40">
        <v>49</v>
      </c>
      <c r="E253" s="45" t="s">
        <v>171</v>
      </c>
      <c r="F253" s="17"/>
      <c r="G253" s="40">
        <v>49</v>
      </c>
      <c r="H253" s="45" t="s">
        <v>171</v>
      </c>
      <c r="I253" s="17"/>
      <c r="J253" s="40">
        <v>49</v>
      </c>
      <c r="K253" s="45" t="s">
        <v>171</v>
      </c>
      <c r="L253" s="17"/>
      <c r="M253" s="40">
        <v>49</v>
      </c>
      <c r="N253" s="45" t="s">
        <v>171</v>
      </c>
      <c r="O253" s="17"/>
      <c r="P253" s="40">
        <v>49</v>
      </c>
      <c r="Q253" s="45" t="s">
        <v>171</v>
      </c>
      <c r="R253" s="17"/>
      <c r="S253" s="40">
        <v>49</v>
      </c>
      <c r="T253" s="45" t="s">
        <v>171</v>
      </c>
    </row>
    <row r="254" spans="1:20">
      <c r="A254" s="40">
        <v>48</v>
      </c>
      <c r="B254" s="45" t="s">
        <v>172</v>
      </c>
      <c r="C254" s="45"/>
      <c r="D254" s="40">
        <v>48</v>
      </c>
      <c r="E254" s="45" t="s">
        <v>173</v>
      </c>
      <c r="F254" s="17"/>
      <c r="G254" s="40">
        <v>48</v>
      </c>
      <c r="H254" s="45" t="s">
        <v>173</v>
      </c>
      <c r="I254" s="17"/>
      <c r="J254" s="40">
        <v>48</v>
      </c>
      <c r="K254" s="45" t="s">
        <v>173</v>
      </c>
      <c r="L254" s="17"/>
      <c r="M254" s="40">
        <v>48</v>
      </c>
      <c r="N254" s="45" t="s">
        <v>173</v>
      </c>
      <c r="O254" s="17"/>
      <c r="P254" s="40">
        <v>48</v>
      </c>
      <c r="Q254" s="45" t="s">
        <v>173</v>
      </c>
      <c r="R254" s="17"/>
      <c r="S254" s="40">
        <v>48</v>
      </c>
      <c r="T254" s="45" t="s">
        <v>173</v>
      </c>
    </row>
    <row r="255" spans="1:20">
      <c r="A255" s="40">
        <v>47</v>
      </c>
      <c r="B255" s="45" t="s">
        <v>174</v>
      </c>
      <c r="C255" s="45"/>
      <c r="D255" s="40">
        <v>47</v>
      </c>
      <c r="E255" s="45" t="s">
        <v>174</v>
      </c>
      <c r="F255" s="17"/>
      <c r="G255" s="40">
        <v>47</v>
      </c>
      <c r="H255" s="45" t="s">
        <v>174</v>
      </c>
      <c r="I255" s="17"/>
      <c r="J255" s="40">
        <v>47</v>
      </c>
      <c r="K255" s="45" t="s">
        <v>174</v>
      </c>
      <c r="L255" s="17"/>
      <c r="M255" s="40">
        <v>47</v>
      </c>
      <c r="N255" s="45" t="s">
        <v>174</v>
      </c>
      <c r="O255" s="17"/>
      <c r="P255" s="40">
        <v>47</v>
      </c>
      <c r="Q255" s="45" t="s">
        <v>174</v>
      </c>
      <c r="R255" s="17"/>
      <c r="S255" s="40">
        <v>47</v>
      </c>
      <c r="T255" s="45" t="s">
        <v>174</v>
      </c>
    </row>
    <row r="256" spans="1:20">
      <c r="A256" s="40">
        <v>46</v>
      </c>
      <c r="B256" s="45" t="s">
        <v>175</v>
      </c>
      <c r="C256" s="45"/>
      <c r="D256" s="40">
        <v>46</v>
      </c>
      <c r="E256" s="45" t="s">
        <v>175</v>
      </c>
      <c r="F256" s="17"/>
      <c r="G256" s="40">
        <v>46</v>
      </c>
      <c r="H256" s="45" t="s">
        <v>175</v>
      </c>
      <c r="I256" s="17"/>
      <c r="J256" s="40">
        <v>46</v>
      </c>
      <c r="K256" s="45" t="s">
        <v>175</v>
      </c>
      <c r="L256" s="17"/>
      <c r="M256" s="40">
        <v>46</v>
      </c>
      <c r="N256" s="45" t="s">
        <v>175</v>
      </c>
      <c r="O256" s="17"/>
      <c r="P256" s="40">
        <v>46</v>
      </c>
      <c r="Q256" s="45" t="s">
        <v>175</v>
      </c>
      <c r="R256" s="17"/>
      <c r="S256" s="40">
        <v>46</v>
      </c>
      <c r="T256" s="45" t="s">
        <v>175</v>
      </c>
    </row>
    <row r="257" spans="1:20">
      <c r="A257" s="40">
        <v>45</v>
      </c>
      <c r="B257" s="45" t="s">
        <v>176</v>
      </c>
      <c r="C257" s="45"/>
      <c r="D257" s="40">
        <v>45</v>
      </c>
      <c r="E257" s="45" t="s">
        <v>176</v>
      </c>
      <c r="F257" s="17"/>
      <c r="G257" s="40">
        <v>45</v>
      </c>
      <c r="H257" s="45" t="s">
        <v>176</v>
      </c>
      <c r="I257" s="17"/>
      <c r="J257" s="40">
        <v>45</v>
      </c>
      <c r="K257" s="45" t="s">
        <v>176</v>
      </c>
      <c r="L257" s="17"/>
      <c r="M257" s="40">
        <v>45</v>
      </c>
      <c r="N257" s="45" t="s">
        <v>176</v>
      </c>
      <c r="O257" s="17"/>
      <c r="P257" s="40">
        <v>45</v>
      </c>
      <c r="Q257" s="45" t="s">
        <v>176</v>
      </c>
      <c r="R257" s="17"/>
      <c r="S257" s="40">
        <v>45</v>
      </c>
      <c r="T257" s="45" t="s">
        <v>176</v>
      </c>
    </row>
    <row r="258" spans="1:20">
      <c r="A258" s="40">
        <v>44</v>
      </c>
      <c r="B258" s="45" t="s">
        <v>177</v>
      </c>
      <c r="C258" s="45"/>
      <c r="D258" s="40">
        <v>44</v>
      </c>
      <c r="E258" s="45" t="s">
        <v>177</v>
      </c>
      <c r="F258" s="17"/>
      <c r="G258" s="40">
        <v>44</v>
      </c>
      <c r="H258" s="45" t="s">
        <v>177</v>
      </c>
      <c r="I258" s="17"/>
      <c r="J258" s="40">
        <v>44</v>
      </c>
      <c r="K258" s="45" t="s">
        <v>177</v>
      </c>
      <c r="L258" s="17"/>
      <c r="M258" s="40">
        <v>44</v>
      </c>
      <c r="N258" s="45" t="s">
        <v>177</v>
      </c>
      <c r="O258" s="17"/>
      <c r="P258" s="40">
        <v>44</v>
      </c>
      <c r="Q258" s="45" t="s">
        <v>177</v>
      </c>
      <c r="R258" s="17"/>
      <c r="S258" s="40">
        <v>44</v>
      </c>
      <c r="T258" s="45" t="s">
        <v>177</v>
      </c>
    </row>
    <row r="259" spans="1:20">
      <c r="A259" s="40">
        <v>43</v>
      </c>
      <c r="B259" s="45" t="s">
        <v>178</v>
      </c>
      <c r="C259" s="45"/>
      <c r="D259" s="40">
        <v>43</v>
      </c>
      <c r="E259" s="45" t="s">
        <v>178</v>
      </c>
      <c r="F259" s="17"/>
      <c r="G259" s="40">
        <v>43</v>
      </c>
      <c r="H259" s="45" t="s">
        <v>178</v>
      </c>
      <c r="I259" s="17"/>
      <c r="J259" s="40">
        <v>43</v>
      </c>
      <c r="K259" s="45" t="s">
        <v>178</v>
      </c>
      <c r="L259" s="17"/>
      <c r="M259" s="40">
        <v>43</v>
      </c>
      <c r="N259" s="45" t="s">
        <v>178</v>
      </c>
      <c r="O259" s="17"/>
      <c r="P259" s="40">
        <v>43</v>
      </c>
      <c r="Q259" s="45" t="s">
        <v>178</v>
      </c>
      <c r="R259" s="17"/>
      <c r="S259" s="40">
        <v>43</v>
      </c>
      <c r="T259" s="45" t="s">
        <v>178</v>
      </c>
    </row>
    <row r="260" spans="1:20">
      <c r="A260" s="40">
        <v>42</v>
      </c>
      <c r="B260" s="45" t="s">
        <v>179</v>
      </c>
      <c r="C260" s="45"/>
      <c r="D260" s="40">
        <v>42</v>
      </c>
      <c r="E260" s="45" t="s">
        <v>179</v>
      </c>
      <c r="F260" s="17"/>
      <c r="G260" s="40">
        <v>42</v>
      </c>
      <c r="H260" s="45" t="s">
        <v>179</v>
      </c>
      <c r="I260" s="17"/>
      <c r="J260" s="40">
        <v>42</v>
      </c>
      <c r="K260" s="45" t="s">
        <v>179</v>
      </c>
      <c r="L260" s="17"/>
      <c r="M260" s="40">
        <v>42</v>
      </c>
      <c r="N260" s="45" t="s">
        <v>179</v>
      </c>
      <c r="O260" s="17"/>
      <c r="P260" s="40">
        <v>42</v>
      </c>
      <c r="Q260" s="45" t="s">
        <v>179</v>
      </c>
      <c r="R260" s="17"/>
      <c r="S260" s="40">
        <v>42</v>
      </c>
      <c r="T260" s="45" t="s">
        <v>179</v>
      </c>
    </row>
    <row r="261" spans="1:20">
      <c r="A261" s="40">
        <v>41</v>
      </c>
      <c r="B261" s="45" t="s">
        <v>180</v>
      </c>
      <c r="C261" s="45"/>
      <c r="D261" s="40">
        <v>41</v>
      </c>
      <c r="E261" s="45" t="s">
        <v>180</v>
      </c>
      <c r="F261" s="17"/>
      <c r="G261" s="40">
        <v>41</v>
      </c>
      <c r="H261" s="45" t="s">
        <v>180</v>
      </c>
      <c r="I261" s="17"/>
      <c r="J261" s="40">
        <v>41</v>
      </c>
      <c r="K261" s="45" t="s">
        <v>180</v>
      </c>
      <c r="L261" s="17"/>
      <c r="M261" s="40">
        <v>41</v>
      </c>
      <c r="N261" s="45" t="s">
        <v>180</v>
      </c>
      <c r="O261" s="17"/>
      <c r="P261" s="40">
        <v>41</v>
      </c>
      <c r="Q261" s="45" t="s">
        <v>180</v>
      </c>
      <c r="R261" s="17"/>
      <c r="S261" s="40">
        <v>41</v>
      </c>
      <c r="T261" s="45" t="s">
        <v>180</v>
      </c>
    </row>
    <row r="262" spans="1:20">
      <c r="A262" s="40">
        <v>40</v>
      </c>
      <c r="B262" s="45" t="s">
        <v>181</v>
      </c>
      <c r="C262" s="45"/>
      <c r="D262" s="40">
        <v>40</v>
      </c>
      <c r="E262" s="45" t="s">
        <v>181</v>
      </c>
      <c r="F262" s="17"/>
      <c r="G262" s="40">
        <v>40</v>
      </c>
      <c r="H262" s="45" t="s">
        <v>181</v>
      </c>
      <c r="I262" s="17"/>
      <c r="J262" s="40">
        <v>40</v>
      </c>
      <c r="K262" s="45" t="s">
        <v>181</v>
      </c>
      <c r="L262" s="17"/>
      <c r="M262" s="40">
        <v>40</v>
      </c>
      <c r="N262" s="45" t="s">
        <v>181</v>
      </c>
      <c r="O262" s="17"/>
      <c r="P262" s="40">
        <v>40</v>
      </c>
      <c r="Q262" s="45" t="s">
        <v>181</v>
      </c>
      <c r="R262" s="17"/>
      <c r="S262" s="40">
        <v>40</v>
      </c>
      <c r="T262" s="45" t="s">
        <v>181</v>
      </c>
    </row>
    <row r="263" spans="1:20">
      <c r="A263" s="40">
        <v>39</v>
      </c>
      <c r="B263" s="45" t="s">
        <v>182</v>
      </c>
      <c r="C263" s="45"/>
      <c r="D263" s="40">
        <v>39</v>
      </c>
      <c r="E263" s="45" t="s">
        <v>182</v>
      </c>
      <c r="F263" s="17"/>
      <c r="G263" s="40">
        <v>39</v>
      </c>
      <c r="H263" s="45" t="s">
        <v>182</v>
      </c>
      <c r="I263" s="17"/>
      <c r="J263" s="40">
        <v>39</v>
      </c>
      <c r="K263" s="45" t="s">
        <v>182</v>
      </c>
      <c r="L263" s="17"/>
      <c r="M263" s="40">
        <v>39</v>
      </c>
      <c r="N263" s="45" t="s">
        <v>182</v>
      </c>
      <c r="O263" s="17"/>
      <c r="P263" s="40">
        <v>39</v>
      </c>
      <c r="Q263" s="45" t="s">
        <v>182</v>
      </c>
      <c r="R263" s="17"/>
      <c r="S263" s="40">
        <v>39</v>
      </c>
      <c r="T263" s="45" t="s">
        <v>182</v>
      </c>
    </row>
    <row r="264" spans="1:20">
      <c r="A264" s="40">
        <v>38</v>
      </c>
      <c r="B264" s="45" t="s">
        <v>183</v>
      </c>
      <c r="C264" s="45"/>
      <c r="D264" s="40">
        <v>38</v>
      </c>
      <c r="E264" s="45" t="s">
        <v>183</v>
      </c>
      <c r="F264" s="17"/>
      <c r="G264" s="40">
        <v>38</v>
      </c>
      <c r="H264" s="45" t="s">
        <v>183</v>
      </c>
      <c r="I264" s="17"/>
      <c r="J264" s="40">
        <v>38</v>
      </c>
      <c r="K264" s="45" t="s">
        <v>183</v>
      </c>
      <c r="L264" s="17"/>
      <c r="M264" s="40">
        <v>38</v>
      </c>
      <c r="N264" s="45" t="s">
        <v>183</v>
      </c>
      <c r="O264" s="17"/>
      <c r="P264" s="40">
        <v>38</v>
      </c>
      <c r="Q264" s="45" t="s">
        <v>183</v>
      </c>
      <c r="R264" s="17"/>
      <c r="S264" s="40">
        <v>38</v>
      </c>
      <c r="T264" s="45" t="s">
        <v>183</v>
      </c>
    </row>
    <row r="265" spans="1:20">
      <c r="A265" s="40">
        <v>37</v>
      </c>
      <c r="B265" s="45" t="s">
        <v>184</v>
      </c>
      <c r="C265" s="45"/>
      <c r="D265" s="40">
        <v>37</v>
      </c>
      <c r="E265" s="45" t="s">
        <v>184</v>
      </c>
      <c r="F265" s="17"/>
      <c r="G265" s="40">
        <v>37</v>
      </c>
      <c r="H265" s="45" t="s">
        <v>184</v>
      </c>
      <c r="I265" s="17"/>
      <c r="J265" s="40">
        <v>37</v>
      </c>
      <c r="K265" s="45" t="s">
        <v>184</v>
      </c>
      <c r="L265" s="17"/>
      <c r="M265" s="40">
        <v>37</v>
      </c>
      <c r="N265" s="45" t="s">
        <v>184</v>
      </c>
      <c r="O265" s="17"/>
      <c r="P265" s="40">
        <v>37</v>
      </c>
      <c r="Q265" s="45" t="s">
        <v>184</v>
      </c>
      <c r="R265" s="17"/>
      <c r="S265" s="40">
        <v>37</v>
      </c>
      <c r="T265" s="45" t="s">
        <v>184</v>
      </c>
    </row>
    <row r="266" spans="1:20">
      <c r="A266" s="40">
        <v>36</v>
      </c>
      <c r="B266" s="45" t="s">
        <v>185</v>
      </c>
      <c r="C266" s="45"/>
      <c r="D266" s="40">
        <v>36</v>
      </c>
      <c r="E266" s="45" t="s">
        <v>185</v>
      </c>
      <c r="F266" s="17"/>
      <c r="G266" s="40">
        <v>36</v>
      </c>
      <c r="H266" s="45" t="s">
        <v>185</v>
      </c>
      <c r="I266" s="17"/>
      <c r="J266" s="40">
        <v>36</v>
      </c>
      <c r="K266" s="45" t="s">
        <v>185</v>
      </c>
      <c r="L266" s="17"/>
      <c r="M266" s="40">
        <v>36</v>
      </c>
      <c r="N266" s="45" t="s">
        <v>185</v>
      </c>
      <c r="O266" s="17"/>
      <c r="P266" s="40">
        <v>36</v>
      </c>
      <c r="Q266" s="45" t="s">
        <v>185</v>
      </c>
      <c r="R266" s="17"/>
      <c r="S266" s="40">
        <v>36</v>
      </c>
      <c r="T266" s="45" t="s">
        <v>185</v>
      </c>
    </row>
    <row r="267" spans="1:20">
      <c r="A267" s="40">
        <v>35</v>
      </c>
      <c r="B267" s="45" t="s">
        <v>186</v>
      </c>
      <c r="C267" s="45"/>
      <c r="D267" s="40">
        <v>35</v>
      </c>
      <c r="E267" s="45" t="s">
        <v>186</v>
      </c>
      <c r="F267" s="17"/>
      <c r="G267" s="40">
        <v>35</v>
      </c>
      <c r="H267" s="45" t="s">
        <v>186</v>
      </c>
      <c r="I267" s="17"/>
      <c r="J267" s="40">
        <v>35</v>
      </c>
      <c r="K267" s="45" t="s">
        <v>186</v>
      </c>
      <c r="L267" s="17"/>
      <c r="M267" s="40">
        <v>35</v>
      </c>
      <c r="N267" s="45" t="s">
        <v>186</v>
      </c>
      <c r="O267" s="17"/>
      <c r="P267" s="40">
        <v>35</v>
      </c>
      <c r="Q267" s="45" t="s">
        <v>186</v>
      </c>
      <c r="R267" s="17"/>
      <c r="S267" s="40">
        <v>35</v>
      </c>
      <c r="T267" s="45" t="s">
        <v>186</v>
      </c>
    </row>
    <row r="268" spans="1:20">
      <c r="A268" s="40">
        <v>34</v>
      </c>
      <c r="B268" s="45" t="s">
        <v>187</v>
      </c>
      <c r="C268" s="45"/>
      <c r="D268" s="40">
        <v>34</v>
      </c>
      <c r="E268" s="45" t="s">
        <v>187</v>
      </c>
      <c r="F268" s="17"/>
      <c r="G268" s="40">
        <v>34</v>
      </c>
      <c r="H268" s="45" t="s">
        <v>187</v>
      </c>
      <c r="I268" s="17"/>
      <c r="J268" s="40">
        <v>34</v>
      </c>
      <c r="K268" s="45" t="s">
        <v>187</v>
      </c>
      <c r="L268" s="17"/>
      <c r="M268" s="40">
        <v>34</v>
      </c>
      <c r="N268" s="45" t="s">
        <v>187</v>
      </c>
      <c r="O268" s="17"/>
      <c r="P268" s="40">
        <v>34</v>
      </c>
      <c r="Q268" s="45" t="s">
        <v>187</v>
      </c>
      <c r="R268" s="17"/>
      <c r="S268" s="40">
        <v>34</v>
      </c>
      <c r="T268" s="45" t="s">
        <v>187</v>
      </c>
    </row>
    <row r="269" spans="1:20">
      <c r="A269" s="40">
        <v>33</v>
      </c>
      <c r="B269" s="45" t="s">
        <v>188</v>
      </c>
      <c r="C269" s="45"/>
      <c r="D269" s="40">
        <v>33</v>
      </c>
      <c r="E269" s="45" t="s">
        <v>188</v>
      </c>
      <c r="F269" s="17"/>
      <c r="G269" s="40">
        <v>33</v>
      </c>
      <c r="H269" s="45" t="s">
        <v>188</v>
      </c>
      <c r="I269" s="17"/>
      <c r="J269" s="40">
        <v>33</v>
      </c>
      <c r="K269" s="45" t="s">
        <v>188</v>
      </c>
      <c r="L269" s="17"/>
      <c r="M269" s="40">
        <v>33</v>
      </c>
      <c r="N269" s="45" t="s">
        <v>188</v>
      </c>
      <c r="O269" s="17"/>
      <c r="P269" s="40">
        <v>33</v>
      </c>
      <c r="Q269" s="45" t="s">
        <v>188</v>
      </c>
      <c r="R269" s="17"/>
      <c r="S269" s="40">
        <v>33</v>
      </c>
      <c r="T269" s="45" t="s">
        <v>188</v>
      </c>
    </row>
    <row r="270" spans="1:20">
      <c r="A270" s="40">
        <v>32</v>
      </c>
      <c r="B270" s="45" t="s">
        <v>189</v>
      </c>
      <c r="C270" s="45"/>
      <c r="D270" s="40">
        <v>32</v>
      </c>
      <c r="E270" s="45" t="s">
        <v>189</v>
      </c>
      <c r="F270" s="17"/>
      <c r="G270" s="40">
        <v>32</v>
      </c>
      <c r="H270" s="45" t="s">
        <v>189</v>
      </c>
      <c r="I270" s="17"/>
      <c r="J270" s="40">
        <v>32</v>
      </c>
      <c r="K270" s="45" t="s">
        <v>189</v>
      </c>
      <c r="L270" s="17"/>
      <c r="M270" s="40">
        <v>32</v>
      </c>
      <c r="N270" s="45" t="s">
        <v>189</v>
      </c>
      <c r="O270" s="17"/>
      <c r="P270" s="40">
        <v>32</v>
      </c>
      <c r="Q270" s="45" t="s">
        <v>189</v>
      </c>
      <c r="R270" s="17"/>
      <c r="S270" s="40">
        <v>32</v>
      </c>
      <c r="T270" s="45" t="s">
        <v>189</v>
      </c>
    </row>
    <row r="271" spans="1:20">
      <c r="A271" s="40">
        <v>31</v>
      </c>
      <c r="B271" s="45" t="s">
        <v>190</v>
      </c>
      <c r="C271" s="45"/>
      <c r="D271" s="40">
        <v>31</v>
      </c>
      <c r="E271" s="45" t="s">
        <v>190</v>
      </c>
      <c r="F271" s="17"/>
      <c r="G271" s="40">
        <v>31</v>
      </c>
      <c r="H271" s="45" t="s">
        <v>190</v>
      </c>
      <c r="I271" s="17"/>
      <c r="J271" s="40">
        <v>31</v>
      </c>
      <c r="K271" s="45" t="s">
        <v>190</v>
      </c>
      <c r="L271" s="17"/>
      <c r="M271" s="40">
        <v>31</v>
      </c>
      <c r="N271" s="45" t="s">
        <v>190</v>
      </c>
      <c r="O271" s="17"/>
      <c r="P271" s="40">
        <v>31</v>
      </c>
      <c r="Q271" s="45" t="s">
        <v>190</v>
      </c>
      <c r="R271" s="17"/>
      <c r="S271" s="40">
        <v>31</v>
      </c>
      <c r="T271" s="45" t="s">
        <v>190</v>
      </c>
    </row>
    <row r="272" spans="1:20">
      <c r="A272" s="40">
        <v>30</v>
      </c>
      <c r="B272" s="45" t="s">
        <v>191</v>
      </c>
      <c r="C272" s="45"/>
      <c r="D272" s="40">
        <v>30</v>
      </c>
      <c r="E272" s="45" t="s">
        <v>191</v>
      </c>
      <c r="F272" s="17"/>
      <c r="G272" s="40">
        <v>30</v>
      </c>
      <c r="H272" s="45" t="s">
        <v>191</v>
      </c>
      <c r="I272" s="17"/>
      <c r="J272" s="40">
        <v>30</v>
      </c>
      <c r="K272" s="45" t="s">
        <v>191</v>
      </c>
      <c r="L272" s="17"/>
      <c r="M272" s="40">
        <v>30</v>
      </c>
      <c r="N272" s="45" t="s">
        <v>191</v>
      </c>
      <c r="O272" s="17"/>
      <c r="P272" s="40">
        <v>30</v>
      </c>
      <c r="Q272" s="45" t="s">
        <v>191</v>
      </c>
      <c r="R272" s="17"/>
      <c r="S272" s="40">
        <v>30</v>
      </c>
      <c r="T272" s="45" t="s">
        <v>191</v>
      </c>
    </row>
    <row r="273" spans="1:20">
      <c r="A273" s="40">
        <v>29</v>
      </c>
      <c r="B273" s="45" t="s">
        <v>192</v>
      </c>
      <c r="C273" s="45"/>
      <c r="D273" s="40">
        <v>29</v>
      </c>
      <c r="E273" s="45" t="s">
        <v>192</v>
      </c>
      <c r="F273" s="17"/>
      <c r="G273" s="40">
        <v>29</v>
      </c>
      <c r="H273" s="45" t="s">
        <v>192</v>
      </c>
      <c r="I273" s="17"/>
      <c r="J273" s="40">
        <v>29</v>
      </c>
      <c r="K273" s="45" t="s">
        <v>192</v>
      </c>
      <c r="L273" s="17"/>
      <c r="M273" s="40">
        <v>29</v>
      </c>
      <c r="N273" s="45" t="s">
        <v>192</v>
      </c>
      <c r="O273" s="17"/>
      <c r="P273" s="40">
        <v>29</v>
      </c>
      <c r="Q273" s="45" t="s">
        <v>192</v>
      </c>
      <c r="R273" s="17"/>
      <c r="S273" s="40">
        <v>29</v>
      </c>
      <c r="T273" s="45" t="s">
        <v>192</v>
      </c>
    </row>
    <row r="274" spans="1:20">
      <c r="A274" s="40">
        <v>28</v>
      </c>
      <c r="B274" s="45" t="s">
        <v>193</v>
      </c>
      <c r="C274" s="45"/>
      <c r="D274" s="40">
        <v>28</v>
      </c>
      <c r="E274" s="45" t="s">
        <v>193</v>
      </c>
      <c r="F274" s="17"/>
      <c r="G274" s="40">
        <v>28</v>
      </c>
      <c r="H274" s="45" t="s">
        <v>193</v>
      </c>
      <c r="I274" s="17"/>
      <c r="J274" s="40">
        <v>28</v>
      </c>
      <c r="K274" s="45" t="s">
        <v>193</v>
      </c>
      <c r="L274" s="17"/>
      <c r="M274" s="40">
        <v>28</v>
      </c>
      <c r="N274" s="45" t="s">
        <v>193</v>
      </c>
      <c r="O274" s="17"/>
      <c r="P274" s="40">
        <v>28</v>
      </c>
      <c r="Q274" s="45" t="s">
        <v>193</v>
      </c>
      <c r="R274" s="17"/>
      <c r="S274" s="40">
        <v>28</v>
      </c>
      <c r="T274" s="45" t="s">
        <v>193</v>
      </c>
    </row>
    <row r="275" spans="1:20">
      <c r="A275" s="40">
        <v>27</v>
      </c>
      <c r="B275" s="45" t="s">
        <v>194</v>
      </c>
      <c r="C275" s="45"/>
      <c r="D275" s="40">
        <v>27</v>
      </c>
      <c r="E275" s="45" t="s">
        <v>194</v>
      </c>
      <c r="F275" s="17"/>
      <c r="G275" s="40">
        <v>27</v>
      </c>
      <c r="H275" s="45" t="s">
        <v>194</v>
      </c>
      <c r="I275" s="17"/>
      <c r="J275" s="40">
        <v>27</v>
      </c>
      <c r="K275" s="45" t="s">
        <v>194</v>
      </c>
      <c r="L275" s="17"/>
      <c r="M275" s="40">
        <v>27</v>
      </c>
      <c r="N275" s="45" t="s">
        <v>194</v>
      </c>
      <c r="O275" s="17"/>
      <c r="P275" s="40">
        <v>27</v>
      </c>
      <c r="Q275" s="45" t="s">
        <v>194</v>
      </c>
      <c r="R275" s="17"/>
      <c r="S275" s="40">
        <v>27</v>
      </c>
      <c r="T275" s="45" t="s">
        <v>194</v>
      </c>
    </row>
    <row r="276" spans="1:20">
      <c r="A276" s="40">
        <v>26</v>
      </c>
      <c r="B276" s="45" t="s">
        <v>195</v>
      </c>
      <c r="C276" s="45"/>
      <c r="D276" s="40">
        <v>26</v>
      </c>
      <c r="E276" s="45" t="s">
        <v>195</v>
      </c>
      <c r="F276" s="17"/>
      <c r="G276" s="40">
        <v>26</v>
      </c>
      <c r="H276" s="45" t="s">
        <v>195</v>
      </c>
      <c r="I276" s="17"/>
      <c r="J276" s="40">
        <v>26</v>
      </c>
      <c r="K276" s="45" t="s">
        <v>195</v>
      </c>
      <c r="L276" s="17"/>
      <c r="M276" s="40">
        <v>26</v>
      </c>
      <c r="N276" s="45" t="s">
        <v>195</v>
      </c>
      <c r="O276" s="17"/>
      <c r="P276" s="40">
        <v>26</v>
      </c>
      <c r="Q276" s="45" t="s">
        <v>195</v>
      </c>
      <c r="R276" s="17"/>
      <c r="S276" s="40">
        <v>26</v>
      </c>
      <c r="T276" s="45" t="s">
        <v>195</v>
      </c>
    </row>
    <row r="277" spans="1:20">
      <c r="A277" s="40">
        <v>25</v>
      </c>
      <c r="B277" s="45" t="s">
        <v>196</v>
      </c>
      <c r="C277" s="45"/>
      <c r="D277" s="40">
        <v>25</v>
      </c>
      <c r="E277" s="45" t="s">
        <v>196</v>
      </c>
      <c r="F277" s="17"/>
      <c r="G277" s="40">
        <v>25</v>
      </c>
      <c r="H277" s="45" t="s">
        <v>196</v>
      </c>
      <c r="I277" s="17"/>
      <c r="J277" s="40">
        <v>25</v>
      </c>
      <c r="K277" s="45" t="s">
        <v>196</v>
      </c>
      <c r="L277" s="17"/>
      <c r="M277" s="40">
        <v>25</v>
      </c>
      <c r="N277" s="45" t="s">
        <v>196</v>
      </c>
      <c r="O277" s="17"/>
      <c r="P277" s="40">
        <v>25</v>
      </c>
      <c r="Q277" s="45" t="s">
        <v>196</v>
      </c>
      <c r="R277" s="17"/>
      <c r="S277" s="40">
        <v>25</v>
      </c>
      <c r="T277" s="45" t="s">
        <v>196</v>
      </c>
    </row>
    <row r="278" spans="1:20">
      <c r="A278" s="40">
        <v>24</v>
      </c>
      <c r="B278" s="45" t="s">
        <v>197</v>
      </c>
      <c r="C278" s="45"/>
      <c r="D278" s="40">
        <v>24</v>
      </c>
      <c r="E278" s="45" t="s">
        <v>197</v>
      </c>
      <c r="F278" s="17"/>
      <c r="G278" s="40">
        <v>24</v>
      </c>
      <c r="H278" s="45" t="s">
        <v>197</v>
      </c>
      <c r="I278" s="17"/>
      <c r="J278" s="40">
        <v>24</v>
      </c>
      <c r="K278" s="45" t="s">
        <v>197</v>
      </c>
      <c r="L278" s="17"/>
      <c r="M278" s="40">
        <v>24</v>
      </c>
      <c r="N278" s="45" t="s">
        <v>197</v>
      </c>
      <c r="O278" s="17"/>
      <c r="P278" s="40">
        <v>24</v>
      </c>
      <c r="Q278" s="45" t="s">
        <v>197</v>
      </c>
      <c r="R278" s="17"/>
      <c r="S278" s="40">
        <v>24</v>
      </c>
      <c r="T278" s="45" t="s">
        <v>197</v>
      </c>
    </row>
    <row r="279" spans="1:20">
      <c r="A279" s="40">
        <v>23</v>
      </c>
      <c r="B279" s="45" t="s">
        <v>198</v>
      </c>
      <c r="C279" s="45"/>
      <c r="D279" s="40">
        <v>23</v>
      </c>
      <c r="E279" s="45" t="s">
        <v>198</v>
      </c>
      <c r="F279" s="17"/>
      <c r="G279" s="40">
        <v>23</v>
      </c>
      <c r="H279" s="45" t="s">
        <v>198</v>
      </c>
      <c r="I279" s="17"/>
      <c r="J279" s="40">
        <v>23</v>
      </c>
      <c r="K279" s="45" t="s">
        <v>198</v>
      </c>
      <c r="L279" s="17"/>
      <c r="M279" s="40">
        <v>23</v>
      </c>
      <c r="N279" s="45" t="s">
        <v>198</v>
      </c>
      <c r="O279" s="17"/>
      <c r="P279" s="40">
        <v>23</v>
      </c>
      <c r="Q279" s="45" t="s">
        <v>198</v>
      </c>
      <c r="R279" s="17"/>
      <c r="S279" s="40">
        <v>23</v>
      </c>
      <c r="T279" s="45" t="s">
        <v>198</v>
      </c>
    </row>
    <row r="280" spans="1:20">
      <c r="A280" s="40">
        <v>22</v>
      </c>
      <c r="B280" s="45" t="s">
        <v>199</v>
      </c>
      <c r="C280" s="45"/>
      <c r="D280" s="40">
        <v>22</v>
      </c>
      <c r="E280" s="45" t="s">
        <v>199</v>
      </c>
      <c r="F280" s="17"/>
      <c r="G280" s="40">
        <v>22</v>
      </c>
      <c r="H280" s="45" t="s">
        <v>199</v>
      </c>
      <c r="I280" s="17"/>
      <c r="J280" s="40">
        <v>22</v>
      </c>
      <c r="K280" s="45" t="s">
        <v>199</v>
      </c>
      <c r="L280" s="17"/>
      <c r="M280" s="40">
        <v>22</v>
      </c>
      <c r="N280" s="45" t="s">
        <v>199</v>
      </c>
      <c r="O280" s="17"/>
      <c r="P280" s="40">
        <v>22</v>
      </c>
      <c r="Q280" s="45" t="s">
        <v>199</v>
      </c>
      <c r="R280" s="17"/>
      <c r="S280" s="40">
        <v>22</v>
      </c>
      <c r="T280" s="45" t="s">
        <v>199</v>
      </c>
    </row>
    <row r="281" spans="1:20">
      <c r="A281" s="40">
        <v>21</v>
      </c>
      <c r="B281" s="45" t="s">
        <v>200</v>
      </c>
      <c r="C281" s="45"/>
      <c r="D281" s="40">
        <v>21</v>
      </c>
      <c r="E281" s="45" t="s">
        <v>200</v>
      </c>
      <c r="F281" s="17"/>
      <c r="G281" s="40">
        <v>21</v>
      </c>
      <c r="H281" s="45" t="s">
        <v>200</v>
      </c>
      <c r="I281" s="17"/>
      <c r="J281" s="40">
        <v>21</v>
      </c>
      <c r="K281" s="45" t="s">
        <v>200</v>
      </c>
      <c r="L281" s="17"/>
      <c r="M281" s="40">
        <v>21</v>
      </c>
      <c r="N281" s="45" t="s">
        <v>200</v>
      </c>
      <c r="O281" s="17"/>
      <c r="P281" s="40">
        <v>21</v>
      </c>
      <c r="Q281" s="45" t="s">
        <v>200</v>
      </c>
      <c r="R281" s="17"/>
      <c r="S281" s="40">
        <v>21</v>
      </c>
      <c r="T281" s="45" t="s">
        <v>200</v>
      </c>
    </row>
    <row r="282" spans="1:20">
      <c r="A282" s="40">
        <v>20</v>
      </c>
      <c r="B282" s="45" t="s">
        <v>201</v>
      </c>
      <c r="C282" s="45"/>
      <c r="D282" s="40">
        <v>20</v>
      </c>
      <c r="E282" s="45" t="s">
        <v>201</v>
      </c>
      <c r="F282" s="17"/>
      <c r="G282" s="40">
        <v>20</v>
      </c>
      <c r="H282" s="45" t="s">
        <v>201</v>
      </c>
      <c r="I282" s="17"/>
      <c r="J282" s="40">
        <v>20</v>
      </c>
      <c r="K282" s="45" t="s">
        <v>201</v>
      </c>
      <c r="L282" s="17"/>
      <c r="M282" s="40">
        <v>20</v>
      </c>
      <c r="N282" s="45" t="s">
        <v>201</v>
      </c>
      <c r="O282" s="17"/>
      <c r="P282" s="40">
        <v>20</v>
      </c>
      <c r="Q282" s="45" t="s">
        <v>201</v>
      </c>
      <c r="R282" s="17"/>
      <c r="S282" s="40">
        <v>20</v>
      </c>
      <c r="T282" s="45" t="s">
        <v>201</v>
      </c>
    </row>
    <row r="283" spans="1:20">
      <c r="A283" s="40">
        <v>19</v>
      </c>
      <c r="B283" s="45" t="s">
        <v>202</v>
      </c>
      <c r="C283" s="45"/>
      <c r="D283" s="40">
        <v>19</v>
      </c>
      <c r="E283" s="45" t="s">
        <v>202</v>
      </c>
      <c r="F283" s="17"/>
      <c r="G283" s="40">
        <v>19</v>
      </c>
      <c r="H283" s="45" t="s">
        <v>202</v>
      </c>
      <c r="I283" s="17"/>
      <c r="J283" s="40">
        <v>19</v>
      </c>
      <c r="K283" s="45" t="s">
        <v>202</v>
      </c>
      <c r="L283" s="17"/>
      <c r="M283" s="40">
        <v>19</v>
      </c>
      <c r="N283" s="45" t="s">
        <v>202</v>
      </c>
      <c r="O283" s="17"/>
      <c r="P283" s="40">
        <v>19</v>
      </c>
      <c r="Q283" s="45" t="s">
        <v>202</v>
      </c>
      <c r="R283" s="17"/>
      <c r="S283" s="40">
        <v>19</v>
      </c>
      <c r="T283" s="45" t="s">
        <v>202</v>
      </c>
    </row>
    <row r="284" spans="1:20">
      <c r="A284" s="40">
        <v>18</v>
      </c>
      <c r="B284" s="45" t="s">
        <v>203</v>
      </c>
      <c r="C284" s="45"/>
      <c r="D284" s="40">
        <v>18</v>
      </c>
      <c r="E284" s="45" t="s">
        <v>203</v>
      </c>
      <c r="F284" s="17"/>
      <c r="G284" s="40">
        <v>18</v>
      </c>
      <c r="H284" s="45" t="s">
        <v>203</v>
      </c>
      <c r="I284" s="17"/>
      <c r="J284" s="40">
        <v>18</v>
      </c>
      <c r="K284" s="45" t="s">
        <v>203</v>
      </c>
      <c r="L284" s="17"/>
      <c r="M284" s="40">
        <v>18</v>
      </c>
      <c r="N284" s="45" t="s">
        <v>203</v>
      </c>
      <c r="O284" s="17"/>
      <c r="P284" s="40">
        <v>18</v>
      </c>
      <c r="Q284" s="45" t="s">
        <v>203</v>
      </c>
      <c r="R284" s="17"/>
      <c r="S284" s="40">
        <v>18</v>
      </c>
      <c r="T284" s="45" t="s">
        <v>203</v>
      </c>
    </row>
    <row r="285" spans="1:20">
      <c r="A285" s="40">
        <v>17</v>
      </c>
      <c r="B285" s="45" t="s">
        <v>204</v>
      </c>
      <c r="C285" s="45"/>
      <c r="D285" s="40">
        <v>17</v>
      </c>
      <c r="E285" s="45" t="s">
        <v>204</v>
      </c>
      <c r="F285" s="17"/>
      <c r="G285" s="40">
        <v>17</v>
      </c>
      <c r="H285" s="45" t="s">
        <v>204</v>
      </c>
      <c r="I285" s="17"/>
      <c r="J285" s="40">
        <v>17</v>
      </c>
      <c r="K285" s="45" t="s">
        <v>204</v>
      </c>
      <c r="L285" s="17"/>
      <c r="M285" s="40">
        <v>17</v>
      </c>
      <c r="N285" s="45" t="s">
        <v>204</v>
      </c>
      <c r="O285" s="17"/>
      <c r="P285" s="40">
        <v>17</v>
      </c>
      <c r="Q285" s="45" t="s">
        <v>204</v>
      </c>
      <c r="R285" s="17"/>
      <c r="S285" s="40">
        <v>17</v>
      </c>
      <c r="T285" s="45" t="s">
        <v>204</v>
      </c>
    </row>
    <row r="286" spans="1:20">
      <c r="A286" s="40">
        <v>16</v>
      </c>
      <c r="B286" s="45" t="s">
        <v>205</v>
      </c>
      <c r="C286" s="45"/>
      <c r="D286" s="40">
        <v>16</v>
      </c>
      <c r="E286" s="45" t="s">
        <v>205</v>
      </c>
      <c r="F286" s="17"/>
      <c r="G286" s="40">
        <v>16</v>
      </c>
      <c r="H286" s="45" t="s">
        <v>205</v>
      </c>
      <c r="I286" s="17"/>
      <c r="J286" s="40">
        <v>16</v>
      </c>
      <c r="K286" s="45" t="s">
        <v>205</v>
      </c>
      <c r="L286" s="17"/>
      <c r="M286" s="40">
        <v>16</v>
      </c>
      <c r="N286" s="45" t="s">
        <v>205</v>
      </c>
      <c r="O286" s="17"/>
      <c r="P286" s="40">
        <v>16</v>
      </c>
      <c r="Q286" s="45" t="s">
        <v>205</v>
      </c>
      <c r="R286" s="17"/>
      <c r="S286" s="40">
        <v>16</v>
      </c>
      <c r="T286" s="45" t="s">
        <v>205</v>
      </c>
    </row>
    <row r="287" spans="1:20">
      <c r="A287" s="40">
        <v>15</v>
      </c>
      <c r="B287" s="45" t="s">
        <v>206</v>
      </c>
      <c r="C287" s="45"/>
      <c r="D287" s="40">
        <v>15</v>
      </c>
      <c r="E287" s="45" t="s">
        <v>206</v>
      </c>
      <c r="F287" s="17"/>
      <c r="G287" s="40">
        <v>15</v>
      </c>
      <c r="H287" s="45" t="s">
        <v>206</v>
      </c>
      <c r="I287" s="17"/>
      <c r="J287" s="40">
        <v>15</v>
      </c>
      <c r="K287" s="45" t="s">
        <v>206</v>
      </c>
      <c r="L287" s="17"/>
      <c r="M287" s="40">
        <v>15</v>
      </c>
      <c r="N287" s="45" t="s">
        <v>206</v>
      </c>
      <c r="O287" s="17"/>
      <c r="P287" s="40">
        <v>15</v>
      </c>
      <c r="Q287" s="45" t="s">
        <v>206</v>
      </c>
      <c r="R287" s="17"/>
      <c r="S287" s="40">
        <v>15</v>
      </c>
      <c r="T287" s="45" t="s">
        <v>206</v>
      </c>
    </row>
    <row r="288" spans="1:20">
      <c r="A288" s="40">
        <v>14</v>
      </c>
      <c r="B288" s="45" t="s">
        <v>207</v>
      </c>
      <c r="C288" s="45"/>
      <c r="D288" s="40">
        <v>14</v>
      </c>
      <c r="E288" s="45" t="s">
        <v>207</v>
      </c>
      <c r="F288" s="17"/>
      <c r="G288" s="40">
        <v>14</v>
      </c>
      <c r="H288" s="45" t="s">
        <v>207</v>
      </c>
      <c r="I288" s="17"/>
      <c r="J288" s="40">
        <v>14</v>
      </c>
      <c r="K288" s="45" t="s">
        <v>207</v>
      </c>
      <c r="L288" s="17"/>
      <c r="M288" s="40">
        <v>14</v>
      </c>
      <c r="N288" s="45" t="s">
        <v>207</v>
      </c>
      <c r="O288" s="17"/>
      <c r="P288" s="40">
        <v>14</v>
      </c>
      <c r="Q288" s="45" t="s">
        <v>207</v>
      </c>
      <c r="R288" s="17"/>
      <c r="S288" s="40">
        <v>14</v>
      </c>
      <c r="T288" s="45" t="s">
        <v>207</v>
      </c>
    </row>
    <row r="289" spans="1:20">
      <c r="A289" s="40">
        <v>13</v>
      </c>
      <c r="B289" s="45" t="s">
        <v>208</v>
      </c>
      <c r="C289" s="45"/>
      <c r="D289" s="40">
        <v>13</v>
      </c>
      <c r="E289" s="45" t="s">
        <v>208</v>
      </c>
      <c r="F289" s="17"/>
      <c r="G289" s="40">
        <v>13</v>
      </c>
      <c r="H289" s="45" t="s">
        <v>208</v>
      </c>
      <c r="I289" s="17"/>
      <c r="J289" s="40">
        <v>13</v>
      </c>
      <c r="K289" s="45" t="s">
        <v>208</v>
      </c>
      <c r="L289" s="17"/>
      <c r="M289" s="40">
        <v>13</v>
      </c>
      <c r="N289" s="45" t="s">
        <v>208</v>
      </c>
      <c r="O289" s="17"/>
      <c r="P289" s="40">
        <v>13</v>
      </c>
      <c r="Q289" s="45" t="s">
        <v>208</v>
      </c>
      <c r="R289" s="17"/>
      <c r="S289" s="40">
        <v>13</v>
      </c>
      <c r="T289" s="45" t="s">
        <v>208</v>
      </c>
    </row>
    <row r="290" spans="1:20">
      <c r="A290" s="40">
        <v>12</v>
      </c>
      <c r="B290" s="45" t="s">
        <v>209</v>
      </c>
      <c r="C290" s="45"/>
      <c r="D290" s="40">
        <v>12</v>
      </c>
      <c r="E290" s="45" t="s">
        <v>209</v>
      </c>
      <c r="F290" s="17"/>
      <c r="G290" s="40">
        <v>12</v>
      </c>
      <c r="H290" s="45" t="s">
        <v>209</v>
      </c>
      <c r="I290" s="17"/>
      <c r="J290" s="40">
        <v>12</v>
      </c>
      <c r="K290" s="45" t="s">
        <v>209</v>
      </c>
      <c r="L290" s="17"/>
      <c r="M290" s="40">
        <v>12</v>
      </c>
      <c r="N290" s="45" t="s">
        <v>209</v>
      </c>
      <c r="O290" s="17"/>
      <c r="P290" s="40">
        <v>12</v>
      </c>
      <c r="Q290" s="45" t="s">
        <v>209</v>
      </c>
      <c r="R290" s="17"/>
      <c r="S290" s="40">
        <v>12</v>
      </c>
      <c r="T290" s="45" t="s">
        <v>209</v>
      </c>
    </row>
    <row r="291" spans="1:20">
      <c r="A291" s="40">
        <v>11</v>
      </c>
      <c r="B291" s="45" t="s">
        <v>210</v>
      </c>
      <c r="C291" s="45"/>
      <c r="D291" s="40">
        <v>11</v>
      </c>
      <c r="E291" s="45" t="s">
        <v>210</v>
      </c>
      <c r="F291" s="17"/>
      <c r="G291" s="40">
        <v>11</v>
      </c>
      <c r="H291" s="45" t="s">
        <v>210</v>
      </c>
      <c r="I291" s="17"/>
      <c r="J291" s="40">
        <v>11</v>
      </c>
      <c r="K291" s="45" t="s">
        <v>210</v>
      </c>
      <c r="L291" s="17"/>
      <c r="M291" s="40">
        <v>11</v>
      </c>
      <c r="N291" s="45" t="s">
        <v>210</v>
      </c>
      <c r="O291" s="17"/>
      <c r="P291" s="40">
        <v>11</v>
      </c>
      <c r="Q291" s="45" t="s">
        <v>210</v>
      </c>
      <c r="R291" s="17"/>
      <c r="S291" s="40">
        <v>11</v>
      </c>
      <c r="T291" s="45" t="s">
        <v>210</v>
      </c>
    </row>
    <row r="292" spans="1:20">
      <c r="A292" s="40">
        <v>10</v>
      </c>
      <c r="B292" s="45" t="s">
        <v>211</v>
      </c>
      <c r="C292" s="45"/>
      <c r="D292" s="40">
        <v>10</v>
      </c>
      <c r="E292" s="45" t="s">
        <v>211</v>
      </c>
      <c r="F292" s="17"/>
      <c r="G292" s="40">
        <v>10</v>
      </c>
      <c r="H292" s="45" t="s">
        <v>211</v>
      </c>
      <c r="I292" s="17"/>
      <c r="J292" s="40">
        <v>10</v>
      </c>
      <c r="K292" s="45" t="s">
        <v>211</v>
      </c>
      <c r="L292" s="17"/>
      <c r="M292" s="40">
        <v>10</v>
      </c>
      <c r="N292" s="45" t="s">
        <v>211</v>
      </c>
      <c r="O292" s="17"/>
      <c r="P292" s="40">
        <v>10</v>
      </c>
      <c r="Q292" s="45" t="s">
        <v>211</v>
      </c>
      <c r="R292" s="17"/>
      <c r="S292" s="40">
        <v>10</v>
      </c>
      <c r="T292" s="45" t="s">
        <v>211</v>
      </c>
    </row>
    <row r="293" spans="1:20">
      <c r="A293" s="40">
        <v>9</v>
      </c>
      <c r="B293" s="45" t="s">
        <v>212</v>
      </c>
      <c r="C293" s="45"/>
      <c r="D293" s="40">
        <v>9</v>
      </c>
      <c r="E293" s="45" t="s">
        <v>212</v>
      </c>
      <c r="F293" s="17"/>
      <c r="G293" s="40">
        <v>9</v>
      </c>
      <c r="H293" s="45" t="s">
        <v>212</v>
      </c>
      <c r="I293" s="17"/>
      <c r="J293" s="40">
        <v>9</v>
      </c>
      <c r="K293" s="45" t="s">
        <v>212</v>
      </c>
      <c r="L293" s="17"/>
      <c r="M293" s="40">
        <v>9</v>
      </c>
      <c r="N293" s="45" t="s">
        <v>212</v>
      </c>
      <c r="O293" s="17"/>
      <c r="P293" s="40">
        <v>9</v>
      </c>
      <c r="Q293" s="45" t="s">
        <v>212</v>
      </c>
      <c r="R293" s="17"/>
      <c r="S293" s="40">
        <v>9</v>
      </c>
      <c r="T293" s="45" t="s">
        <v>212</v>
      </c>
    </row>
    <row r="294" spans="1:20">
      <c r="A294" s="40">
        <v>8</v>
      </c>
      <c r="B294" s="45" t="s">
        <v>213</v>
      </c>
      <c r="C294" s="45"/>
      <c r="D294" s="40">
        <v>8</v>
      </c>
      <c r="E294" s="45" t="s">
        <v>213</v>
      </c>
      <c r="F294" s="17"/>
      <c r="G294" s="40">
        <v>8</v>
      </c>
      <c r="H294" s="45" t="s">
        <v>213</v>
      </c>
      <c r="I294" s="17"/>
      <c r="J294" s="40">
        <v>8</v>
      </c>
      <c r="K294" s="45" t="s">
        <v>213</v>
      </c>
      <c r="L294" s="17"/>
      <c r="M294" s="40">
        <v>8</v>
      </c>
      <c r="N294" s="45" t="s">
        <v>213</v>
      </c>
      <c r="O294" s="17"/>
      <c r="P294" s="40">
        <v>8</v>
      </c>
      <c r="Q294" s="45" t="s">
        <v>213</v>
      </c>
      <c r="R294" s="17"/>
      <c r="S294" s="40">
        <v>8</v>
      </c>
      <c r="T294" s="45" t="s">
        <v>213</v>
      </c>
    </row>
    <row r="295" spans="1:20">
      <c r="A295" s="40">
        <v>7</v>
      </c>
      <c r="B295" s="45" t="s">
        <v>214</v>
      </c>
      <c r="C295" s="45"/>
      <c r="D295" s="40">
        <v>7</v>
      </c>
      <c r="E295" s="45" t="s">
        <v>214</v>
      </c>
      <c r="F295" s="17"/>
      <c r="G295" s="40">
        <v>7</v>
      </c>
      <c r="H295" s="45" t="s">
        <v>214</v>
      </c>
      <c r="I295" s="17"/>
      <c r="J295" s="40">
        <v>7</v>
      </c>
      <c r="K295" s="45" t="s">
        <v>214</v>
      </c>
      <c r="L295" s="17"/>
      <c r="M295" s="40">
        <v>7</v>
      </c>
      <c r="N295" s="45" t="s">
        <v>214</v>
      </c>
      <c r="O295" s="17"/>
      <c r="P295" s="40">
        <v>7</v>
      </c>
      <c r="Q295" s="45" t="s">
        <v>214</v>
      </c>
      <c r="R295" s="17"/>
      <c r="S295" s="40">
        <v>7</v>
      </c>
      <c r="T295" s="45" t="s">
        <v>214</v>
      </c>
    </row>
    <row r="296" spans="1:20">
      <c r="A296" s="40">
        <v>6</v>
      </c>
      <c r="B296" s="45" t="s">
        <v>215</v>
      </c>
      <c r="C296" s="45"/>
      <c r="D296" s="40">
        <v>6</v>
      </c>
      <c r="E296" s="45" t="s">
        <v>215</v>
      </c>
      <c r="F296" s="17"/>
      <c r="G296" s="40">
        <v>6</v>
      </c>
      <c r="H296" s="45" t="s">
        <v>215</v>
      </c>
      <c r="I296" s="17"/>
      <c r="J296" s="40">
        <v>6</v>
      </c>
      <c r="K296" s="45" t="s">
        <v>215</v>
      </c>
      <c r="L296" s="17"/>
      <c r="M296" s="40">
        <v>6</v>
      </c>
      <c r="N296" s="45" t="s">
        <v>215</v>
      </c>
      <c r="O296" s="17"/>
      <c r="P296" s="40">
        <v>6</v>
      </c>
      <c r="Q296" s="45" t="s">
        <v>215</v>
      </c>
      <c r="R296" s="17"/>
      <c r="S296" s="40">
        <v>6</v>
      </c>
      <c r="T296" s="45" t="s">
        <v>215</v>
      </c>
    </row>
    <row r="297" spans="1:20">
      <c r="A297" s="40">
        <v>5</v>
      </c>
      <c r="B297" s="45" t="s">
        <v>216</v>
      </c>
      <c r="C297" s="45"/>
      <c r="D297" s="40">
        <v>5</v>
      </c>
      <c r="E297" s="45" t="s">
        <v>216</v>
      </c>
      <c r="F297" s="17"/>
      <c r="G297" s="40">
        <v>5</v>
      </c>
      <c r="H297" s="45" t="s">
        <v>216</v>
      </c>
      <c r="I297" s="17"/>
      <c r="J297" s="40">
        <v>5</v>
      </c>
      <c r="K297" s="45" t="s">
        <v>216</v>
      </c>
      <c r="L297" s="17"/>
      <c r="M297" s="40">
        <v>5</v>
      </c>
      <c r="N297" s="45" t="s">
        <v>216</v>
      </c>
      <c r="O297" s="17"/>
      <c r="P297" s="40">
        <v>5</v>
      </c>
      <c r="Q297" s="45" t="s">
        <v>216</v>
      </c>
      <c r="R297" s="17"/>
      <c r="S297" s="40">
        <v>5</v>
      </c>
      <c r="T297" s="45" t="s">
        <v>216</v>
      </c>
    </row>
    <row r="298" spans="1:20">
      <c r="A298" s="40">
        <v>4</v>
      </c>
      <c r="B298" s="45" t="s">
        <v>217</v>
      </c>
      <c r="C298" s="45"/>
      <c r="D298" s="40">
        <v>4</v>
      </c>
      <c r="E298" s="45" t="s">
        <v>217</v>
      </c>
      <c r="F298" s="17"/>
      <c r="G298" s="40">
        <v>4</v>
      </c>
      <c r="H298" s="45" t="s">
        <v>217</v>
      </c>
      <c r="I298" s="17"/>
      <c r="J298" s="40">
        <v>4</v>
      </c>
      <c r="K298" s="45" t="s">
        <v>217</v>
      </c>
      <c r="L298" s="17"/>
      <c r="M298" s="40">
        <v>4</v>
      </c>
      <c r="N298" s="45" t="s">
        <v>217</v>
      </c>
      <c r="O298" s="17"/>
      <c r="P298" s="40">
        <v>4</v>
      </c>
      <c r="Q298" s="45" t="s">
        <v>217</v>
      </c>
      <c r="R298" s="17"/>
      <c r="S298" s="40">
        <v>4</v>
      </c>
      <c r="T298" s="45" t="s">
        <v>217</v>
      </c>
    </row>
    <row r="299" spans="1:20">
      <c r="A299" s="40">
        <v>3</v>
      </c>
      <c r="B299" s="45" t="s">
        <v>218</v>
      </c>
      <c r="C299" s="45"/>
      <c r="D299" s="40">
        <v>3</v>
      </c>
      <c r="E299" s="45" t="s">
        <v>218</v>
      </c>
      <c r="F299" s="17"/>
      <c r="G299" s="40">
        <v>3</v>
      </c>
      <c r="H299" s="45" t="s">
        <v>218</v>
      </c>
      <c r="I299" s="17"/>
      <c r="J299" s="40">
        <v>3</v>
      </c>
      <c r="K299" s="45" t="s">
        <v>218</v>
      </c>
      <c r="L299" s="17"/>
      <c r="M299" s="40">
        <v>3</v>
      </c>
      <c r="N299" s="45" t="s">
        <v>218</v>
      </c>
      <c r="O299" s="17"/>
      <c r="P299" s="40">
        <v>3</v>
      </c>
      <c r="Q299" s="45" t="s">
        <v>218</v>
      </c>
      <c r="R299" s="17"/>
      <c r="S299" s="40">
        <v>3</v>
      </c>
      <c r="T299" s="45" t="s">
        <v>218</v>
      </c>
    </row>
    <row r="300" spans="1:20">
      <c r="A300" s="40">
        <v>2</v>
      </c>
      <c r="B300" s="45" t="s">
        <v>219</v>
      </c>
      <c r="C300" s="45"/>
      <c r="D300" s="40">
        <v>2</v>
      </c>
      <c r="E300" s="45" t="s">
        <v>219</v>
      </c>
      <c r="F300" s="17"/>
      <c r="G300" s="40">
        <v>2</v>
      </c>
      <c r="H300" s="45" t="s">
        <v>219</v>
      </c>
      <c r="I300" s="17"/>
      <c r="J300" s="40">
        <v>2</v>
      </c>
      <c r="K300" s="45" t="s">
        <v>219</v>
      </c>
      <c r="L300" s="17"/>
      <c r="M300" s="40">
        <v>2</v>
      </c>
      <c r="N300" s="45" t="s">
        <v>219</v>
      </c>
      <c r="O300" s="17"/>
      <c r="P300" s="40">
        <v>2</v>
      </c>
      <c r="Q300" s="45" t="s">
        <v>219</v>
      </c>
      <c r="R300" s="17"/>
      <c r="S300" s="40">
        <v>2</v>
      </c>
      <c r="T300" s="45" t="s">
        <v>219</v>
      </c>
    </row>
    <row r="301" spans="1:20">
      <c r="A301" s="46">
        <v>1</v>
      </c>
      <c r="B301" s="45">
        <v>0</v>
      </c>
      <c r="C301" s="45"/>
      <c r="D301" s="46">
        <v>1</v>
      </c>
      <c r="E301" s="45">
        <v>0</v>
      </c>
      <c r="F301" s="17"/>
      <c r="G301" s="46">
        <v>1</v>
      </c>
      <c r="H301" s="45">
        <v>0</v>
      </c>
      <c r="I301" s="17"/>
      <c r="J301" s="46">
        <v>1</v>
      </c>
      <c r="K301" s="45">
        <v>0</v>
      </c>
      <c r="L301" s="17"/>
      <c r="M301" s="46">
        <v>1</v>
      </c>
      <c r="N301" s="45">
        <v>0</v>
      </c>
      <c r="O301" s="17"/>
      <c r="P301" s="46">
        <v>1</v>
      </c>
      <c r="Q301" s="45">
        <v>0</v>
      </c>
      <c r="R301" s="17"/>
      <c r="S301" s="46">
        <v>1</v>
      </c>
      <c r="T301" s="45">
        <v>0</v>
      </c>
    </row>
    <row r="302" spans="1:20">
      <c r="A302" s="46">
        <v>0</v>
      </c>
      <c r="B302" s="45" t="s">
        <v>220</v>
      </c>
      <c r="C302" s="45"/>
      <c r="D302" s="46">
        <v>0</v>
      </c>
      <c r="E302" s="45" t="s">
        <v>220</v>
      </c>
      <c r="F302" s="17"/>
      <c r="G302" s="46">
        <v>0</v>
      </c>
      <c r="H302" s="45" t="s">
        <v>220</v>
      </c>
      <c r="I302" s="17"/>
      <c r="J302" s="46">
        <v>0</v>
      </c>
      <c r="K302" s="45" t="s">
        <v>220</v>
      </c>
      <c r="L302" s="17"/>
      <c r="M302" s="46">
        <v>0</v>
      </c>
      <c r="N302" s="45" t="s">
        <v>220</v>
      </c>
      <c r="O302" s="17"/>
      <c r="P302" s="46">
        <v>0</v>
      </c>
      <c r="Q302" s="45" t="s">
        <v>220</v>
      </c>
      <c r="R302" s="17"/>
      <c r="S302" s="46">
        <v>0</v>
      </c>
      <c r="T302" s="45" t="s">
        <v>220</v>
      </c>
    </row>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Z305"/>
  <sheetViews>
    <sheetView topLeftCell="A16" workbookViewId="0">
      <selection activeCell="E15" sqref="E15"/>
    </sheetView>
  </sheetViews>
  <sheetFormatPr baseColWidth="10" defaultRowHeight="15"/>
  <sheetData>
    <row r="1" spans="1:26">
      <c r="A1" s="40">
        <v>301</v>
      </c>
      <c r="B1" s="47"/>
      <c r="C1" s="42"/>
      <c r="D1" s="40">
        <v>301</v>
      </c>
      <c r="E1" s="47"/>
      <c r="F1" s="17"/>
      <c r="G1" s="40">
        <v>301</v>
      </c>
      <c r="H1" s="47"/>
      <c r="I1" s="17"/>
      <c r="J1" s="40">
        <v>301</v>
      </c>
      <c r="K1" s="47"/>
      <c r="L1" s="17"/>
      <c r="M1" s="40">
        <v>301</v>
      </c>
      <c r="N1" s="47"/>
      <c r="O1" s="17"/>
      <c r="P1" s="40">
        <v>301</v>
      </c>
      <c r="Q1" s="47"/>
      <c r="R1" s="17"/>
      <c r="S1" s="40">
        <v>301</v>
      </c>
      <c r="T1" s="47"/>
      <c r="U1" s="17"/>
      <c r="V1" s="40">
        <v>301</v>
      </c>
      <c r="W1" s="47"/>
      <c r="X1" s="42"/>
      <c r="Y1" s="40">
        <v>301</v>
      </c>
      <c r="Z1" s="47"/>
    </row>
    <row r="2" spans="1:26">
      <c r="A2" s="40">
        <v>300</v>
      </c>
      <c r="B2" s="43"/>
      <c r="C2" s="42"/>
      <c r="D2" s="40">
        <v>300</v>
      </c>
      <c r="E2" s="43"/>
      <c r="F2" s="17"/>
      <c r="G2" s="40">
        <v>300</v>
      </c>
      <c r="H2" s="43"/>
      <c r="I2" s="17"/>
      <c r="J2" s="40">
        <v>300</v>
      </c>
      <c r="K2" s="43"/>
      <c r="L2" s="17"/>
      <c r="M2" s="40">
        <v>300</v>
      </c>
      <c r="N2" s="43"/>
      <c r="O2" s="17"/>
      <c r="P2" s="40">
        <v>300</v>
      </c>
      <c r="Q2" s="43"/>
      <c r="R2" s="17"/>
      <c r="S2" s="40">
        <v>300</v>
      </c>
      <c r="T2" s="43"/>
      <c r="U2" s="17"/>
      <c r="V2" s="40">
        <v>300</v>
      </c>
      <c r="W2" s="43"/>
      <c r="X2" s="42"/>
      <c r="Y2" s="40">
        <v>300</v>
      </c>
      <c r="Z2" s="43"/>
    </row>
    <row r="3" spans="1:26">
      <c r="A3" s="40">
        <v>299</v>
      </c>
      <c r="B3" s="43"/>
      <c r="C3" s="42"/>
      <c r="D3" s="40">
        <v>299</v>
      </c>
      <c r="E3" s="43"/>
      <c r="F3" s="17"/>
      <c r="G3" s="40">
        <v>299</v>
      </c>
      <c r="H3" s="43"/>
      <c r="I3" s="17"/>
      <c r="J3" s="40">
        <v>299</v>
      </c>
      <c r="K3" s="43"/>
      <c r="L3" s="17"/>
      <c r="M3" s="40">
        <v>299</v>
      </c>
      <c r="N3" s="43"/>
      <c r="O3" s="17"/>
      <c r="P3" s="40">
        <v>299</v>
      </c>
      <c r="Q3" s="43"/>
      <c r="R3" s="17"/>
      <c r="S3" s="40">
        <v>299</v>
      </c>
      <c r="T3" s="43"/>
      <c r="U3" s="17"/>
      <c r="V3" s="40">
        <v>299</v>
      </c>
      <c r="W3" s="43"/>
      <c r="X3" s="42"/>
      <c r="Y3" s="40">
        <v>299</v>
      </c>
      <c r="Z3" s="43"/>
    </row>
    <row r="4" spans="1:26">
      <c r="A4" s="40">
        <v>298</v>
      </c>
      <c r="B4" s="43"/>
      <c r="C4" s="42"/>
      <c r="D4" s="40">
        <v>298</v>
      </c>
      <c r="E4" s="43"/>
      <c r="F4" s="17"/>
      <c r="G4" s="40">
        <v>298</v>
      </c>
      <c r="H4" s="43"/>
      <c r="I4" s="17"/>
      <c r="J4" s="40">
        <v>298</v>
      </c>
      <c r="K4" s="43"/>
      <c r="L4" s="17"/>
      <c r="M4" s="40">
        <v>298</v>
      </c>
      <c r="N4" s="43"/>
      <c r="O4" s="17"/>
      <c r="P4" s="40">
        <v>298</v>
      </c>
      <c r="Q4" s="43"/>
      <c r="R4" s="17"/>
      <c r="S4" s="40">
        <v>298</v>
      </c>
      <c r="T4" s="43"/>
      <c r="U4" s="17"/>
      <c r="V4" s="40">
        <v>298</v>
      </c>
      <c r="W4" s="43"/>
      <c r="X4" s="42"/>
      <c r="Y4" s="40">
        <v>298</v>
      </c>
      <c r="Z4" s="43"/>
    </row>
    <row r="5" spans="1:26">
      <c r="A5" s="40">
        <v>297</v>
      </c>
      <c r="B5" s="43"/>
      <c r="C5" s="42"/>
      <c r="D5" s="40">
        <v>297</v>
      </c>
      <c r="E5" s="43"/>
      <c r="F5" s="17"/>
      <c r="G5" s="40">
        <v>297</v>
      </c>
      <c r="H5" s="43"/>
      <c r="I5" s="17"/>
      <c r="J5" s="40">
        <v>297</v>
      </c>
      <c r="K5" s="43"/>
      <c r="L5" s="17"/>
      <c r="M5" s="40">
        <v>297</v>
      </c>
      <c r="N5" s="43"/>
      <c r="O5" s="17"/>
      <c r="P5" s="40">
        <v>297</v>
      </c>
      <c r="Q5" s="43"/>
      <c r="R5" s="17"/>
      <c r="S5" s="40">
        <v>297</v>
      </c>
      <c r="T5" s="43"/>
      <c r="U5" s="17"/>
      <c r="V5" s="40">
        <v>297</v>
      </c>
      <c r="W5" s="43"/>
      <c r="X5" s="42"/>
      <c r="Y5" s="40">
        <v>297</v>
      </c>
      <c r="Z5" s="43"/>
    </row>
    <row r="6" spans="1:26">
      <c r="A6" s="40">
        <v>296</v>
      </c>
      <c r="B6" s="43"/>
      <c r="C6" s="42"/>
      <c r="D6" s="40">
        <v>296</v>
      </c>
      <c r="E6" s="43"/>
      <c r="F6" s="17"/>
      <c r="G6" s="40">
        <v>296</v>
      </c>
      <c r="H6" s="43"/>
      <c r="I6" s="17"/>
      <c r="J6" s="40">
        <v>296</v>
      </c>
      <c r="K6" s="43"/>
      <c r="L6" s="17"/>
      <c r="M6" s="40">
        <v>296</v>
      </c>
      <c r="N6" s="43"/>
      <c r="O6" s="17"/>
      <c r="P6" s="40">
        <v>296</v>
      </c>
      <c r="Q6" s="43"/>
      <c r="R6" s="17"/>
      <c r="S6" s="40">
        <v>296</v>
      </c>
      <c r="T6" s="43"/>
      <c r="U6" s="17"/>
      <c r="V6" s="40">
        <v>296</v>
      </c>
      <c r="W6" s="43"/>
      <c r="X6" s="42"/>
      <c r="Y6" s="40">
        <v>296</v>
      </c>
      <c r="Z6" s="43"/>
    </row>
    <row r="7" spans="1:26">
      <c r="A7" s="40">
        <v>295</v>
      </c>
      <c r="B7" s="43"/>
      <c r="C7" s="42"/>
      <c r="D7" s="40">
        <v>295</v>
      </c>
      <c r="E7" s="43"/>
      <c r="F7" s="17"/>
      <c r="G7" s="40">
        <v>295</v>
      </c>
      <c r="H7" s="43"/>
      <c r="I7" s="17"/>
      <c r="J7" s="40">
        <v>295</v>
      </c>
      <c r="K7" s="43"/>
      <c r="L7" s="17"/>
      <c r="M7" s="40">
        <v>295</v>
      </c>
      <c r="N7" s="43"/>
      <c r="O7" s="17"/>
      <c r="P7" s="40">
        <v>295</v>
      </c>
      <c r="Q7" s="43"/>
      <c r="R7" s="17"/>
      <c r="S7" s="40">
        <v>295</v>
      </c>
      <c r="T7" s="43"/>
      <c r="U7" s="17"/>
      <c r="V7" s="40">
        <v>295</v>
      </c>
      <c r="W7" s="43"/>
      <c r="X7" s="42"/>
      <c r="Y7" s="40">
        <v>295</v>
      </c>
      <c r="Z7" s="43"/>
    </row>
    <row r="8" spans="1:26">
      <c r="A8" s="40">
        <v>294</v>
      </c>
      <c r="B8" s="43"/>
      <c r="C8" s="42"/>
      <c r="D8" s="40">
        <v>294</v>
      </c>
      <c r="E8" s="43"/>
      <c r="F8" s="17"/>
      <c r="G8" s="40">
        <v>294</v>
      </c>
      <c r="H8" s="43"/>
      <c r="I8" s="17"/>
      <c r="J8" s="40">
        <v>294</v>
      </c>
      <c r="K8" s="43"/>
      <c r="L8" s="17"/>
      <c r="M8" s="40">
        <v>294</v>
      </c>
      <c r="N8" s="43"/>
      <c r="O8" s="17"/>
      <c r="P8" s="40">
        <v>294</v>
      </c>
      <c r="Q8" s="43"/>
      <c r="R8" s="17"/>
      <c r="S8" s="40">
        <v>294</v>
      </c>
      <c r="T8" s="43"/>
      <c r="U8" s="17"/>
      <c r="V8" s="40">
        <v>294</v>
      </c>
      <c r="W8" s="43"/>
      <c r="X8" s="42"/>
      <c r="Y8" s="40">
        <v>294</v>
      </c>
      <c r="Z8" s="43"/>
    </row>
    <row r="9" spans="1:26">
      <c r="A9" s="40">
        <v>293</v>
      </c>
      <c r="B9" s="43"/>
      <c r="C9" s="42"/>
      <c r="D9" s="40">
        <v>293</v>
      </c>
      <c r="E9" s="43"/>
      <c r="F9" s="17"/>
      <c r="G9" s="40">
        <v>293</v>
      </c>
      <c r="H9" s="43"/>
      <c r="I9" s="17"/>
      <c r="J9" s="40">
        <v>293</v>
      </c>
      <c r="K9" s="43"/>
      <c r="L9" s="17"/>
      <c r="M9" s="40">
        <v>293</v>
      </c>
      <c r="N9" s="43"/>
      <c r="O9" s="17"/>
      <c r="P9" s="40">
        <v>293</v>
      </c>
      <c r="Q9" s="43"/>
      <c r="R9" s="17"/>
      <c r="S9" s="40">
        <v>293</v>
      </c>
      <c r="T9" s="43"/>
      <c r="U9" s="17"/>
      <c r="V9" s="40">
        <v>293</v>
      </c>
      <c r="W9" s="43"/>
      <c r="X9" s="42"/>
      <c r="Y9" s="40">
        <v>293</v>
      </c>
      <c r="Z9" s="43"/>
    </row>
    <row r="10" spans="1:26">
      <c r="A10" s="40">
        <v>292</v>
      </c>
      <c r="B10" s="43"/>
      <c r="C10" s="42"/>
      <c r="D10" s="40">
        <v>292</v>
      </c>
      <c r="E10" s="43"/>
      <c r="F10" s="17"/>
      <c r="G10" s="40">
        <v>292</v>
      </c>
      <c r="H10" s="43"/>
      <c r="I10" s="17"/>
      <c r="J10" s="40">
        <v>292</v>
      </c>
      <c r="K10" s="43"/>
      <c r="L10" s="17"/>
      <c r="M10" s="40">
        <v>292</v>
      </c>
      <c r="N10" s="43"/>
      <c r="O10" s="17"/>
      <c r="P10" s="40">
        <v>292</v>
      </c>
      <c r="Q10" s="43"/>
      <c r="R10" s="17"/>
      <c r="S10" s="40">
        <v>292</v>
      </c>
      <c r="T10" s="43"/>
      <c r="U10" s="17"/>
      <c r="V10" s="40">
        <v>292</v>
      </c>
      <c r="W10" s="43"/>
      <c r="X10" s="42"/>
      <c r="Y10" s="40">
        <v>292</v>
      </c>
      <c r="Z10" s="43"/>
    </row>
    <row r="11" spans="1:26">
      <c r="A11" s="40">
        <v>291</v>
      </c>
      <c r="B11" s="43"/>
      <c r="C11" s="42"/>
      <c r="D11" s="40">
        <v>291</v>
      </c>
      <c r="E11" s="43"/>
      <c r="F11" s="17"/>
      <c r="G11" s="40">
        <v>291</v>
      </c>
      <c r="H11" s="43"/>
      <c r="I11" s="17"/>
      <c r="J11" s="40">
        <v>291</v>
      </c>
      <c r="K11" s="43"/>
      <c r="L11" s="17"/>
      <c r="M11" s="40">
        <v>291</v>
      </c>
      <c r="N11" s="43"/>
      <c r="O11" s="17"/>
      <c r="P11" s="40">
        <v>291</v>
      </c>
      <c r="Q11" s="43"/>
      <c r="R11" s="17"/>
      <c r="S11" s="40">
        <v>291</v>
      </c>
      <c r="T11" s="43"/>
      <c r="U11" s="17"/>
      <c r="V11" s="40">
        <v>291</v>
      </c>
      <c r="W11" s="43"/>
      <c r="X11" s="42"/>
      <c r="Y11" s="40">
        <v>291</v>
      </c>
      <c r="Z11" s="43"/>
    </row>
    <row r="12" spans="1:26">
      <c r="A12" s="40">
        <v>290</v>
      </c>
      <c r="B12" s="43"/>
      <c r="C12" s="42"/>
      <c r="D12" s="40">
        <v>290</v>
      </c>
      <c r="E12" s="43"/>
      <c r="F12" s="17"/>
      <c r="G12" s="40">
        <v>290</v>
      </c>
      <c r="H12" s="43"/>
      <c r="I12" s="17"/>
      <c r="J12" s="40">
        <v>290</v>
      </c>
      <c r="K12" s="43"/>
      <c r="L12" s="17"/>
      <c r="M12" s="40">
        <v>290</v>
      </c>
      <c r="N12" s="43"/>
      <c r="O12" s="17"/>
      <c r="P12" s="40">
        <v>290</v>
      </c>
      <c r="Q12" s="43"/>
      <c r="R12" s="17"/>
      <c r="S12" s="40">
        <v>290</v>
      </c>
      <c r="T12" s="43"/>
      <c r="U12" s="17"/>
      <c r="V12" s="40">
        <v>290</v>
      </c>
      <c r="W12" s="43"/>
      <c r="X12" s="42"/>
      <c r="Y12" s="40">
        <v>290</v>
      </c>
      <c r="Z12" s="43"/>
    </row>
    <row r="13" spans="1:26">
      <c r="A13" s="40">
        <v>289</v>
      </c>
      <c r="B13" s="43"/>
      <c r="C13" s="42"/>
      <c r="D13" s="40">
        <v>289</v>
      </c>
      <c r="E13" s="43"/>
      <c r="F13" s="17"/>
      <c r="G13" s="40">
        <v>289</v>
      </c>
      <c r="H13" s="43"/>
      <c r="I13" s="17"/>
      <c r="J13" s="40">
        <v>289</v>
      </c>
      <c r="K13" s="43"/>
      <c r="L13" s="17"/>
      <c r="M13" s="40">
        <v>289</v>
      </c>
      <c r="N13" s="43"/>
      <c r="O13" s="17"/>
      <c r="P13" s="40">
        <v>289</v>
      </c>
      <c r="Q13" s="43"/>
      <c r="R13" s="17"/>
      <c r="S13" s="40">
        <v>289</v>
      </c>
      <c r="T13" s="43"/>
      <c r="U13" s="17"/>
      <c r="V13" s="40">
        <v>289</v>
      </c>
      <c r="W13" s="43"/>
      <c r="X13" s="42"/>
      <c r="Y13" s="40">
        <v>289</v>
      </c>
      <c r="Z13" s="43"/>
    </row>
    <row r="14" spans="1:26">
      <c r="A14" s="40">
        <v>288</v>
      </c>
      <c r="B14" s="43"/>
      <c r="C14" s="42"/>
      <c r="D14" s="40">
        <v>288</v>
      </c>
      <c r="E14" s="43"/>
      <c r="F14" s="17"/>
      <c r="G14" s="40">
        <v>288</v>
      </c>
      <c r="H14" s="43"/>
      <c r="I14" s="17"/>
      <c r="J14" s="40">
        <v>288</v>
      </c>
      <c r="K14" s="43"/>
      <c r="L14" s="17"/>
      <c r="M14" s="40">
        <v>288</v>
      </c>
      <c r="N14" s="43"/>
      <c r="O14" s="17"/>
      <c r="P14" s="40">
        <v>288</v>
      </c>
      <c r="Q14" s="43"/>
      <c r="R14" s="17"/>
      <c r="S14" s="40">
        <v>288</v>
      </c>
      <c r="T14" s="43"/>
      <c r="U14" s="17"/>
      <c r="V14" s="40">
        <v>288</v>
      </c>
      <c r="W14" s="43"/>
      <c r="X14" s="42"/>
      <c r="Y14" s="40">
        <v>288</v>
      </c>
      <c r="Z14" s="43"/>
    </row>
    <row r="15" spans="1:26">
      <c r="A15" s="40">
        <v>287</v>
      </c>
      <c r="B15" s="43"/>
      <c r="C15" s="42"/>
      <c r="D15" s="40">
        <v>287</v>
      </c>
      <c r="E15" s="43"/>
      <c r="F15" s="17"/>
      <c r="G15" s="40">
        <v>287</v>
      </c>
      <c r="H15" s="43"/>
      <c r="I15" s="17"/>
      <c r="J15" s="40">
        <v>287</v>
      </c>
      <c r="K15" s="43"/>
      <c r="L15" s="17"/>
      <c r="M15" s="40">
        <v>287</v>
      </c>
      <c r="N15" s="43"/>
      <c r="O15" s="17"/>
      <c r="P15" s="40">
        <v>287</v>
      </c>
      <c r="Q15" s="43"/>
      <c r="R15" s="17"/>
      <c r="S15" s="40">
        <v>287</v>
      </c>
      <c r="T15" s="43"/>
      <c r="U15" s="17"/>
      <c r="V15" s="40">
        <v>287</v>
      </c>
      <c r="W15" s="43"/>
      <c r="X15" s="42"/>
      <c r="Y15" s="40">
        <v>287</v>
      </c>
      <c r="Z15" s="43"/>
    </row>
    <row r="16" spans="1:26">
      <c r="A16" s="40">
        <v>286</v>
      </c>
      <c r="B16" s="43"/>
      <c r="C16" s="42"/>
      <c r="D16" s="40">
        <v>286</v>
      </c>
      <c r="E16" s="43"/>
      <c r="F16" s="17"/>
      <c r="G16" s="40">
        <v>286</v>
      </c>
      <c r="H16" s="43"/>
      <c r="I16" s="17"/>
      <c r="J16" s="40">
        <v>286</v>
      </c>
      <c r="K16" s="43"/>
      <c r="L16" s="17"/>
      <c r="M16" s="40">
        <v>286</v>
      </c>
      <c r="N16" s="43"/>
      <c r="O16" s="17"/>
      <c r="P16" s="40">
        <v>286</v>
      </c>
      <c r="Q16" s="43"/>
      <c r="R16" s="17"/>
      <c r="S16" s="40">
        <v>286</v>
      </c>
      <c r="T16" s="43"/>
      <c r="U16" s="17"/>
      <c r="V16" s="40">
        <v>286</v>
      </c>
      <c r="W16" s="43"/>
      <c r="X16" s="42"/>
      <c r="Y16" s="40">
        <v>286</v>
      </c>
      <c r="Z16" s="43"/>
    </row>
    <row r="17" spans="1:26">
      <c r="A17" s="40">
        <v>285</v>
      </c>
      <c r="B17" s="43"/>
      <c r="C17" s="42"/>
      <c r="D17" s="40">
        <v>285</v>
      </c>
      <c r="E17" s="43"/>
      <c r="F17" s="17"/>
      <c r="G17" s="40">
        <v>285</v>
      </c>
      <c r="H17" s="43"/>
      <c r="I17" s="17"/>
      <c r="J17" s="40">
        <v>285</v>
      </c>
      <c r="K17" s="43"/>
      <c r="L17" s="17"/>
      <c r="M17" s="40">
        <v>285</v>
      </c>
      <c r="N17" s="43"/>
      <c r="O17" s="17"/>
      <c r="P17" s="40">
        <v>285</v>
      </c>
      <c r="Q17" s="43"/>
      <c r="R17" s="17"/>
      <c r="S17" s="40">
        <v>285</v>
      </c>
      <c r="T17" s="43"/>
      <c r="U17" s="17"/>
      <c r="V17" s="40">
        <v>285</v>
      </c>
      <c r="W17" s="43"/>
      <c r="X17" s="42"/>
      <c r="Y17" s="40">
        <v>285</v>
      </c>
      <c r="Z17" s="43"/>
    </row>
    <row r="18" spans="1:26">
      <c r="A18" s="40">
        <v>284</v>
      </c>
      <c r="B18" s="43"/>
      <c r="C18" s="42"/>
      <c r="D18" s="40">
        <v>284</v>
      </c>
      <c r="E18" s="43"/>
      <c r="F18" s="17"/>
      <c r="G18" s="40">
        <v>284</v>
      </c>
      <c r="H18" s="43"/>
      <c r="I18" s="17"/>
      <c r="J18" s="40">
        <v>284</v>
      </c>
      <c r="K18" s="43"/>
      <c r="L18" s="17"/>
      <c r="M18" s="40">
        <v>284</v>
      </c>
      <c r="N18" s="43"/>
      <c r="O18" s="17"/>
      <c r="P18" s="40">
        <v>284</v>
      </c>
      <c r="Q18" s="43"/>
      <c r="R18" s="17"/>
      <c r="S18" s="40">
        <v>284</v>
      </c>
      <c r="T18" s="43"/>
      <c r="U18" s="17"/>
      <c r="V18" s="40">
        <v>284</v>
      </c>
      <c r="W18" s="43"/>
      <c r="X18" s="42"/>
      <c r="Y18" s="40">
        <v>284</v>
      </c>
      <c r="Z18" s="43"/>
    </row>
    <row r="19" spans="1:26">
      <c r="A19" s="40">
        <v>283</v>
      </c>
      <c r="B19" s="43"/>
      <c r="C19" s="42"/>
      <c r="D19" s="40">
        <v>283</v>
      </c>
      <c r="E19" s="43"/>
      <c r="F19" s="17"/>
      <c r="G19" s="40">
        <v>283</v>
      </c>
      <c r="H19" s="43"/>
      <c r="I19" s="17"/>
      <c r="J19" s="40">
        <v>283</v>
      </c>
      <c r="K19" s="43"/>
      <c r="L19" s="17"/>
      <c r="M19" s="40">
        <v>283</v>
      </c>
      <c r="N19" s="43"/>
      <c r="O19" s="17"/>
      <c r="P19" s="40">
        <v>283</v>
      </c>
      <c r="Q19" s="43"/>
      <c r="R19" s="17"/>
      <c r="S19" s="40">
        <v>283</v>
      </c>
      <c r="T19" s="43"/>
      <c r="U19" s="17"/>
      <c r="V19" s="40">
        <v>283</v>
      </c>
      <c r="W19" s="43"/>
      <c r="X19" s="42"/>
      <c r="Y19" s="40">
        <v>283</v>
      </c>
      <c r="Z19" s="43"/>
    </row>
    <row r="20" spans="1:26">
      <c r="A20" s="40">
        <v>282</v>
      </c>
      <c r="B20" s="43"/>
      <c r="C20" s="42"/>
      <c r="D20" s="40">
        <v>282</v>
      </c>
      <c r="E20" s="43"/>
      <c r="F20" s="17"/>
      <c r="G20" s="40">
        <v>282</v>
      </c>
      <c r="H20" s="43"/>
      <c r="I20" s="17"/>
      <c r="J20" s="40">
        <v>282</v>
      </c>
      <c r="K20" s="43"/>
      <c r="L20" s="17"/>
      <c r="M20" s="40">
        <v>282</v>
      </c>
      <c r="N20" s="43"/>
      <c r="O20" s="17"/>
      <c r="P20" s="40">
        <v>282</v>
      </c>
      <c r="Q20" s="43"/>
      <c r="R20" s="17"/>
      <c r="S20" s="40">
        <v>282</v>
      </c>
      <c r="T20" s="43"/>
      <c r="U20" s="17"/>
      <c r="V20" s="40">
        <v>282</v>
      </c>
      <c r="W20" s="43"/>
      <c r="X20" s="42"/>
      <c r="Y20" s="40">
        <v>282</v>
      </c>
      <c r="Z20" s="43"/>
    </row>
    <row r="21" spans="1:26">
      <c r="A21" s="40">
        <v>281</v>
      </c>
      <c r="B21" s="43"/>
      <c r="C21" s="42"/>
      <c r="D21" s="40">
        <v>281</v>
      </c>
      <c r="E21" s="43"/>
      <c r="F21" s="17"/>
      <c r="G21" s="40">
        <v>281</v>
      </c>
      <c r="H21" s="43"/>
      <c r="I21" s="17"/>
      <c r="J21" s="40">
        <v>281</v>
      </c>
      <c r="K21" s="43"/>
      <c r="L21" s="17"/>
      <c r="M21" s="40">
        <v>281</v>
      </c>
      <c r="N21" s="43"/>
      <c r="O21" s="17"/>
      <c r="P21" s="40">
        <v>281</v>
      </c>
      <c r="Q21" s="43"/>
      <c r="R21" s="17"/>
      <c r="S21" s="40">
        <v>281</v>
      </c>
      <c r="T21" s="43"/>
      <c r="U21" s="17"/>
      <c r="V21" s="40">
        <v>281</v>
      </c>
      <c r="W21" s="43"/>
      <c r="X21" s="42"/>
      <c r="Y21" s="40">
        <v>281</v>
      </c>
      <c r="Z21" s="43"/>
    </row>
    <row r="22" spans="1:26">
      <c r="A22" s="40">
        <v>280</v>
      </c>
      <c r="B22" s="43"/>
      <c r="C22" s="42"/>
      <c r="D22" s="40">
        <v>280</v>
      </c>
      <c r="E22" s="43"/>
      <c r="F22" s="17"/>
      <c r="G22" s="40">
        <v>280</v>
      </c>
      <c r="H22" s="43"/>
      <c r="I22" s="17"/>
      <c r="J22" s="40">
        <v>280</v>
      </c>
      <c r="K22" s="43"/>
      <c r="L22" s="17"/>
      <c r="M22" s="40">
        <v>280</v>
      </c>
      <c r="N22" s="43"/>
      <c r="O22" s="17"/>
      <c r="P22" s="40">
        <v>280</v>
      </c>
      <c r="Q22" s="43"/>
      <c r="R22" s="17"/>
      <c r="S22" s="40">
        <v>280</v>
      </c>
      <c r="T22" s="43"/>
      <c r="U22" s="17"/>
      <c r="V22" s="40">
        <v>280</v>
      </c>
      <c r="W22" s="43"/>
      <c r="X22" s="42"/>
      <c r="Y22" s="40">
        <v>280</v>
      </c>
      <c r="Z22" s="43"/>
    </row>
    <row r="23" spans="1:26">
      <c r="A23" s="40">
        <v>279</v>
      </c>
      <c r="B23" s="43"/>
      <c r="C23" s="42"/>
      <c r="D23" s="40">
        <v>279</v>
      </c>
      <c r="E23" s="43"/>
      <c r="F23" s="17"/>
      <c r="G23" s="40">
        <v>279</v>
      </c>
      <c r="H23" s="43"/>
      <c r="I23" s="17"/>
      <c r="J23" s="40">
        <v>279</v>
      </c>
      <c r="K23" s="43"/>
      <c r="L23" s="17"/>
      <c r="M23" s="40">
        <v>279</v>
      </c>
      <c r="N23" s="43"/>
      <c r="O23" s="17"/>
      <c r="P23" s="40">
        <v>279</v>
      </c>
      <c r="Q23" s="43"/>
      <c r="R23" s="17"/>
      <c r="S23" s="40">
        <v>279</v>
      </c>
      <c r="T23" s="43"/>
      <c r="U23" s="17"/>
      <c r="V23" s="40">
        <v>279</v>
      </c>
      <c r="W23" s="43"/>
      <c r="X23" s="42"/>
      <c r="Y23" s="40">
        <v>279</v>
      </c>
      <c r="Z23" s="43"/>
    </row>
    <row r="24" spans="1:26">
      <c r="A24" s="40">
        <v>278</v>
      </c>
      <c r="B24" s="43"/>
      <c r="C24" s="42"/>
      <c r="D24" s="40">
        <v>278</v>
      </c>
      <c r="E24" s="43"/>
      <c r="F24" s="17"/>
      <c r="G24" s="40">
        <v>278</v>
      </c>
      <c r="H24" s="43"/>
      <c r="I24" s="17"/>
      <c r="J24" s="40">
        <v>278</v>
      </c>
      <c r="K24" s="43"/>
      <c r="L24" s="17"/>
      <c r="M24" s="40">
        <v>278</v>
      </c>
      <c r="N24" s="43"/>
      <c r="O24" s="17"/>
      <c r="P24" s="40">
        <v>278</v>
      </c>
      <c r="Q24" s="43"/>
      <c r="R24" s="17"/>
      <c r="S24" s="40">
        <v>278</v>
      </c>
      <c r="T24" s="43"/>
      <c r="U24" s="17"/>
      <c r="V24" s="40">
        <v>278</v>
      </c>
      <c r="W24" s="43"/>
      <c r="X24" s="42"/>
      <c r="Y24" s="40">
        <v>278</v>
      </c>
      <c r="Z24" s="43"/>
    </row>
    <row r="25" spans="1:26">
      <c r="A25" s="40">
        <v>277</v>
      </c>
      <c r="B25" s="43"/>
      <c r="C25" s="42"/>
      <c r="D25" s="40">
        <v>277</v>
      </c>
      <c r="E25" s="43"/>
      <c r="F25" s="17"/>
      <c r="G25" s="40">
        <v>277</v>
      </c>
      <c r="H25" s="43"/>
      <c r="I25" s="17"/>
      <c r="J25" s="40">
        <v>277</v>
      </c>
      <c r="K25" s="43"/>
      <c r="L25" s="17"/>
      <c r="M25" s="40">
        <v>277</v>
      </c>
      <c r="N25" s="43"/>
      <c r="O25" s="17"/>
      <c r="P25" s="40">
        <v>277</v>
      </c>
      <c r="Q25" s="43"/>
      <c r="R25" s="17"/>
      <c r="S25" s="40">
        <v>277</v>
      </c>
      <c r="T25" s="43"/>
      <c r="U25" s="17"/>
      <c r="V25" s="40">
        <v>277</v>
      </c>
      <c r="W25" s="43"/>
      <c r="X25" s="42"/>
      <c r="Y25" s="40">
        <v>277</v>
      </c>
      <c r="Z25" s="43"/>
    </row>
    <row r="26" spans="1:26">
      <c r="A26" s="40">
        <v>276</v>
      </c>
      <c r="B26" s="43"/>
      <c r="C26" s="42"/>
      <c r="D26" s="40">
        <v>276</v>
      </c>
      <c r="E26" s="43"/>
      <c r="F26" s="17"/>
      <c r="G26" s="40">
        <v>276</v>
      </c>
      <c r="H26" s="43"/>
      <c r="I26" s="17"/>
      <c r="J26" s="40">
        <v>276</v>
      </c>
      <c r="K26" s="43"/>
      <c r="L26" s="17"/>
      <c r="M26" s="40">
        <v>276</v>
      </c>
      <c r="N26" s="43"/>
      <c r="O26" s="17"/>
      <c r="P26" s="40">
        <v>276</v>
      </c>
      <c r="Q26" s="43"/>
      <c r="R26" s="17"/>
      <c r="S26" s="40">
        <v>276</v>
      </c>
      <c r="T26" s="43"/>
      <c r="U26" s="17"/>
      <c r="V26" s="40">
        <v>276</v>
      </c>
      <c r="W26" s="43"/>
      <c r="X26" s="42"/>
      <c r="Y26" s="40">
        <v>276</v>
      </c>
      <c r="Z26" s="43"/>
    </row>
    <row r="27" spans="1:26">
      <c r="A27" s="40">
        <v>275</v>
      </c>
      <c r="B27" s="43"/>
      <c r="C27" s="42"/>
      <c r="D27" s="40">
        <v>275</v>
      </c>
      <c r="E27" s="43"/>
      <c r="F27" s="17"/>
      <c r="G27" s="40">
        <v>275</v>
      </c>
      <c r="H27" s="43"/>
      <c r="I27" s="17"/>
      <c r="J27" s="40">
        <v>275</v>
      </c>
      <c r="K27" s="43"/>
      <c r="L27" s="17"/>
      <c r="M27" s="40">
        <v>275</v>
      </c>
      <c r="N27" s="43"/>
      <c r="O27" s="17"/>
      <c r="P27" s="40">
        <v>275</v>
      </c>
      <c r="Q27" s="43"/>
      <c r="R27" s="17"/>
      <c r="S27" s="40">
        <v>275</v>
      </c>
      <c r="T27" s="43"/>
      <c r="U27" s="17"/>
      <c r="V27" s="40">
        <v>275</v>
      </c>
      <c r="W27" s="43"/>
      <c r="X27" s="42"/>
      <c r="Y27" s="40">
        <v>275</v>
      </c>
      <c r="Z27" s="43"/>
    </row>
    <row r="28" spans="1:26">
      <c r="A28" s="40">
        <v>274</v>
      </c>
      <c r="B28" s="43"/>
      <c r="C28" s="42"/>
      <c r="D28" s="40">
        <v>274</v>
      </c>
      <c r="E28" s="43"/>
      <c r="F28" s="17"/>
      <c r="G28" s="40">
        <v>274</v>
      </c>
      <c r="H28" s="43"/>
      <c r="I28" s="17"/>
      <c r="J28" s="40">
        <v>274</v>
      </c>
      <c r="K28" s="43"/>
      <c r="L28" s="17"/>
      <c r="M28" s="40">
        <v>274</v>
      </c>
      <c r="N28" s="43"/>
      <c r="O28" s="17"/>
      <c r="P28" s="40">
        <v>274</v>
      </c>
      <c r="Q28" s="43"/>
      <c r="R28" s="17"/>
      <c r="S28" s="40">
        <v>274</v>
      </c>
      <c r="T28" s="43"/>
      <c r="U28" s="17"/>
      <c r="V28" s="40">
        <v>274</v>
      </c>
      <c r="W28" s="43"/>
      <c r="X28" s="42"/>
      <c r="Y28" s="40">
        <v>274</v>
      </c>
      <c r="Z28" s="43"/>
    </row>
    <row r="29" spans="1:26">
      <c r="A29" s="40">
        <v>273</v>
      </c>
      <c r="B29" s="43"/>
      <c r="C29" s="42"/>
      <c r="D29" s="40">
        <v>273</v>
      </c>
      <c r="E29" s="43"/>
      <c r="F29" s="17"/>
      <c r="G29" s="40">
        <v>273</v>
      </c>
      <c r="H29" s="43"/>
      <c r="I29" s="17"/>
      <c r="J29" s="40">
        <v>273</v>
      </c>
      <c r="K29" s="43"/>
      <c r="L29" s="17"/>
      <c r="M29" s="40">
        <v>273</v>
      </c>
      <c r="N29" s="43"/>
      <c r="O29" s="17"/>
      <c r="P29" s="40">
        <v>273</v>
      </c>
      <c r="Q29" s="43"/>
      <c r="R29" s="17"/>
      <c r="S29" s="40">
        <v>273</v>
      </c>
      <c r="T29" s="43"/>
      <c r="U29" s="17"/>
      <c r="V29" s="40">
        <v>273</v>
      </c>
      <c r="W29" s="43"/>
      <c r="X29" s="42"/>
      <c r="Y29" s="40">
        <v>273</v>
      </c>
      <c r="Z29" s="43"/>
    </row>
    <row r="30" spans="1:26">
      <c r="A30" s="40">
        <v>272</v>
      </c>
      <c r="B30" s="43"/>
      <c r="C30" s="42"/>
      <c r="D30" s="40">
        <v>272</v>
      </c>
      <c r="E30" s="43"/>
      <c r="F30" s="17"/>
      <c r="G30" s="40">
        <v>272</v>
      </c>
      <c r="H30" s="43"/>
      <c r="I30" s="17"/>
      <c r="J30" s="40">
        <v>272</v>
      </c>
      <c r="K30" s="43"/>
      <c r="L30" s="17"/>
      <c r="M30" s="40">
        <v>272</v>
      </c>
      <c r="N30" s="43"/>
      <c r="O30" s="17"/>
      <c r="P30" s="40">
        <v>272</v>
      </c>
      <c r="Q30" s="43"/>
      <c r="R30" s="17"/>
      <c r="S30" s="40">
        <v>272</v>
      </c>
      <c r="T30" s="43"/>
      <c r="U30" s="17"/>
      <c r="V30" s="40">
        <v>272</v>
      </c>
      <c r="W30" s="43"/>
      <c r="X30" s="42"/>
      <c r="Y30" s="40">
        <v>272</v>
      </c>
      <c r="Z30" s="43"/>
    </row>
    <row r="31" spans="1:26">
      <c r="A31" s="40">
        <v>271</v>
      </c>
      <c r="B31" s="43"/>
      <c r="C31" s="42"/>
      <c r="D31" s="40">
        <v>271</v>
      </c>
      <c r="E31" s="43"/>
      <c r="F31" s="17"/>
      <c r="G31" s="40">
        <v>271</v>
      </c>
      <c r="H31" s="43"/>
      <c r="I31" s="17"/>
      <c r="J31" s="40">
        <v>271</v>
      </c>
      <c r="K31" s="43"/>
      <c r="L31" s="17"/>
      <c r="M31" s="40">
        <v>271</v>
      </c>
      <c r="N31" s="43"/>
      <c r="O31" s="17"/>
      <c r="P31" s="40">
        <v>271</v>
      </c>
      <c r="Q31" s="43"/>
      <c r="R31" s="17"/>
      <c r="S31" s="40">
        <v>271</v>
      </c>
      <c r="T31" s="43"/>
      <c r="U31" s="17"/>
      <c r="V31" s="40">
        <v>271</v>
      </c>
      <c r="W31" s="43"/>
      <c r="X31" s="42"/>
      <c r="Y31" s="40">
        <v>271</v>
      </c>
      <c r="Z31" s="43"/>
    </row>
    <row r="32" spans="1:26">
      <c r="A32" s="40">
        <v>270</v>
      </c>
      <c r="B32" s="43"/>
      <c r="C32" s="42"/>
      <c r="D32" s="40">
        <v>270</v>
      </c>
      <c r="E32" s="43"/>
      <c r="F32" s="17"/>
      <c r="G32" s="40">
        <v>270</v>
      </c>
      <c r="H32" s="43"/>
      <c r="I32" s="17"/>
      <c r="J32" s="40">
        <v>270</v>
      </c>
      <c r="K32" s="43"/>
      <c r="L32" s="17"/>
      <c r="M32" s="40">
        <v>270</v>
      </c>
      <c r="N32" s="43"/>
      <c r="O32" s="17"/>
      <c r="P32" s="40">
        <v>270</v>
      </c>
      <c r="Q32" s="43"/>
      <c r="R32" s="17"/>
      <c r="S32" s="40">
        <v>270</v>
      </c>
      <c r="T32" s="43"/>
      <c r="U32" s="17"/>
      <c r="V32" s="40">
        <v>270</v>
      </c>
      <c r="W32" s="43"/>
      <c r="X32" s="42"/>
      <c r="Y32" s="40">
        <v>270</v>
      </c>
      <c r="Z32" s="43"/>
    </row>
    <row r="33" spans="1:26">
      <c r="A33" s="40">
        <v>269</v>
      </c>
      <c r="B33" s="43"/>
      <c r="C33" s="42"/>
      <c r="D33" s="40">
        <v>269</v>
      </c>
      <c r="E33" s="43"/>
      <c r="F33" s="17"/>
      <c r="G33" s="40">
        <v>269</v>
      </c>
      <c r="H33" s="43"/>
      <c r="I33" s="17"/>
      <c r="J33" s="40">
        <v>269</v>
      </c>
      <c r="K33" s="43"/>
      <c r="L33" s="17"/>
      <c r="M33" s="40">
        <v>269</v>
      </c>
      <c r="N33" s="43"/>
      <c r="O33" s="17"/>
      <c r="P33" s="40">
        <v>269</v>
      </c>
      <c r="Q33" s="43"/>
      <c r="R33" s="17"/>
      <c r="S33" s="40">
        <v>269</v>
      </c>
      <c r="T33" s="43"/>
      <c r="U33" s="17"/>
      <c r="V33" s="40">
        <v>269</v>
      </c>
      <c r="W33" s="43"/>
      <c r="X33" s="42"/>
      <c r="Y33" s="40">
        <v>269</v>
      </c>
      <c r="Z33" s="43"/>
    </row>
    <row r="34" spans="1:26">
      <c r="A34" s="40">
        <v>268</v>
      </c>
      <c r="B34" s="43"/>
      <c r="C34" s="42"/>
      <c r="D34" s="40">
        <v>268</v>
      </c>
      <c r="E34" s="43"/>
      <c r="F34" s="17"/>
      <c r="G34" s="40">
        <v>268</v>
      </c>
      <c r="H34" s="43"/>
      <c r="I34" s="17"/>
      <c r="J34" s="40">
        <v>268</v>
      </c>
      <c r="K34" s="43"/>
      <c r="L34" s="17"/>
      <c r="M34" s="40">
        <v>268</v>
      </c>
      <c r="N34" s="43"/>
      <c r="O34" s="17"/>
      <c r="P34" s="40">
        <v>268</v>
      </c>
      <c r="Q34" s="43"/>
      <c r="R34" s="17"/>
      <c r="S34" s="40">
        <v>268</v>
      </c>
      <c r="T34" s="43"/>
      <c r="U34" s="17"/>
      <c r="V34" s="40">
        <v>268</v>
      </c>
      <c r="W34" s="43"/>
      <c r="X34" s="42"/>
      <c r="Y34" s="40">
        <v>268</v>
      </c>
      <c r="Z34" s="43"/>
    </row>
    <row r="35" spans="1:26">
      <c r="A35" s="40">
        <v>267</v>
      </c>
      <c r="B35" s="43"/>
      <c r="C35" s="42"/>
      <c r="D35" s="40">
        <v>267</v>
      </c>
      <c r="E35" s="43"/>
      <c r="F35" s="17"/>
      <c r="G35" s="40">
        <v>267</v>
      </c>
      <c r="H35" s="43"/>
      <c r="I35" s="17"/>
      <c r="J35" s="40">
        <v>267</v>
      </c>
      <c r="K35" s="43"/>
      <c r="L35" s="17"/>
      <c r="M35" s="40">
        <v>267</v>
      </c>
      <c r="N35" s="43"/>
      <c r="O35" s="17"/>
      <c r="P35" s="40">
        <v>267</v>
      </c>
      <c r="Q35" s="43"/>
      <c r="R35" s="17"/>
      <c r="S35" s="40">
        <v>267</v>
      </c>
      <c r="T35" s="43"/>
      <c r="U35" s="17"/>
      <c r="V35" s="40">
        <v>267</v>
      </c>
      <c r="W35" s="43"/>
      <c r="X35" s="42"/>
      <c r="Y35" s="40">
        <v>267</v>
      </c>
      <c r="Z35" s="43"/>
    </row>
    <row r="36" spans="1:26">
      <c r="A36" s="40">
        <v>266</v>
      </c>
      <c r="B36" s="43"/>
      <c r="C36" s="42"/>
      <c r="D36" s="40">
        <v>266</v>
      </c>
      <c r="E36" s="43"/>
      <c r="F36" s="17"/>
      <c r="G36" s="40">
        <v>266</v>
      </c>
      <c r="H36" s="43"/>
      <c r="I36" s="17"/>
      <c r="J36" s="40">
        <v>266</v>
      </c>
      <c r="K36" s="43"/>
      <c r="L36" s="17"/>
      <c r="M36" s="40">
        <v>266</v>
      </c>
      <c r="N36" s="43"/>
      <c r="O36" s="17"/>
      <c r="P36" s="40">
        <v>266</v>
      </c>
      <c r="Q36" s="43"/>
      <c r="R36" s="17"/>
      <c r="S36" s="40">
        <v>266</v>
      </c>
      <c r="T36" s="43"/>
      <c r="U36" s="17"/>
      <c r="V36" s="40">
        <v>266</v>
      </c>
      <c r="W36" s="43"/>
      <c r="X36" s="42"/>
      <c r="Y36" s="40">
        <v>266</v>
      </c>
      <c r="Z36" s="43"/>
    </row>
    <row r="37" spans="1:26">
      <c r="A37" s="40">
        <v>265</v>
      </c>
      <c r="B37" s="43"/>
      <c r="C37" s="42"/>
      <c r="D37" s="40">
        <v>265</v>
      </c>
      <c r="E37" s="43"/>
      <c r="F37" s="17"/>
      <c r="G37" s="40">
        <v>265</v>
      </c>
      <c r="H37" s="43"/>
      <c r="I37" s="17"/>
      <c r="J37" s="40">
        <v>265</v>
      </c>
      <c r="K37" s="43"/>
      <c r="L37" s="17"/>
      <c r="M37" s="40">
        <v>265</v>
      </c>
      <c r="N37" s="43"/>
      <c r="O37" s="17"/>
      <c r="P37" s="40">
        <v>265</v>
      </c>
      <c r="Q37" s="43"/>
      <c r="R37" s="17"/>
      <c r="S37" s="40">
        <v>265</v>
      </c>
      <c r="T37" s="43"/>
      <c r="U37" s="17"/>
      <c r="V37" s="40">
        <v>265</v>
      </c>
      <c r="W37" s="43"/>
      <c r="X37" s="42"/>
      <c r="Y37" s="40">
        <v>265</v>
      </c>
      <c r="Z37" s="43"/>
    </row>
    <row r="38" spans="1:26">
      <c r="A38" s="40">
        <v>264</v>
      </c>
      <c r="B38" s="43"/>
      <c r="C38" s="42"/>
      <c r="D38" s="40">
        <v>264</v>
      </c>
      <c r="E38" s="43"/>
      <c r="F38" s="17"/>
      <c r="G38" s="40">
        <v>264</v>
      </c>
      <c r="H38" s="43"/>
      <c r="I38" s="17"/>
      <c r="J38" s="40">
        <v>264</v>
      </c>
      <c r="K38" s="43"/>
      <c r="L38" s="17"/>
      <c r="M38" s="40">
        <v>264</v>
      </c>
      <c r="N38" s="43"/>
      <c r="O38" s="17"/>
      <c r="P38" s="40">
        <v>264</v>
      </c>
      <c r="Q38" s="43"/>
      <c r="R38" s="17"/>
      <c r="S38" s="40">
        <v>264</v>
      </c>
      <c r="T38" s="43"/>
      <c r="U38" s="17"/>
      <c r="V38" s="40">
        <v>264</v>
      </c>
      <c r="W38" s="43"/>
      <c r="X38" s="42"/>
      <c r="Y38" s="40">
        <v>264</v>
      </c>
      <c r="Z38" s="43"/>
    </row>
    <row r="39" spans="1:26">
      <c r="A39" s="40">
        <v>263</v>
      </c>
      <c r="B39" s="43"/>
      <c r="C39" s="42"/>
      <c r="D39" s="40">
        <v>263</v>
      </c>
      <c r="E39" s="43"/>
      <c r="F39" s="17"/>
      <c r="G39" s="40">
        <v>263</v>
      </c>
      <c r="H39" s="43"/>
      <c r="I39" s="17"/>
      <c r="J39" s="40">
        <v>263</v>
      </c>
      <c r="K39" s="43"/>
      <c r="L39" s="17"/>
      <c r="M39" s="40">
        <v>263</v>
      </c>
      <c r="N39" s="43"/>
      <c r="O39" s="17"/>
      <c r="P39" s="40">
        <v>263</v>
      </c>
      <c r="Q39" s="43"/>
      <c r="R39" s="17"/>
      <c r="S39" s="40">
        <v>263</v>
      </c>
      <c r="T39" s="43"/>
      <c r="U39" s="17"/>
      <c r="V39" s="40">
        <v>263</v>
      </c>
      <c r="W39" s="43"/>
      <c r="X39" s="42"/>
      <c r="Y39" s="40">
        <v>263</v>
      </c>
      <c r="Z39" s="43"/>
    </row>
    <row r="40" spans="1:26">
      <c r="A40" s="40">
        <v>262</v>
      </c>
      <c r="B40" s="43"/>
      <c r="C40" s="42"/>
      <c r="D40" s="40">
        <v>262</v>
      </c>
      <c r="E40" s="43"/>
      <c r="F40" s="17"/>
      <c r="G40" s="40">
        <v>262</v>
      </c>
      <c r="H40" s="43"/>
      <c r="I40" s="17"/>
      <c r="J40" s="40">
        <v>262</v>
      </c>
      <c r="K40" s="43"/>
      <c r="L40" s="17"/>
      <c r="M40" s="40">
        <v>262</v>
      </c>
      <c r="N40" s="43"/>
      <c r="O40" s="17"/>
      <c r="P40" s="40">
        <v>262</v>
      </c>
      <c r="Q40" s="43"/>
      <c r="R40" s="17"/>
      <c r="S40" s="40">
        <v>262</v>
      </c>
      <c r="T40" s="43"/>
      <c r="U40" s="17"/>
      <c r="V40" s="40">
        <v>262</v>
      </c>
      <c r="W40" s="43"/>
      <c r="X40" s="42"/>
      <c r="Y40" s="40">
        <v>262</v>
      </c>
      <c r="Z40" s="43"/>
    </row>
    <row r="41" spans="1:26">
      <c r="A41" s="40">
        <v>261</v>
      </c>
      <c r="B41" s="43" t="s">
        <v>221</v>
      </c>
      <c r="C41" s="42"/>
      <c r="D41" s="40">
        <v>261</v>
      </c>
      <c r="E41" s="43" t="s">
        <v>221</v>
      </c>
      <c r="F41" s="17"/>
      <c r="G41" s="40">
        <v>261</v>
      </c>
      <c r="H41" s="43" t="s">
        <v>221</v>
      </c>
      <c r="I41" s="17"/>
      <c r="J41" s="40">
        <v>261</v>
      </c>
      <c r="K41" s="43" t="s">
        <v>221</v>
      </c>
      <c r="L41" s="17"/>
      <c r="M41" s="40">
        <v>261</v>
      </c>
      <c r="N41" s="43" t="s">
        <v>221</v>
      </c>
      <c r="O41" s="17"/>
      <c r="P41" s="40">
        <v>261</v>
      </c>
      <c r="Q41" s="43" t="s">
        <v>221</v>
      </c>
      <c r="R41" s="17"/>
      <c r="S41" s="40">
        <v>261</v>
      </c>
      <c r="T41" s="43" t="s">
        <v>221</v>
      </c>
      <c r="U41" s="17"/>
      <c r="V41" s="40">
        <v>261</v>
      </c>
      <c r="W41" s="43" t="s">
        <v>221</v>
      </c>
      <c r="X41" s="42"/>
      <c r="Y41" s="40">
        <v>261</v>
      </c>
      <c r="Z41" s="43" t="s">
        <v>221</v>
      </c>
    </row>
    <row r="42" spans="1:26">
      <c r="A42" s="40">
        <v>260</v>
      </c>
      <c r="B42" s="43" t="s">
        <v>221</v>
      </c>
      <c r="C42" s="42"/>
      <c r="D42" s="40">
        <v>260</v>
      </c>
      <c r="E42" s="43" t="s">
        <v>221</v>
      </c>
      <c r="F42" s="17"/>
      <c r="G42" s="40">
        <v>260</v>
      </c>
      <c r="H42" s="43" t="s">
        <v>221</v>
      </c>
      <c r="I42" s="17"/>
      <c r="J42" s="40">
        <v>260</v>
      </c>
      <c r="K42" s="43" t="s">
        <v>221</v>
      </c>
      <c r="L42" s="17"/>
      <c r="M42" s="40">
        <v>260</v>
      </c>
      <c r="N42" s="43" t="s">
        <v>221</v>
      </c>
      <c r="O42" s="17"/>
      <c r="P42" s="40">
        <v>260</v>
      </c>
      <c r="Q42" s="43" t="s">
        <v>221</v>
      </c>
      <c r="R42" s="17"/>
      <c r="S42" s="40">
        <v>260</v>
      </c>
      <c r="T42" s="43" t="s">
        <v>221</v>
      </c>
      <c r="U42" s="17"/>
      <c r="V42" s="40">
        <v>260</v>
      </c>
      <c r="W42" s="43" t="s">
        <v>221</v>
      </c>
      <c r="X42" s="42"/>
      <c r="Y42" s="40">
        <v>260</v>
      </c>
      <c r="Z42" s="43" t="s">
        <v>221</v>
      </c>
    </row>
    <row r="43" spans="1:26">
      <c r="A43" s="40">
        <v>259</v>
      </c>
      <c r="B43" s="43"/>
      <c r="C43" s="42"/>
      <c r="D43" s="40">
        <v>259</v>
      </c>
      <c r="E43" s="43"/>
      <c r="F43" s="17"/>
      <c r="G43" s="40">
        <v>259</v>
      </c>
      <c r="H43" s="43"/>
      <c r="I43" s="17"/>
      <c r="J43" s="40">
        <v>259</v>
      </c>
      <c r="K43" s="43"/>
      <c r="L43" s="17"/>
      <c r="M43" s="40">
        <v>259</v>
      </c>
      <c r="N43" s="43"/>
      <c r="O43" s="17"/>
      <c r="P43" s="40">
        <v>259</v>
      </c>
      <c r="Q43" s="43"/>
      <c r="R43" s="17"/>
      <c r="S43" s="40">
        <v>259</v>
      </c>
      <c r="T43" s="43"/>
      <c r="U43" s="17"/>
      <c r="V43" s="40">
        <v>259</v>
      </c>
      <c r="W43" s="43"/>
      <c r="X43" s="42"/>
      <c r="Y43" s="40">
        <v>259</v>
      </c>
      <c r="Z43" s="43"/>
    </row>
    <row r="44" spans="1:26">
      <c r="A44" s="40">
        <v>258</v>
      </c>
      <c r="B44" s="43"/>
      <c r="C44" s="42"/>
      <c r="D44" s="40">
        <v>258</v>
      </c>
      <c r="E44" s="43"/>
      <c r="F44" s="17"/>
      <c r="G44" s="40">
        <v>258</v>
      </c>
      <c r="H44" s="43"/>
      <c r="I44" s="17"/>
      <c r="J44" s="40">
        <v>258</v>
      </c>
      <c r="K44" s="43"/>
      <c r="L44" s="17"/>
      <c r="M44" s="40">
        <v>258</v>
      </c>
      <c r="N44" s="43"/>
      <c r="O44" s="17"/>
      <c r="P44" s="40">
        <v>258</v>
      </c>
      <c r="Q44" s="43"/>
      <c r="R44" s="17"/>
      <c r="S44" s="40">
        <v>258</v>
      </c>
      <c r="T44" s="43"/>
      <c r="U44" s="17"/>
      <c r="V44" s="40">
        <v>258</v>
      </c>
      <c r="W44" s="43"/>
      <c r="X44" s="42"/>
      <c r="Y44" s="40">
        <v>258</v>
      </c>
      <c r="Z44" s="43"/>
    </row>
    <row r="45" spans="1:26">
      <c r="A45" s="40">
        <v>257</v>
      </c>
      <c r="B45" s="43"/>
      <c r="C45" s="42"/>
      <c r="D45" s="40">
        <v>257</v>
      </c>
      <c r="E45" s="43"/>
      <c r="F45" s="17"/>
      <c r="G45" s="40">
        <v>257</v>
      </c>
      <c r="H45" s="43"/>
      <c r="I45" s="17"/>
      <c r="J45" s="40">
        <v>257</v>
      </c>
      <c r="K45" s="43"/>
      <c r="L45" s="17"/>
      <c r="M45" s="40">
        <v>257</v>
      </c>
      <c r="N45" s="43"/>
      <c r="O45" s="17"/>
      <c r="P45" s="40">
        <v>257</v>
      </c>
      <c r="Q45" s="43"/>
      <c r="R45" s="17"/>
      <c r="S45" s="40">
        <v>257</v>
      </c>
      <c r="T45" s="43"/>
      <c r="U45" s="17"/>
      <c r="V45" s="40">
        <v>257</v>
      </c>
      <c r="W45" s="43"/>
      <c r="X45" s="42"/>
      <c r="Y45" s="40">
        <v>257</v>
      </c>
      <c r="Z45" s="43"/>
    </row>
    <row r="46" spans="1:26">
      <c r="A46" s="40">
        <v>256</v>
      </c>
      <c r="B46" s="43"/>
      <c r="C46" s="42"/>
      <c r="D46" s="40">
        <v>256</v>
      </c>
      <c r="E46" s="43"/>
      <c r="F46" s="17"/>
      <c r="G46" s="40">
        <v>256</v>
      </c>
      <c r="H46" s="43"/>
      <c r="I46" s="17"/>
      <c r="J46" s="40">
        <v>256</v>
      </c>
      <c r="K46" s="43"/>
      <c r="L46" s="17"/>
      <c r="M46" s="40">
        <v>256</v>
      </c>
      <c r="N46" s="43"/>
      <c r="O46" s="17"/>
      <c r="P46" s="40">
        <v>256</v>
      </c>
      <c r="Q46" s="43"/>
      <c r="R46" s="17"/>
      <c r="S46" s="40">
        <v>256</v>
      </c>
      <c r="T46" s="43"/>
      <c r="U46" s="17"/>
      <c r="V46" s="40">
        <v>256</v>
      </c>
      <c r="W46" s="43"/>
      <c r="X46" s="42"/>
      <c r="Y46" s="40">
        <v>256</v>
      </c>
      <c r="Z46" s="43"/>
    </row>
    <row r="47" spans="1:26">
      <c r="A47" s="40">
        <v>255</v>
      </c>
      <c r="B47" s="43"/>
      <c r="C47" s="42"/>
      <c r="D47" s="40">
        <v>255</v>
      </c>
      <c r="E47" s="43"/>
      <c r="F47" s="17"/>
      <c r="G47" s="40">
        <v>255</v>
      </c>
      <c r="H47" s="43"/>
      <c r="I47" s="17"/>
      <c r="J47" s="40">
        <v>255</v>
      </c>
      <c r="K47" s="43"/>
      <c r="L47" s="17"/>
      <c r="M47" s="40">
        <v>255</v>
      </c>
      <c r="N47" s="43"/>
      <c r="O47" s="17"/>
      <c r="P47" s="40">
        <v>255</v>
      </c>
      <c r="Q47" s="43"/>
      <c r="R47" s="17"/>
      <c r="S47" s="40">
        <v>255</v>
      </c>
      <c r="T47" s="43"/>
      <c r="U47" s="17"/>
      <c r="V47" s="40">
        <v>255</v>
      </c>
      <c r="W47" s="43"/>
      <c r="X47" s="42"/>
      <c r="Y47" s="40">
        <v>255</v>
      </c>
      <c r="Z47" s="43"/>
    </row>
    <row r="48" spans="1:26">
      <c r="A48" s="40">
        <v>254</v>
      </c>
      <c r="B48" s="43"/>
      <c r="C48" s="42"/>
      <c r="D48" s="40">
        <v>254</v>
      </c>
      <c r="E48" s="43"/>
      <c r="F48" s="17"/>
      <c r="G48" s="40">
        <v>254</v>
      </c>
      <c r="H48" s="43"/>
      <c r="I48" s="17"/>
      <c r="J48" s="40">
        <v>254</v>
      </c>
      <c r="K48" s="43"/>
      <c r="L48" s="17"/>
      <c r="M48" s="40">
        <v>254</v>
      </c>
      <c r="N48" s="43"/>
      <c r="O48" s="17"/>
      <c r="P48" s="40">
        <v>254</v>
      </c>
      <c r="Q48" s="43"/>
      <c r="R48" s="17"/>
      <c r="S48" s="40">
        <v>254</v>
      </c>
      <c r="T48" s="43"/>
      <c r="U48" s="17"/>
      <c r="V48" s="40">
        <v>254</v>
      </c>
      <c r="W48" s="43"/>
      <c r="X48" s="42"/>
      <c r="Y48" s="40">
        <v>254</v>
      </c>
      <c r="Z48" s="43"/>
    </row>
    <row r="49" spans="1:26">
      <c r="A49" s="40">
        <v>253</v>
      </c>
      <c r="B49" s="43"/>
      <c r="C49" s="42"/>
      <c r="D49" s="40">
        <v>253</v>
      </c>
      <c r="E49" s="43"/>
      <c r="F49" s="17"/>
      <c r="G49" s="40">
        <v>253</v>
      </c>
      <c r="H49" s="43"/>
      <c r="I49" s="17"/>
      <c r="J49" s="40">
        <v>253</v>
      </c>
      <c r="K49" s="43"/>
      <c r="L49" s="17"/>
      <c r="M49" s="40">
        <v>253</v>
      </c>
      <c r="N49" s="43"/>
      <c r="O49" s="17"/>
      <c r="P49" s="40">
        <v>253</v>
      </c>
      <c r="Q49" s="43"/>
      <c r="R49" s="17"/>
      <c r="S49" s="40">
        <v>253</v>
      </c>
      <c r="T49" s="43"/>
      <c r="U49" s="17"/>
      <c r="V49" s="40">
        <v>253</v>
      </c>
      <c r="W49" s="43"/>
      <c r="X49" s="42"/>
      <c r="Y49" s="40">
        <v>253</v>
      </c>
      <c r="Z49" s="43"/>
    </row>
    <row r="50" spans="1:26">
      <c r="A50" s="40">
        <v>252</v>
      </c>
      <c r="B50" s="43"/>
      <c r="C50" s="42"/>
      <c r="D50" s="40">
        <v>252</v>
      </c>
      <c r="E50" s="43"/>
      <c r="F50" s="17"/>
      <c r="G50" s="40">
        <v>252</v>
      </c>
      <c r="H50" s="43"/>
      <c r="I50" s="17"/>
      <c r="J50" s="40">
        <v>252</v>
      </c>
      <c r="K50" s="43"/>
      <c r="L50" s="17"/>
      <c r="M50" s="40">
        <v>252</v>
      </c>
      <c r="N50" s="43"/>
      <c r="O50" s="17"/>
      <c r="P50" s="40">
        <v>252</v>
      </c>
      <c r="Q50" s="43"/>
      <c r="R50" s="17"/>
      <c r="S50" s="40">
        <v>252</v>
      </c>
      <c r="T50" s="43"/>
      <c r="U50" s="17"/>
      <c r="V50" s="40">
        <v>252</v>
      </c>
      <c r="W50" s="43"/>
      <c r="X50" s="42"/>
      <c r="Y50" s="40">
        <v>252</v>
      </c>
      <c r="Z50" s="43"/>
    </row>
    <row r="51" spans="1:26">
      <c r="A51" s="40">
        <v>251</v>
      </c>
      <c r="B51" s="43" t="s">
        <v>221</v>
      </c>
      <c r="C51" s="42"/>
      <c r="D51" s="40">
        <v>251</v>
      </c>
      <c r="E51" s="43" t="s">
        <v>221</v>
      </c>
      <c r="F51" s="17"/>
      <c r="G51" s="40">
        <v>251</v>
      </c>
      <c r="H51" s="43" t="s">
        <v>221</v>
      </c>
      <c r="I51" s="17"/>
      <c r="J51" s="40">
        <v>251</v>
      </c>
      <c r="K51" s="43" t="s">
        <v>221</v>
      </c>
      <c r="L51" s="17"/>
      <c r="M51" s="40">
        <v>251</v>
      </c>
      <c r="N51" s="43" t="s">
        <v>221</v>
      </c>
      <c r="O51" s="17"/>
      <c r="P51" s="40">
        <v>251</v>
      </c>
      <c r="Q51" s="43" t="s">
        <v>221</v>
      </c>
      <c r="R51" s="17"/>
      <c r="S51" s="40">
        <v>251</v>
      </c>
      <c r="T51" s="43" t="s">
        <v>221</v>
      </c>
      <c r="U51" s="17"/>
      <c r="V51" s="40">
        <v>251</v>
      </c>
      <c r="W51" s="43" t="s">
        <v>221</v>
      </c>
      <c r="X51" s="42"/>
      <c r="Y51" s="40">
        <v>251</v>
      </c>
      <c r="Z51" s="43" t="s">
        <v>221</v>
      </c>
    </row>
    <row r="52" spans="1:26">
      <c r="A52" s="40">
        <v>250</v>
      </c>
      <c r="B52" s="43" t="s">
        <v>221</v>
      </c>
      <c r="C52" s="42"/>
      <c r="D52" s="40">
        <v>250</v>
      </c>
      <c r="E52" s="43" t="s">
        <v>221</v>
      </c>
      <c r="F52" s="17"/>
      <c r="G52" s="40">
        <v>250</v>
      </c>
      <c r="H52" s="43" t="s">
        <v>221</v>
      </c>
      <c r="I52" s="17"/>
      <c r="J52" s="40">
        <v>250</v>
      </c>
      <c r="K52" s="43" t="s">
        <v>221</v>
      </c>
      <c r="L52" s="17"/>
      <c r="M52" s="40">
        <v>250</v>
      </c>
      <c r="N52" s="43" t="s">
        <v>221</v>
      </c>
      <c r="O52" s="17"/>
      <c r="P52" s="40">
        <v>250</v>
      </c>
      <c r="Q52" s="43" t="s">
        <v>221</v>
      </c>
      <c r="R52" s="17"/>
      <c r="S52" s="40">
        <v>250</v>
      </c>
      <c r="T52" s="43" t="s">
        <v>221</v>
      </c>
      <c r="U52" s="17"/>
      <c r="V52" s="40">
        <v>250</v>
      </c>
      <c r="W52" s="43" t="s">
        <v>221</v>
      </c>
      <c r="X52" s="42"/>
      <c r="Y52" s="40">
        <v>250</v>
      </c>
      <c r="Z52" s="43" t="s">
        <v>221</v>
      </c>
    </row>
    <row r="53" spans="1:26">
      <c r="A53" s="40">
        <v>249</v>
      </c>
      <c r="B53" s="43"/>
      <c r="C53" s="42"/>
      <c r="D53" s="40">
        <v>249</v>
      </c>
      <c r="E53" s="43"/>
      <c r="F53" s="17"/>
      <c r="G53" s="40">
        <v>249</v>
      </c>
      <c r="H53" s="43"/>
      <c r="I53" s="17"/>
      <c r="J53" s="40">
        <v>249</v>
      </c>
      <c r="K53" s="43"/>
      <c r="L53" s="17"/>
      <c r="M53" s="40">
        <v>249</v>
      </c>
      <c r="N53" s="43"/>
      <c r="O53" s="17"/>
      <c r="P53" s="40">
        <v>249</v>
      </c>
      <c r="Q53" s="43"/>
      <c r="R53" s="17"/>
      <c r="S53" s="40">
        <v>249</v>
      </c>
      <c r="T53" s="43"/>
      <c r="U53" s="17"/>
      <c r="V53" s="40">
        <v>249</v>
      </c>
      <c r="W53" s="43"/>
      <c r="X53" s="42"/>
      <c r="Y53" s="40">
        <v>249</v>
      </c>
      <c r="Z53" s="43"/>
    </row>
    <row r="54" spans="1:26">
      <c r="A54" s="40">
        <v>248</v>
      </c>
      <c r="B54" s="43"/>
      <c r="C54" s="42"/>
      <c r="D54" s="40">
        <v>248</v>
      </c>
      <c r="E54" s="43"/>
      <c r="F54" s="17"/>
      <c r="G54" s="40">
        <v>248</v>
      </c>
      <c r="H54" s="43"/>
      <c r="I54" s="17"/>
      <c r="J54" s="40">
        <v>248</v>
      </c>
      <c r="K54" s="43"/>
      <c r="L54" s="17"/>
      <c r="M54" s="40">
        <v>248</v>
      </c>
      <c r="N54" s="43"/>
      <c r="O54" s="17"/>
      <c r="P54" s="40">
        <v>248</v>
      </c>
      <c r="Q54" s="43"/>
      <c r="R54" s="17"/>
      <c r="S54" s="40">
        <v>248</v>
      </c>
      <c r="T54" s="43"/>
      <c r="U54" s="17"/>
      <c r="V54" s="40">
        <v>248</v>
      </c>
      <c r="W54" s="43"/>
      <c r="X54" s="42"/>
      <c r="Y54" s="40">
        <v>248</v>
      </c>
      <c r="Z54" s="43"/>
    </row>
    <row r="55" spans="1:26">
      <c r="A55" s="40">
        <v>247</v>
      </c>
      <c r="B55" s="43" t="s">
        <v>221</v>
      </c>
      <c r="C55" s="42"/>
      <c r="D55" s="40">
        <v>247</v>
      </c>
      <c r="E55" s="43" t="s">
        <v>221</v>
      </c>
      <c r="F55" s="17"/>
      <c r="G55" s="40">
        <v>247</v>
      </c>
      <c r="H55" s="43" t="s">
        <v>221</v>
      </c>
      <c r="I55" s="17"/>
      <c r="J55" s="40">
        <v>247</v>
      </c>
      <c r="K55" s="43" t="s">
        <v>221</v>
      </c>
      <c r="L55" s="17"/>
      <c r="M55" s="40">
        <v>247</v>
      </c>
      <c r="N55" s="43" t="s">
        <v>221</v>
      </c>
      <c r="O55" s="17"/>
      <c r="P55" s="40">
        <v>247</v>
      </c>
      <c r="Q55" s="43" t="s">
        <v>221</v>
      </c>
      <c r="R55" s="17"/>
      <c r="S55" s="40">
        <v>247</v>
      </c>
      <c r="T55" s="43" t="s">
        <v>221</v>
      </c>
      <c r="U55" s="17"/>
      <c r="V55" s="40">
        <v>247</v>
      </c>
      <c r="W55" s="43" t="s">
        <v>221</v>
      </c>
      <c r="X55" s="42"/>
      <c r="Y55" s="40">
        <v>247</v>
      </c>
      <c r="Z55" s="43" t="s">
        <v>221</v>
      </c>
    </row>
    <row r="56" spans="1:26">
      <c r="A56" s="40">
        <v>246</v>
      </c>
      <c r="B56" s="43"/>
      <c r="C56" s="42"/>
      <c r="D56" s="40">
        <v>246</v>
      </c>
      <c r="E56" s="43"/>
      <c r="F56" s="17"/>
      <c r="G56" s="40">
        <v>246</v>
      </c>
      <c r="H56" s="43"/>
      <c r="I56" s="17"/>
      <c r="J56" s="40">
        <v>246</v>
      </c>
      <c r="K56" s="43"/>
      <c r="L56" s="17"/>
      <c r="M56" s="40">
        <v>246</v>
      </c>
      <c r="N56" s="43"/>
      <c r="O56" s="17"/>
      <c r="P56" s="40">
        <v>246</v>
      </c>
      <c r="Q56" s="43"/>
      <c r="R56" s="17"/>
      <c r="S56" s="40">
        <v>246</v>
      </c>
      <c r="T56" s="43"/>
      <c r="U56" s="17"/>
      <c r="V56" s="40">
        <v>246</v>
      </c>
      <c r="W56" s="43"/>
      <c r="X56" s="42"/>
      <c r="Y56" s="40">
        <v>246</v>
      </c>
      <c r="Z56" s="43"/>
    </row>
    <row r="57" spans="1:26">
      <c r="A57" s="40">
        <v>245</v>
      </c>
      <c r="B57" s="43"/>
      <c r="C57" s="42"/>
      <c r="D57" s="40">
        <v>245</v>
      </c>
      <c r="E57" s="43"/>
      <c r="F57" s="17"/>
      <c r="G57" s="40">
        <v>245</v>
      </c>
      <c r="H57" s="43"/>
      <c r="I57" s="17"/>
      <c r="J57" s="40">
        <v>245</v>
      </c>
      <c r="K57" s="43"/>
      <c r="L57" s="17"/>
      <c r="M57" s="40">
        <v>245</v>
      </c>
      <c r="N57" s="43"/>
      <c r="O57" s="17"/>
      <c r="P57" s="40">
        <v>245</v>
      </c>
      <c r="Q57" s="43"/>
      <c r="R57" s="17"/>
      <c r="S57" s="40">
        <v>245</v>
      </c>
      <c r="T57" s="43"/>
      <c r="U57" s="17"/>
      <c r="V57" s="40">
        <v>245</v>
      </c>
      <c r="W57" s="43"/>
      <c r="X57" s="42"/>
      <c r="Y57" s="40">
        <v>245</v>
      </c>
      <c r="Z57" s="43"/>
    </row>
    <row r="58" spans="1:26">
      <c r="A58" s="40">
        <v>244</v>
      </c>
      <c r="B58" s="43" t="s">
        <v>221</v>
      </c>
      <c r="C58" s="42"/>
      <c r="D58" s="40">
        <v>244</v>
      </c>
      <c r="E58" s="43" t="s">
        <v>221</v>
      </c>
      <c r="F58" s="17"/>
      <c r="G58" s="40">
        <v>244</v>
      </c>
      <c r="H58" s="43" t="s">
        <v>221</v>
      </c>
      <c r="I58" s="17"/>
      <c r="J58" s="40">
        <v>244</v>
      </c>
      <c r="K58" s="43" t="s">
        <v>221</v>
      </c>
      <c r="L58" s="17"/>
      <c r="M58" s="40">
        <v>244</v>
      </c>
      <c r="N58" s="43" t="s">
        <v>221</v>
      </c>
      <c r="O58" s="17"/>
      <c r="P58" s="40">
        <v>244</v>
      </c>
      <c r="Q58" s="43" t="s">
        <v>221</v>
      </c>
      <c r="R58" s="17"/>
      <c r="S58" s="40">
        <v>244</v>
      </c>
      <c r="T58" s="43" t="s">
        <v>221</v>
      </c>
      <c r="U58" s="17"/>
      <c r="V58" s="40">
        <v>244</v>
      </c>
      <c r="W58" s="43" t="s">
        <v>221</v>
      </c>
      <c r="X58" s="42"/>
      <c r="Y58" s="40">
        <v>244</v>
      </c>
      <c r="Z58" s="43" t="s">
        <v>221</v>
      </c>
    </row>
    <row r="59" spans="1:26">
      <c r="A59" s="40">
        <v>243</v>
      </c>
      <c r="B59" s="43"/>
      <c r="C59" s="42"/>
      <c r="D59" s="40">
        <v>243</v>
      </c>
      <c r="E59" s="43"/>
      <c r="F59" s="17"/>
      <c r="G59" s="40">
        <v>243</v>
      </c>
      <c r="H59" s="43"/>
      <c r="I59" s="17"/>
      <c r="J59" s="40">
        <v>243</v>
      </c>
      <c r="K59" s="43"/>
      <c r="L59" s="17"/>
      <c r="M59" s="40">
        <v>243</v>
      </c>
      <c r="N59" s="43"/>
      <c r="O59" s="17"/>
      <c r="P59" s="40">
        <v>243</v>
      </c>
      <c r="Q59" s="43"/>
      <c r="R59" s="17"/>
      <c r="S59" s="40">
        <v>243</v>
      </c>
      <c r="T59" s="43"/>
      <c r="U59" s="17"/>
      <c r="V59" s="40">
        <v>243</v>
      </c>
      <c r="W59" s="43"/>
      <c r="X59" s="42"/>
      <c r="Y59" s="40">
        <v>243</v>
      </c>
      <c r="Z59" s="43"/>
    </row>
    <row r="60" spans="1:26">
      <c r="A60" s="40">
        <v>242</v>
      </c>
      <c r="B60" s="43"/>
      <c r="C60" s="42"/>
      <c r="D60" s="40">
        <v>242</v>
      </c>
      <c r="E60" s="43"/>
      <c r="F60" s="17"/>
      <c r="G60" s="40">
        <v>242</v>
      </c>
      <c r="H60" s="43"/>
      <c r="I60" s="17"/>
      <c r="J60" s="40">
        <v>242</v>
      </c>
      <c r="K60" s="43"/>
      <c r="L60" s="17"/>
      <c r="M60" s="40">
        <v>242</v>
      </c>
      <c r="N60" s="43"/>
      <c r="O60" s="17"/>
      <c r="P60" s="40">
        <v>242</v>
      </c>
      <c r="Q60" s="43"/>
      <c r="R60" s="17"/>
      <c r="S60" s="40">
        <v>242</v>
      </c>
      <c r="T60" s="43"/>
      <c r="U60" s="17"/>
      <c r="V60" s="40">
        <v>242</v>
      </c>
      <c r="W60" s="43"/>
      <c r="X60" s="42"/>
      <c r="Y60" s="40">
        <v>242</v>
      </c>
      <c r="Z60" s="43"/>
    </row>
    <row r="61" spans="1:26">
      <c r="A61" s="40">
        <v>241</v>
      </c>
      <c r="B61" s="43" t="s">
        <v>221</v>
      </c>
      <c r="C61" s="42"/>
      <c r="D61" s="40">
        <v>241</v>
      </c>
      <c r="E61" s="43" t="s">
        <v>221</v>
      </c>
      <c r="F61" s="17"/>
      <c r="G61" s="40">
        <v>241</v>
      </c>
      <c r="H61" s="43" t="s">
        <v>221</v>
      </c>
      <c r="I61" s="17"/>
      <c r="J61" s="40">
        <v>241</v>
      </c>
      <c r="K61" s="43" t="s">
        <v>221</v>
      </c>
      <c r="L61" s="17"/>
      <c r="M61" s="40">
        <v>241</v>
      </c>
      <c r="N61" s="43" t="s">
        <v>221</v>
      </c>
      <c r="O61" s="17"/>
      <c r="P61" s="40">
        <v>241</v>
      </c>
      <c r="Q61" s="43" t="s">
        <v>221</v>
      </c>
      <c r="R61" s="17"/>
      <c r="S61" s="40">
        <v>241</v>
      </c>
      <c r="T61" s="43" t="s">
        <v>221</v>
      </c>
      <c r="U61" s="17"/>
      <c r="V61" s="40">
        <v>241</v>
      </c>
      <c r="W61" s="43" t="s">
        <v>221</v>
      </c>
      <c r="X61" s="42"/>
      <c r="Y61" s="40">
        <v>241</v>
      </c>
      <c r="Z61" s="43" t="s">
        <v>221</v>
      </c>
    </row>
    <row r="62" spans="1:26">
      <c r="A62" s="40">
        <v>240</v>
      </c>
      <c r="B62" s="43"/>
      <c r="C62" s="42"/>
      <c r="D62" s="40">
        <v>240</v>
      </c>
      <c r="E62" s="43"/>
      <c r="F62" s="17"/>
      <c r="G62" s="40">
        <v>240</v>
      </c>
      <c r="H62" s="43"/>
      <c r="I62" s="17"/>
      <c r="J62" s="40">
        <v>240</v>
      </c>
      <c r="K62" s="43"/>
      <c r="L62" s="17"/>
      <c r="M62" s="40">
        <v>240</v>
      </c>
      <c r="N62" s="43"/>
      <c r="O62" s="17"/>
      <c r="P62" s="40">
        <v>240</v>
      </c>
      <c r="Q62" s="43"/>
      <c r="R62" s="17"/>
      <c r="S62" s="40">
        <v>240</v>
      </c>
      <c r="T62" s="43"/>
      <c r="U62" s="17"/>
      <c r="V62" s="40">
        <v>240</v>
      </c>
      <c r="W62" s="43"/>
      <c r="X62" s="42"/>
      <c r="Y62" s="40">
        <v>240</v>
      </c>
      <c r="Z62" s="43"/>
    </row>
    <row r="63" spans="1:26">
      <c r="A63" s="40">
        <v>239</v>
      </c>
      <c r="B63" s="43"/>
      <c r="C63" s="42"/>
      <c r="D63" s="40">
        <v>239</v>
      </c>
      <c r="E63" s="43"/>
      <c r="F63" s="17"/>
      <c r="G63" s="40">
        <v>239</v>
      </c>
      <c r="H63" s="43"/>
      <c r="I63" s="17"/>
      <c r="J63" s="40">
        <v>239</v>
      </c>
      <c r="K63" s="43"/>
      <c r="L63" s="17"/>
      <c r="M63" s="40">
        <v>239</v>
      </c>
      <c r="N63" s="43"/>
      <c r="O63" s="17"/>
      <c r="P63" s="40">
        <v>239</v>
      </c>
      <c r="Q63" s="43"/>
      <c r="R63" s="17"/>
      <c r="S63" s="40">
        <v>239</v>
      </c>
      <c r="T63" s="43"/>
      <c r="U63" s="17"/>
      <c r="V63" s="40">
        <v>239</v>
      </c>
      <c r="W63" s="43"/>
      <c r="X63" s="42"/>
      <c r="Y63" s="40">
        <v>239</v>
      </c>
      <c r="Z63" s="43"/>
    </row>
    <row r="64" spans="1:26">
      <c r="A64" s="40">
        <v>238</v>
      </c>
      <c r="B64" s="43"/>
      <c r="C64" s="42"/>
      <c r="D64" s="40">
        <v>238</v>
      </c>
      <c r="E64" s="43"/>
      <c r="F64" s="17"/>
      <c r="G64" s="40">
        <v>238</v>
      </c>
      <c r="H64" s="43"/>
      <c r="I64" s="17"/>
      <c r="J64" s="40">
        <v>238</v>
      </c>
      <c r="K64" s="43"/>
      <c r="L64" s="17"/>
      <c r="M64" s="40">
        <v>238</v>
      </c>
      <c r="N64" s="43"/>
      <c r="O64" s="17"/>
      <c r="P64" s="40">
        <v>238</v>
      </c>
      <c r="Q64" s="43"/>
      <c r="R64" s="17"/>
      <c r="S64" s="40">
        <v>238</v>
      </c>
      <c r="T64" s="43"/>
      <c r="U64" s="17"/>
      <c r="V64" s="40">
        <v>238</v>
      </c>
      <c r="W64" s="43"/>
      <c r="X64" s="42"/>
      <c r="Y64" s="40">
        <v>238</v>
      </c>
      <c r="Z64" s="43"/>
    </row>
    <row r="65" spans="1:26">
      <c r="A65" s="40">
        <v>237</v>
      </c>
      <c r="B65" s="43"/>
      <c r="C65" s="42"/>
      <c r="D65" s="40">
        <v>237</v>
      </c>
      <c r="E65" s="43"/>
      <c r="F65" s="17"/>
      <c r="G65" s="40">
        <v>237</v>
      </c>
      <c r="H65" s="43"/>
      <c r="I65" s="17"/>
      <c r="J65" s="40">
        <v>237</v>
      </c>
      <c r="K65" s="43"/>
      <c r="L65" s="17"/>
      <c r="M65" s="40">
        <v>237</v>
      </c>
      <c r="N65" s="43"/>
      <c r="O65" s="17"/>
      <c r="P65" s="40">
        <v>237</v>
      </c>
      <c r="Q65" s="43"/>
      <c r="R65" s="17"/>
      <c r="S65" s="40">
        <v>237</v>
      </c>
      <c r="T65" s="43"/>
      <c r="U65" s="17"/>
      <c r="V65" s="40">
        <v>237</v>
      </c>
      <c r="W65" s="43"/>
      <c r="X65" s="42"/>
      <c r="Y65" s="40">
        <v>237</v>
      </c>
      <c r="Z65" s="43"/>
    </row>
    <row r="66" spans="1:26">
      <c r="A66" s="40">
        <v>236</v>
      </c>
      <c r="B66" s="43"/>
      <c r="C66" s="42"/>
      <c r="D66" s="40">
        <v>236</v>
      </c>
      <c r="E66" s="43"/>
      <c r="F66" s="17"/>
      <c r="G66" s="40">
        <v>236</v>
      </c>
      <c r="H66" s="43"/>
      <c r="I66" s="17"/>
      <c r="J66" s="40">
        <v>236</v>
      </c>
      <c r="K66" s="43"/>
      <c r="L66" s="17"/>
      <c r="M66" s="40">
        <v>236</v>
      </c>
      <c r="N66" s="43"/>
      <c r="O66" s="17"/>
      <c r="P66" s="40">
        <v>236</v>
      </c>
      <c r="Q66" s="43"/>
      <c r="R66" s="17"/>
      <c r="S66" s="40">
        <v>236</v>
      </c>
      <c r="T66" s="43"/>
      <c r="U66" s="17"/>
      <c r="V66" s="40">
        <v>236</v>
      </c>
      <c r="W66" s="43"/>
      <c r="X66" s="42"/>
      <c r="Y66" s="40">
        <v>236</v>
      </c>
      <c r="Z66" s="43"/>
    </row>
    <row r="67" spans="1:26">
      <c r="A67" s="40">
        <v>235</v>
      </c>
      <c r="B67" s="43"/>
      <c r="C67" s="42"/>
      <c r="D67" s="40">
        <v>235</v>
      </c>
      <c r="E67" s="43"/>
      <c r="F67" s="17"/>
      <c r="G67" s="40">
        <v>235</v>
      </c>
      <c r="H67" s="43"/>
      <c r="I67" s="17"/>
      <c r="J67" s="40">
        <v>235</v>
      </c>
      <c r="K67" s="43"/>
      <c r="L67" s="17"/>
      <c r="M67" s="40">
        <v>235</v>
      </c>
      <c r="N67" s="43"/>
      <c r="O67" s="17"/>
      <c r="P67" s="40">
        <v>235</v>
      </c>
      <c r="Q67" s="43"/>
      <c r="R67" s="17"/>
      <c r="S67" s="40">
        <v>235</v>
      </c>
      <c r="T67" s="43"/>
      <c r="U67" s="17"/>
      <c r="V67" s="40">
        <v>235</v>
      </c>
      <c r="W67" s="43"/>
      <c r="X67" s="42"/>
      <c r="Y67" s="40">
        <v>235</v>
      </c>
      <c r="Z67" s="43"/>
    </row>
    <row r="68" spans="1:26">
      <c r="A68" s="40">
        <v>234</v>
      </c>
      <c r="B68" s="43"/>
      <c r="C68" s="42"/>
      <c r="D68" s="40">
        <v>234</v>
      </c>
      <c r="E68" s="43"/>
      <c r="F68" s="17"/>
      <c r="G68" s="40">
        <v>234</v>
      </c>
      <c r="H68" s="43"/>
      <c r="I68" s="17"/>
      <c r="J68" s="40">
        <v>234</v>
      </c>
      <c r="K68" s="43"/>
      <c r="L68" s="17"/>
      <c r="M68" s="40">
        <v>234</v>
      </c>
      <c r="N68" s="43"/>
      <c r="O68" s="17"/>
      <c r="P68" s="40">
        <v>234</v>
      </c>
      <c r="Q68" s="43"/>
      <c r="R68" s="17"/>
      <c r="S68" s="40">
        <v>234</v>
      </c>
      <c r="T68" s="43"/>
      <c r="U68" s="17"/>
      <c r="V68" s="40">
        <v>234</v>
      </c>
      <c r="W68" s="43"/>
      <c r="X68" s="42"/>
      <c r="Y68" s="40">
        <v>234</v>
      </c>
      <c r="Z68" s="43"/>
    </row>
    <row r="69" spans="1:26">
      <c r="A69" s="40">
        <v>233</v>
      </c>
      <c r="B69" s="43"/>
      <c r="C69" s="42"/>
      <c r="D69" s="40">
        <v>233</v>
      </c>
      <c r="E69" s="43"/>
      <c r="F69" s="17"/>
      <c r="G69" s="40">
        <v>233</v>
      </c>
      <c r="H69" s="43"/>
      <c r="I69" s="17"/>
      <c r="J69" s="40">
        <v>233</v>
      </c>
      <c r="K69" s="43"/>
      <c r="L69" s="17"/>
      <c r="M69" s="40">
        <v>233</v>
      </c>
      <c r="N69" s="43"/>
      <c r="O69" s="17"/>
      <c r="P69" s="40">
        <v>233</v>
      </c>
      <c r="Q69" s="43"/>
      <c r="R69" s="17"/>
      <c r="S69" s="40">
        <v>233</v>
      </c>
      <c r="T69" s="43"/>
      <c r="U69" s="17"/>
      <c r="V69" s="40">
        <v>233</v>
      </c>
      <c r="W69" s="43"/>
      <c r="X69" s="42"/>
      <c r="Y69" s="40">
        <v>233</v>
      </c>
      <c r="Z69" s="43"/>
    </row>
    <row r="70" spans="1:26">
      <c r="A70" s="40">
        <v>232</v>
      </c>
      <c r="B70" s="43"/>
      <c r="C70" s="42"/>
      <c r="D70" s="40">
        <v>232</v>
      </c>
      <c r="E70" s="43"/>
      <c r="F70" s="17"/>
      <c r="G70" s="40">
        <v>232</v>
      </c>
      <c r="H70" s="43"/>
      <c r="I70" s="17"/>
      <c r="J70" s="40">
        <v>232</v>
      </c>
      <c r="K70" s="43"/>
      <c r="L70" s="17"/>
      <c r="M70" s="40">
        <v>232</v>
      </c>
      <c r="N70" s="43"/>
      <c r="O70" s="17"/>
      <c r="P70" s="40">
        <v>232</v>
      </c>
      <c r="Q70" s="43"/>
      <c r="R70" s="17"/>
      <c r="S70" s="40">
        <v>232</v>
      </c>
      <c r="T70" s="43"/>
      <c r="U70" s="17"/>
      <c r="V70" s="40">
        <v>232</v>
      </c>
      <c r="W70" s="43"/>
      <c r="X70" s="42"/>
      <c r="Y70" s="40">
        <v>232</v>
      </c>
      <c r="Z70" s="43"/>
    </row>
    <row r="71" spans="1:26">
      <c r="A71" s="40">
        <v>231</v>
      </c>
      <c r="B71" s="43"/>
      <c r="C71" s="42"/>
      <c r="D71" s="40">
        <v>231</v>
      </c>
      <c r="E71" s="43"/>
      <c r="F71" s="17"/>
      <c r="G71" s="40">
        <v>231</v>
      </c>
      <c r="H71" s="43"/>
      <c r="I71" s="17"/>
      <c r="J71" s="40">
        <v>231</v>
      </c>
      <c r="K71" s="43"/>
      <c r="L71" s="17"/>
      <c r="M71" s="40">
        <v>231</v>
      </c>
      <c r="N71" s="43"/>
      <c r="O71" s="17"/>
      <c r="P71" s="40">
        <v>231</v>
      </c>
      <c r="Q71" s="43"/>
      <c r="R71" s="17"/>
      <c r="S71" s="40">
        <v>231</v>
      </c>
      <c r="T71" s="43"/>
      <c r="U71" s="17"/>
      <c r="V71" s="40">
        <v>231</v>
      </c>
      <c r="W71" s="43"/>
      <c r="X71" s="42"/>
      <c r="Y71" s="40">
        <v>231</v>
      </c>
      <c r="Z71" s="43"/>
    </row>
    <row r="72" spans="1:26">
      <c r="A72" s="40">
        <v>230</v>
      </c>
      <c r="B72" s="43"/>
      <c r="C72" s="42"/>
      <c r="D72" s="40">
        <v>230</v>
      </c>
      <c r="E72" s="43"/>
      <c r="F72" s="17"/>
      <c r="G72" s="40">
        <v>230</v>
      </c>
      <c r="H72" s="43"/>
      <c r="I72" s="17"/>
      <c r="J72" s="40">
        <v>230</v>
      </c>
      <c r="K72" s="43"/>
      <c r="L72" s="17"/>
      <c r="M72" s="40">
        <v>230</v>
      </c>
      <c r="N72" s="43"/>
      <c r="O72" s="17"/>
      <c r="P72" s="40">
        <v>230</v>
      </c>
      <c r="Q72" s="43"/>
      <c r="R72" s="17"/>
      <c r="S72" s="40">
        <v>230</v>
      </c>
      <c r="T72" s="43"/>
      <c r="U72" s="17"/>
      <c r="V72" s="40">
        <v>230</v>
      </c>
      <c r="W72" s="43"/>
      <c r="X72" s="42"/>
      <c r="Y72" s="40">
        <v>230</v>
      </c>
      <c r="Z72" s="43"/>
    </row>
    <row r="73" spans="1:26">
      <c r="A73" s="40">
        <v>229</v>
      </c>
      <c r="B73" s="43"/>
      <c r="C73" s="42"/>
      <c r="D73" s="40">
        <v>229</v>
      </c>
      <c r="E73" s="43"/>
      <c r="F73" s="17"/>
      <c r="G73" s="40">
        <v>229</v>
      </c>
      <c r="H73" s="43"/>
      <c r="I73" s="17"/>
      <c r="J73" s="40">
        <v>229</v>
      </c>
      <c r="K73" s="43"/>
      <c r="L73" s="17"/>
      <c r="M73" s="40">
        <v>229</v>
      </c>
      <c r="N73" s="43"/>
      <c r="O73" s="17"/>
      <c r="P73" s="40">
        <v>229</v>
      </c>
      <c r="Q73" s="43"/>
      <c r="R73" s="17"/>
      <c r="S73" s="40">
        <v>229</v>
      </c>
      <c r="T73" s="43"/>
      <c r="U73" s="17"/>
      <c r="V73" s="40">
        <v>229</v>
      </c>
      <c r="W73" s="43"/>
      <c r="X73" s="42"/>
      <c r="Y73" s="40">
        <v>229</v>
      </c>
      <c r="Z73" s="43"/>
    </row>
    <row r="74" spans="1:26">
      <c r="A74" s="40">
        <v>228</v>
      </c>
      <c r="B74" s="43"/>
      <c r="C74" s="42"/>
      <c r="D74" s="40">
        <v>228</v>
      </c>
      <c r="E74" s="43"/>
      <c r="F74" s="17"/>
      <c r="G74" s="40">
        <v>228</v>
      </c>
      <c r="H74" s="43"/>
      <c r="I74" s="17"/>
      <c r="J74" s="40">
        <v>228</v>
      </c>
      <c r="K74" s="43"/>
      <c r="L74" s="17"/>
      <c r="M74" s="40">
        <v>228</v>
      </c>
      <c r="N74" s="43"/>
      <c r="O74" s="17"/>
      <c r="P74" s="40">
        <v>228</v>
      </c>
      <c r="Q74" s="43"/>
      <c r="R74" s="17"/>
      <c r="S74" s="40">
        <v>228</v>
      </c>
      <c r="T74" s="43"/>
      <c r="U74" s="17"/>
      <c r="V74" s="40">
        <v>228</v>
      </c>
      <c r="W74" s="43"/>
      <c r="X74" s="42"/>
      <c r="Y74" s="40">
        <v>228</v>
      </c>
      <c r="Z74" s="43"/>
    </row>
    <row r="75" spans="1:26">
      <c r="A75" s="40">
        <v>227</v>
      </c>
      <c r="B75" s="43"/>
      <c r="C75" s="42"/>
      <c r="D75" s="40">
        <v>227</v>
      </c>
      <c r="E75" s="43"/>
      <c r="F75" s="17"/>
      <c r="G75" s="40">
        <v>227</v>
      </c>
      <c r="H75" s="43"/>
      <c r="I75" s="17"/>
      <c r="J75" s="40">
        <v>227</v>
      </c>
      <c r="K75" s="43"/>
      <c r="L75" s="17"/>
      <c r="M75" s="40">
        <v>227</v>
      </c>
      <c r="N75" s="43"/>
      <c r="O75" s="17"/>
      <c r="P75" s="40">
        <v>227</v>
      </c>
      <c r="Q75" s="43"/>
      <c r="R75" s="17"/>
      <c r="S75" s="40">
        <v>227</v>
      </c>
      <c r="T75" s="43"/>
      <c r="U75" s="17"/>
      <c r="V75" s="40">
        <v>227</v>
      </c>
      <c r="W75" s="43"/>
      <c r="X75" s="42"/>
      <c r="Y75" s="40">
        <v>227</v>
      </c>
      <c r="Z75" s="43"/>
    </row>
    <row r="76" spans="1:26">
      <c r="A76" s="40">
        <v>226</v>
      </c>
      <c r="B76" s="43"/>
      <c r="C76" s="42"/>
      <c r="D76" s="40">
        <v>226</v>
      </c>
      <c r="E76" s="43"/>
      <c r="F76" s="17"/>
      <c r="G76" s="40">
        <v>226</v>
      </c>
      <c r="H76" s="43"/>
      <c r="I76" s="17"/>
      <c r="J76" s="40">
        <v>226</v>
      </c>
      <c r="K76" s="43"/>
      <c r="L76" s="17"/>
      <c r="M76" s="40">
        <v>226</v>
      </c>
      <c r="N76" s="43"/>
      <c r="O76" s="17"/>
      <c r="P76" s="40">
        <v>226</v>
      </c>
      <c r="Q76" s="43"/>
      <c r="R76" s="17"/>
      <c r="S76" s="40">
        <v>226</v>
      </c>
      <c r="T76" s="43"/>
      <c r="U76" s="17"/>
      <c r="V76" s="40">
        <v>226</v>
      </c>
      <c r="W76" s="43"/>
      <c r="X76" s="42"/>
      <c r="Y76" s="40">
        <v>226</v>
      </c>
      <c r="Z76" s="43"/>
    </row>
    <row r="77" spans="1:26">
      <c r="A77" s="40">
        <v>225</v>
      </c>
      <c r="B77" s="43"/>
      <c r="C77" s="42"/>
      <c r="D77" s="40">
        <v>225</v>
      </c>
      <c r="E77" s="43"/>
      <c r="F77" s="17"/>
      <c r="G77" s="40">
        <v>225</v>
      </c>
      <c r="H77" s="43"/>
      <c r="I77" s="17"/>
      <c r="J77" s="40">
        <v>225</v>
      </c>
      <c r="K77" s="43"/>
      <c r="L77" s="17"/>
      <c r="M77" s="40">
        <v>225</v>
      </c>
      <c r="N77" s="43"/>
      <c r="O77" s="17"/>
      <c r="P77" s="40">
        <v>225</v>
      </c>
      <c r="Q77" s="43"/>
      <c r="R77" s="17"/>
      <c r="S77" s="40">
        <v>225</v>
      </c>
      <c r="T77" s="43"/>
      <c r="U77" s="17"/>
      <c r="V77" s="40">
        <v>225</v>
      </c>
      <c r="W77" s="43"/>
      <c r="X77" s="42"/>
      <c r="Y77" s="40">
        <v>225</v>
      </c>
      <c r="Z77" s="43"/>
    </row>
    <row r="78" spans="1:26">
      <c r="A78" s="40">
        <v>224</v>
      </c>
      <c r="B78" s="43"/>
      <c r="C78" s="42"/>
      <c r="D78" s="40">
        <v>224</v>
      </c>
      <c r="E78" s="43"/>
      <c r="F78" s="17"/>
      <c r="G78" s="40">
        <v>224</v>
      </c>
      <c r="H78" s="43"/>
      <c r="I78" s="17"/>
      <c r="J78" s="40">
        <v>224</v>
      </c>
      <c r="K78" s="43"/>
      <c r="L78" s="17"/>
      <c r="M78" s="40">
        <v>224</v>
      </c>
      <c r="N78" s="43"/>
      <c r="O78" s="17"/>
      <c r="P78" s="40">
        <v>224</v>
      </c>
      <c r="Q78" s="43"/>
      <c r="R78" s="17"/>
      <c r="S78" s="40">
        <v>224</v>
      </c>
      <c r="T78" s="43"/>
      <c r="U78" s="17"/>
      <c r="V78" s="40">
        <v>224</v>
      </c>
      <c r="W78" s="43"/>
      <c r="X78" s="42"/>
      <c r="Y78" s="40">
        <v>224</v>
      </c>
      <c r="Z78" s="43"/>
    </row>
    <row r="79" spans="1:26">
      <c r="A79" s="40">
        <v>223</v>
      </c>
      <c r="B79" s="43"/>
      <c r="C79" s="42"/>
      <c r="D79" s="40">
        <v>223</v>
      </c>
      <c r="E79" s="43"/>
      <c r="F79" s="17"/>
      <c r="G79" s="40">
        <v>223</v>
      </c>
      <c r="H79" s="43"/>
      <c r="I79" s="17"/>
      <c r="J79" s="40">
        <v>223</v>
      </c>
      <c r="K79" s="43"/>
      <c r="L79" s="17"/>
      <c r="M79" s="40">
        <v>223</v>
      </c>
      <c r="N79" s="43"/>
      <c r="O79" s="17"/>
      <c r="P79" s="40">
        <v>223</v>
      </c>
      <c r="Q79" s="43"/>
      <c r="R79" s="17"/>
      <c r="S79" s="40">
        <v>223</v>
      </c>
      <c r="T79" s="43"/>
      <c r="U79" s="17"/>
      <c r="V79" s="40">
        <v>223</v>
      </c>
      <c r="W79" s="43"/>
      <c r="X79" s="42"/>
      <c r="Y79" s="40">
        <v>223</v>
      </c>
      <c r="Z79" s="43"/>
    </row>
    <row r="80" spans="1:26">
      <c r="A80" s="40">
        <v>222</v>
      </c>
      <c r="B80" s="43"/>
      <c r="C80" s="42"/>
      <c r="D80" s="40">
        <v>222</v>
      </c>
      <c r="E80" s="43"/>
      <c r="F80" s="17"/>
      <c r="G80" s="40">
        <v>222</v>
      </c>
      <c r="H80" s="43"/>
      <c r="I80" s="17"/>
      <c r="J80" s="40">
        <v>222</v>
      </c>
      <c r="K80" s="43"/>
      <c r="L80" s="17"/>
      <c r="M80" s="40">
        <v>222</v>
      </c>
      <c r="N80" s="43"/>
      <c r="O80" s="17"/>
      <c r="P80" s="40">
        <v>222</v>
      </c>
      <c r="Q80" s="43"/>
      <c r="R80" s="17"/>
      <c r="S80" s="40">
        <v>222</v>
      </c>
      <c r="T80" s="43"/>
      <c r="U80" s="17"/>
      <c r="V80" s="40">
        <v>222</v>
      </c>
      <c r="W80" s="43"/>
      <c r="X80" s="42"/>
      <c r="Y80" s="40">
        <v>222</v>
      </c>
      <c r="Z80" s="43"/>
    </row>
    <row r="81" spans="1:26">
      <c r="A81" s="40">
        <v>221</v>
      </c>
      <c r="B81" s="43"/>
      <c r="C81" s="42"/>
      <c r="D81" s="40">
        <v>221</v>
      </c>
      <c r="E81" s="43"/>
      <c r="F81" s="17"/>
      <c r="G81" s="40">
        <v>221</v>
      </c>
      <c r="H81" s="43"/>
      <c r="I81" s="17"/>
      <c r="J81" s="40">
        <v>221</v>
      </c>
      <c r="K81" s="43"/>
      <c r="L81" s="17"/>
      <c r="M81" s="40">
        <v>221</v>
      </c>
      <c r="N81" s="43"/>
      <c r="O81" s="17"/>
      <c r="P81" s="40">
        <v>221</v>
      </c>
      <c r="Q81" s="43"/>
      <c r="R81" s="17"/>
      <c r="S81" s="40">
        <v>221</v>
      </c>
      <c r="T81" s="43"/>
      <c r="U81" s="17"/>
      <c r="V81" s="40">
        <v>221</v>
      </c>
      <c r="W81" s="43"/>
      <c r="X81" s="42"/>
      <c r="Y81" s="40">
        <v>221</v>
      </c>
      <c r="Z81" s="43"/>
    </row>
    <row r="82" spans="1:26">
      <c r="A82" s="40">
        <v>220</v>
      </c>
      <c r="B82" s="43"/>
      <c r="C82" s="42"/>
      <c r="D82" s="40">
        <v>220</v>
      </c>
      <c r="E82" s="43"/>
      <c r="F82" s="17"/>
      <c r="G82" s="40">
        <v>220</v>
      </c>
      <c r="H82" s="43"/>
      <c r="I82" s="17"/>
      <c r="J82" s="40">
        <v>220</v>
      </c>
      <c r="K82" s="43"/>
      <c r="L82" s="17"/>
      <c r="M82" s="40">
        <v>220</v>
      </c>
      <c r="N82" s="43"/>
      <c r="O82" s="17"/>
      <c r="P82" s="40">
        <v>220</v>
      </c>
      <c r="Q82" s="43"/>
      <c r="R82" s="17"/>
      <c r="S82" s="40">
        <v>220</v>
      </c>
      <c r="T82" s="43"/>
      <c r="U82" s="17"/>
      <c r="V82" s="40">
        <v>220</v>
      </c>
      <c r="W82" s="43"/>
      <c r="X82" s="42"/>
      <c r="Y82" s="40">
        <v>220</v>
      </c>
      <c r="Z82" s="43"/>
    </row>
    <row r="83" spans="1:26">
      <c r="A83" s="40">
        <v>219</v>
      </c>
      <c r="B83" s="43"/>
      <c r="C83" s="42"/>
      <c r="D83" s="40">
        <v>219</v>
      </c>
      <c r="E83" s="43"/>
      <c r="F83" s="17"/>
      <c r="G83" s="40">
        <v>219</v>
      </c>
      <c r="H83" s="43"/>
      <c r="I83" s="17"/>
      <c r="J83" s="40">
        <v>219</v>
      </c>
      <c r="K83" s="43"/>
      <c r="L83" s="17"/>
      <c r="M83" s="40">
        <v>219</v>
      </c>
      <c r="N83" s="43"/>
      <c r="O83" s="17"/>
      <c r="P83" s="40">
        <v>219</v>
      </c>
      <c r="Q83" s="43"/>
      <c r="R83" s="17"/>
      <c r="S83" s="40">
        <v>219</v>
      </c>
      <c r="T83" s="43"/>
      <c r="U83" s="17"/>
      <c r="V83" s="40">
        <v>219</v>
      </c>
      <c r="W83" s="43"/>
      <c r="X83" s="42"/>
      <c r="Y83" s="40">
        <v>219</v>
      </c>
      <c r="Z83" s="43"/>
    </row>
    <row r="84" spans="1:26">
      <c r="A84" s="40">
        <v>218</v>
      </c>
      <c r="B84" s="43"/>
      <c r="C84" s="42"/>
      <c r="D84" s="40">
        <v>218</v>
      </c>
      <c r="E84" s="43"/>
      <c r="F84" s="17"/>
      <c r="G84" s="40">
        <v>218</v>
      </c>
      <c r="H84" s="43"/>
      <c r="I84" s="17"/>
      <c r="J84" s="40">
        <v>218</v>
      </c>
      <c r="K84" s="43"/>
      <c r="L84" s="17"/>
      <c r="M84" s="40">
        <v>218</v>
      </c>
      <c r="N84" s="43"/>
      <c r="O84" s="17"/>
      <c r="P84" s="40">
        <v>218</v>
      </c>
      <c r="Q84" s="43"/>
      <c r="R84" s="17"/>
      <c r="S84" s="40">
        <v>218</v>
      </c>
      <c r="T84" s="43"/>
      <c r="U84" s="17"/>
      <c r="V84" s="40">
        <v>218</v>
      </c>
      <c r="W84" s="43"/>
      <c r="X84" s="42"/>
      <c r="Y84" s="40">
        <v>218</v>
      </c>
      <c r="Z84" s="43"/>
    </row>
    <row r="85" spans="1:26">
      <c r="A85" s="40">
        <v>217</v>
      </c>
      <c r="B85" s="43"/>
      <c r="C85" s="42"/>
      <c r="D85" s="40">
        <v>217</v>
      </c>
      <c r="E85" s="43"/>
      <c r="F85" s="17"/>
      <c r="G85" s="40">
        <v>217</v>
      </c>
      <c r="H85" s="43"/>
      <c r="I85" s="17"/>
      <c r="J85" s="40">
        <v>217</v>
      </c>
      <c r="K85" s="43"/>
      <c r="L85" s="17"/>
      <c r="M85" s="40">
        <v>217</v>
      </c>
      <c r="N85" s="43"/>
      <c r="O85" s="17"/>
      <c r="P85" s="40">
        <v>217</v>
      </c>
      <c r="Q85" s="43"/>
      <c r="R85" s="17"/>
      <c r="S85" s="40">
        <v>217</v>
      </c>
      <c r="T85" s="43"/>
      <c r="U85" s="17"/>
      <c r="V85" s="40">
        <v>217</v>
      </c>
      <c r="W85" s="43"/>
      <c r="X85" s="42"/>
      <c r="Y85" s="40">
        <v>217</v>
      </c>
      <c r="Z85" s="43"/>
    </row>
    <row r="86" spans="1:26">
      <c r="A86" s="40">
        <v>216</v>
      </c>
      <c r="B86" s="43"/>
      <c r="C86" s="42"/>
      <c r="D86" s="40">
        <v>216</v>
      </c>
      <c r="E86" s="43"/>
      <c r="F86" s="17"/>
      <c r="G86" s="40">
        <v>216</v>
      </c>
      <c r="H86" s="43"/>
      <c r="I86" s="17"/>
      <c r="J86" s="40">
        <v>216</v>
      </c>
      <c r="K86" s="43"/>
      <c r="L86" s="17"/>
      <c r="M86" s="40">
        <v>216</v>
      </c>
      <c r="N86" s="43"/>
      <c r="O86" s="17"/>
      <c r="P86" s="40">
        <v>216</v>
      </c>
      <c r="Q86" s="43"/>
      <c r="R86" s="17"/>
      <c r="S86" s="40">
        <v>216</v>
      </c>
      <c r="T86" s="43"/>
      <c r="U86" s="17"/>
      <c r="V86" s="40">
        <v>216</v>
      </c>
      <c r="W86" s="43"/>
      <c r="X86" s="42"/>
      <c r="Y86" s="40">
        <v>216</v>
      </c>
      <c r="Z86" s="43"/>
    </row>
    <row r="87" spans="1:26">
      <c r="A87" s="40">
        <v>215</v>
      </c>
      <c r="B87" s="43"/>
      <c r="C87" s="42"/>
      <c r="D87" s="40">
        <v>215</v>
      </c>
      <c r="E87" s="43"/>
      <c r="F87" s="17"/>
      <c r="G87" s="40">
        <v>215</v>
      </c>
      <c r="H87" s="43"/>
      <c r="I87" s="17"/>
      <c r="J87" s="40">
        <v>215</v>
      </c>
      <c r="K87" s="43"/>
      <c r="L87" s="17"/>
      <c r="M87" s="40">
        <v>215</v>
      </c>
      <c r="N87" s="43"/>
      <c r="O87" s="17"/>
      <c r="P87" s="40">
        <v>215</v>
      </c>
      <c r="Q87" s="43"/>
      <c r="R87" s="17"/>
      <c r="S87" s="40">
        <v>215</v>
      </c>
      <c r="T87" s="43"/>
      <c r="U87" s="17"/>
      <c r="V87" s="40">
        <v>215</v>
      </c>
      <c r="W87" s="43"/>
      <c r="X87" s="42"/>
      <c r="Y87" s="40">
        <v>215</v>
      </c>
      <c r="Z87" s="43"/>
    </row>
    <row r="88" spans="1:26">
      <c r="A88" s="40">
        <v>214</v>
      </c>
      <c r="B88" s="43"/>
      <c r="C88" s="42"/>
      <c r="D88" s="40">
        <v>214</v>
      </c>
      <c r="E88" s="43"/>
      <c r="F88" s="17"/>
      <c r="G88" s="40">
        <v>214</v>
      </c>
      <c r="H88" s="43"/>
      <c r="I88" s="17"/>
      <c r="J88" s="40">
        <v>214</v>
      </c>
      <c r="K88" s="43"/>
      <c r="L88" s="17"/>
      <c r="M88" s="40">
        <v>214</v>
      </c>
      <c r="N88" s="43"/>
      <c r="O88" s="17"/>
      <c r="P88" s="40">
        <v>214</v>
      </c>
      <c r="Q88" s="43"/>
      <c r="R88" s="17"/>
      <c r="S88" s="40">
        <v>214</v>
      </c>
      <c r="T88" s="43"/>
      <c r="U88" s="17"/>
      <c r="V88" s="40">
        <v>214</v>
      </c>
      <c r="W88" s="43"/>
      <c r="X88" s="42"/>
      <c r="Y88" s="40">
        <v>214</v>
      </c>
      <c r="Z88" s="43"/>
    </row>
    <row r="89" spans="1:26">
      <c r="A89" s="40">
        <v>213</v>
      </c>
      <c r="B89" s="43"/>
      <c r="C89" s="42"/>
      <c r="D89" s="40">
        <v>213</v>
      </c>
      <c r="E89" s="43"/>
      <c r="F89" s="17"/>
      <c r="G89" s="40">
        <v>213</v>
      </c>
      <c r="H89" s="43"/>
      <c r="I89" s="17"/>
      <c r="J89" s="40">
        <v>213</v>
      </c>
      <c r="K89" s="43"/>
      <c r="L89" s="17"/>
      <c r="M89" s="40">
        <v>213</v>
      </c>
      <c r="N89" s="43"/>
      <c r="O89" s="17"/>
      <c r="P89" s="40">
        <v>213</v>
      </c>
      <c r="Q89" s="43"/>
      <c r="R89" s="17"/>
      <c r="S89" s="40">
        <v>213</v>
      </c>
      <c r="T89" s="43"/>
      <c r="U89" s="17"/>
      <c r="V89" s="40">
        <v>213</v>
      </c>
      <c r="W89" s="43"/>
      <c r="X89" s="42"/>
      <c r="Y89" s="40">
        <v>213</v>
      </c>
      <c r="Z89" s="43"/>
    </row>
    <row r="90" spans="1:26">
      <c r="A90" s="40">
        <v>212</v>
      </c>
      <c r="B90" s="43"/>
      <c r="C90" s="42"/>
      <c r="D90" s="40">
        <v>212</v>
      </c>
      <c r="E90" s="43"/>
      <c r="F90" s="17"/>
      <c r="G90" s="40">
        <v>212</v>
      </c>
      <c r="H90" s="43"/>
      <c r="I90" s="17"/>
      <c r="J90" s="40">
        <v>212</v>
      </c>
      <c r="K90" s="43"/>
      <c r="L90" s="17"/>
      <c r="M90" s="40">
        <v>212</v>
      </c>
      <c r="N90" s="43"/>
      <c r="O90" s="17"/>
      <c r="P90" s="40">
        <v>212</v>
      </c>
      <c r="Q90" s="43"/>
      <c r="R90" s="17"/>
      <c r="S90" s="40">
        <v>212</v>
      </c>
      <c r="T90" s="43"/>
      <c r="U90" s="17"/>
      <c r="V90" s="40">
        <v>212</v>
      </c>
      <c r="W90" s="43"/>
      <c r="X90" s="42"/>
      <c r="Y90" s="40">
        <v>212</v>
      </c>
      <c r="Z90" s="43"/>
    </row>
    <row r="91" spans="1:26">
      <c r="A91" s="40">
        <v>211</v>
      </c>
      <c r="B91" s="43"/>
      <c r="C91" s="42"/>
      <c r="D91" s="40">
        <v>211</v>
      </c>
      <c r="E91" s="43"/>
      <c r="F91" s="17"/>
      <c r="G91" s="40">
        <v>211</v>
      </c>
      <c r="H91" s="43"/>
      <c r="I91" s="17"/>
      <c r="J91" s="40">
        <v>211</v>
      </c>
      <c r="K91" s="43"/>
      <c r="L91" s="17"/>
      <c r="M91" s="40">
        <v>211</v>
      </c>
      <c r="N91" s="43"/>
      <c r="O91" s="17"/>
      <c r="P91" s="40">
        <v>211</v>
      </c>
      <c r="Q91" s="43"/>
      <c r="R91" s="17"/>
      <c r="S91" s="40">
        <v>211</v>
      </c>
      <c r="T91" s="43"/>
      <c r="U91" s="17"/>
      <c r="V91" s="40">
        <v>211</v>
      </c>
      <c r="W91" s="43"/>
      <c r="X91" s="42"/>
      <c r="Y91" s="40">
        <v>211</v>
      </c>
      <c r="Z91" s="43"/>
    </row>
    <row r="92" spans="1:26">
      <c r="A92" s="40">
        <v>210</v>
      </c>
      <c r="B92" s="43"/>
      <c r="C92" s="42"/>
      <c r="D92" s="40">
        <v>210</v>
      </c>
      <c r="E92" s="43"/>
      <c r="F92" s="17"/>
      <c r="G92" s="40">
        <v>210</v>
      </c>
      <c r="H92" s="43"/>
      <c r="I92" s="17"/>
      <c r="J92" s="40">
        <v>210</v>
      </c>
      <c r="K92" s="43"/>
      <c r="L92" s="17"/>
      <c r="M92" s="40">
        <v>210</v>
      </c>
      <c r="N92" s="43"/>
      <c r="O92" s="17"/>
      <c r="P92" s="40">
        <v>210</v>
      </c>
      <c r="Q92" s="43"/>
      <c r="R92" s="17"/>
      <c r="S92" s="40">
        <v>210</v>
      </c>
      <c r="T92" s="43"/>
      <c r="U92" s="17"/>
      <c r="V92" s="40">
        <v>210</v>
      </c>
      <c r="W92" s="43"/>
      <c r="X92" s="42"/>
      <c r="Y92" s="40">
        <v>210</v>
      </c>
      <c r="Z92" s="43"/>
    </row>
    <row r="93" spans="1:26">
      <c r="A93" s="40">
        <v>209</v>
      </c>
      <c r="B93" s="43"/>
      <c r="C93" s="42"/>
      <c r="D93" s="40">
        <v>209</v>
      </c>
      <c r="E93" s="43"/>
      <c r="F93" s="17"/>
      <c r="G93" s="40">
        <v>209</v>
      </c>
      <c r="H93" s="43"/>
      <c r="I93" s="17"/>
      <c r="J93" s="40">
        <v>209</v>
      </c>
      <c r="K93" s="43"/>
      <c r="L93" s="17"/>
      <c r="M93" s="40">
        <v>209</v>
      </c>
      <c r="N93" s="43"/>
      <c r="O93" s="17"/>
      <c r="P93" s="40">
        <v>209</v>
      </c>
      <c r="Q93" s="43"/>
      <c r="R93" s="17"/>
      <c r="S93" s="40">
        <v>209</v>
      </c>
      <c r="T93" s="43"/>
      <c r="U93" s="17"/>
      <c r="V93" s="40">
        <v>209</v>
      </c>
      <c r="W93" s="43"/>
      <c r="X93" s="42"/>
      <c r="Y93" s="40">
        <v>209</v>
      </c>
      <c r="Z93" s="43"/>
    </row>
    <row r="94" spans="1:26">
      <c r="A94" s="40">
        <v>208</v>
      </c>
      <c r="B94" s="43"/>
      <c r="C94" s="42"/>
      <c r="D94" s="40">
        <v>208</v>
      </c>
      <c r="E94" s="43"/>
      <c r="F94" s="17"/>
      <c r="G94" s="40">
        <v>208</v>
      </c>
      <c r="H94" s="43"/>
      <c r="I94" s="17"/>
      <c r="J94" s="40">
        <v>208</v>
      </c>
      <c r="K94" s="43"/>
      <c r="L94" s="17"/>
      <c r="M94" s="40">
        <v>208</v>
      </c>
      <c r="N94" s="43"/>
      <c r="O94" s="17"/>
      <c r="P94" s="40">
        <v>208</v>
      </c>
      <c r="Q94" s="43"/>
      <c r="R94" s="17"/>
      <c r="S94" s="40">
        <v>208</v>
      </c>
      <c r="T94" s="43"/>
      <c r="U94" s="17"/>
      <c r="V94" s="40">
        <v>208</v>
      </c>
      <c r="W94" s="43"/>
      <c r="X94" s="42"/>
      <c r="Y94" s="40">
        <v>208</v>
      </c>
      <c r="Z94" s="43"/>
    </row>
    <row r="95" spans="1:26">
      <c r="A95" s="40">
        <v>207</v>
      </c>
      <c r="B95" s="43"/>
      <c r="C95" s="42"/>
      <c r="D95" s="40">
        <v>207</v>
      </c>
      <c r="E95" s="43"/>
      <c r="F95" s="17"/>
      <c r="G95" s="40">
        <v>207</v>
      </c>
      <c r="H95" s="43"/>
      <c r="I95" s="17"/>
      <c r="J95" s="40">
        <v>207</v>
      </c>
      <c r="K95" s="43"/>
      <c r="L95" s="17"/>
      <c r="M95" s="40">
        <v>207</v>
      </c>
      <c r="N95" s="43"/>
      <c r="O95" s="17"/>
      <c r="P95" s="40">
        <v>207</v>
      </c>
      <c r="Q95" s="43"/>
      <c r="R95" s="17"/>
      <c r="S95" s="40">
        <v>207</v>
      </c>
      <c r="T95" s="43"/>
      <c r="U95" s="17"/>
      <c r="V95" s="40">
        <v>207</v>
      </c>
      <c r="W95" s="43"/>
      <c r="X95" s="42"/>
      <c r="Y95" s="40">
        <v>207</v>
      </c>
      <c r="Z95" s="43"/>
    </row>
    <row r="96" spans="1:26">
      <c r="A96" s="40">
        <v>206</v>
      </c>
      <c r="B96" s="43"/>
      <c r="C96" s="42"/>
      <c r="D96" s="40">
        <v>206</v>
      </c>
      <c r="E96" s="43"/>
      <c r="F96" s="17"/>
      <c r="G96" s="40">
        <v>206</v>
      </c>
      <c r="H96" s="43"/>
      <c r="I96" s="17"/>
      <c r="J96" s="40">
        <v>206</v>
      </c>
      <c r="K96" s="43"/>
      <c r="L96" s="17"/>
      <c r="M96" s="40">
        <v>206</v>
      </c>
      <c r="N96" s="43"/>
      <c r="O96" s="17"/>
      <c r="P96" s="40">
        <v>206</v>
      </c>
      <c r="Q96" s="43"/>
      <c r="R96" s="17"/>
      <c r="S96" s="40">
        <v>206</v>
      </c>
      <c r="T96" s="43"/>
      <c r="U96" s="17"/>
      <c r="V96" s="40">
        <v>206</v>
      </c>
      <c r="W96" s="43"/>
      <c r="X96" s="42"/>
      <c r="Y96" s="40">
        <v>206</v>
      </c>
      <c r="Z96" s="43"/>
    </row>
    <row r="97" spans="1:26">
      <c r="A97" s="40">
        <v>205</v>
      </c>
      <c r="B97" s="43"/>
      <c r="C97" s="42"/>
      <c r="D97" s="40">
        <v>205</v>
      </c>
      <c r="E97" s="43"/>
      <c r="F97" s="17"/>
      <c r="G97" s="40">
        <v>205</v>
      </c>
      <c r="H97" s="43"/>
      <c r="I97" s="17"/>
      <c r="J97" s="40">
        <v>205</v>
      </c>
      <c r="K97" s="43"/>
      <c r="L97" s="17"/>
      <c r="M97" s="40">
        <v>205</v>
      </c>
      <c r="N97" s="43"/>
      <c r="O97" s="17"/>
      <c r="P97" s="40">
        <v>205</v>
      </c>
      <c r="Q97" s="43"/>
      <c r="R97" s="17"/>
      <c r="S97" s="40">
        <v>205</v>
      </c>
      <c r="T97" s="43"/>
      <c r="U97" s="17"/>
      <c r="V97" s="40">
        <v>205</v>
      </c>
      <c r="W97" s="43"/>
      <c r="X97" s="42"/>
      <c r="Y97" s="40">
        <v>205</v>
      </c>
      <c r="Z97" s="43"/>
    </row>
    <row r="98" spans="1:26">
      <c r="A98" s="40">
        <v>204</v>
      </c>
      <c r="B98" s="43"/>
      <c r="C98" s="42"/>
      <c r="D98" s="40">
        <v>204</v>
      </c>
      <c r="E98" s="43"/>
      <c r="F98" s="17"/>
      <c r="G98" s="40">
        <v>204</v>
      </c>
      <c r="H98" s="43"/>
      <c r="I98" s="17"/>
      <c r="J98" s="40">
        <v>204</v>
      </c>
      <c r="K98" s="43"/>
      <c r="L98" s="17"/>
      <c r="M98" s="40">
        <v>204</v>
      </c>
      <c r="N98" s="43"/>
      <c r="O98" s="17"/>
      <c r="P98" s="40">
        <v>204</v>
      </c>
      <c r="Q98" s="43"/>
      <c r="R98" s="17"/>
      <c r="S98" s="40">
        <v>204</v>
      </c>
      <c r="T98" s="43"/>
      <c r="U98" s="17"/>
      <c r="V98" s="40">
        <v>204</v>
      </c>
      <c r="W98" s="43"/>
      <c r="X98" s="42"/>
      <c r="Y98" s="40">
        <v>204</v>
      </c>
      <c r="Z98" s="43"/>
    </row>
    <row r="99" spans="1:26">
      <c r="A99" s="40">
        <v>203</v>
      </c>
      <c r="B99" s="43"/>
      <c r="C99" s="42"/>
      <c r="D99" s="40">
        <v>203</v>
      </c>
      <c r="E99" s="43"/>
      <c r="F99" s="17"/>
      <c r="G99" s="40">
        <v>203</v>
      </c>
      <c r="H99" s="43"/>
      <c r="I99" s="17"/>
      <c r="J99" s="40">
        <v>203</v>
      </c>
      <c r="K99" s="43"/>
      <c r="L99" s="17"/>
      <c r="M99" s="40">
        <v>203</v>
      </c>
      <c r="N99" s="43"/>
      <c r="O99" s="17"/>
      <c r="P99" s="40">
        <v>203</v>
      </c>
      <c r="Q99" s="43"/>
      <c r="R99" s="17"/>
      <c r="S99" s="40">
        <v>203</v>
      </c>
      <c r="T99" s="43"/>
      <c r="U99" s="17"/>
      <c r="V99" s="40">
        <v>203</v>
      </c>
      <c r="W99" s="43"/>
      <c r="X99" s="42"/>
      <c r="Y99" s="40">
        <v>203</v>
      </c>
      <c r="Z99" s="43"/>
    </row>
    <row r="100" spans="1:26">
      <c r="A100" s="40">
        <v>202</v>
      </c>
      <c r="B100" s="43"/>
      <c r="C100" s="42"/>
      <c r="D100" s="40">
        <v>202</v>
      </c>
      <c r="E100" s="43"/>
      <c r="F100" s="17"/>
      <c r="G100" s="40">
        <v>202</v>
      </c>
      <c r="H100" s="43"/>
      <c r="I100" s="17"/>
      <c r="J100" s="40">
        <v>202</v>
      </c>
      <c r="K100" s="43"/>
      <c r="L100" s="17"/>
      <c r="M100" s="40">
        <v>202</v>
      </c>
      <c r="N100" s="43"/>
      <c r="O100" s="17"/>
      <c r="P100" s="40">
        <v>202</v>
      </c>
      <c r="Q100" s="43"/>
      <c r="R100" s="17"/>
      <c r="S100" s="40">
        <v>202</v>
      </c>
      <c r="T100" s="43"/>
      <c r="U100" s="17"/>
      <c r="V100" s="40">
        <v>202</v>
      </c>
      <c r="W100" s="43"/>
      <c r="X100" s="42"/>
      <c r="Y100" s="40">
        <v>202</v>
      </c>
      <c r="Z100" s="43"/>
    </row>
    <row r="101" spans="1:26">
      <c r="A101" s="40">
        <v>201</v>
      </c>
      <c r="B101" s="43"/>
      <c r="C101" s="42"/>
      <c r="D101" s="40">
        <v>201</v>
      </c>
      <c r="E101" s="43"/>
      <c r="F101" s="17"/>
      <c r="G101" s="40">
        <v>201</v>
      </c>
      <c r="H101" s="43"/>
      <c r="I101" s="17"/>
      <c r="J101" s="40">
        <v>201</v>
      </c>
      <c r="K101" s="43"/>
      <c r="L101" s="17"/>
      <c r="M101" s="40">
        <v>201</v>
      </c>
      <c r="N101" s="43"/>
      <c r="O101" s="17"/>
      <c r="P101" s="40">
        <v>201</v>
      </c>
      <c r="Q101" s="43"/>
      <c r="R101" s="17"/>
      <c r="S101" s="40">
        <v>201</v>
      </c>
      <c r="T101" s="43"/>
      <c r="U101" s="17"/>
      <c r="V101" s="40">
        <v>201</v>
      </c>
      <c r="W101" s="43"/>
      <c r="X101" s="42"/>
      <c r="Y101" s="40">
        <v>201</v>
      </c>
      <c r="Z101" s="43"/>
    </row>
    <row r="102" spans="1:26">
      <c r="A102" s="40">
        <v>200</v>
      </c>
      <c r="B102" s="43"/>
      <c r="C102" s="42"/>
      <c r="D102" s="40">
        <v>200</v>
      </c>
      <c r="E102" s="43"/>
      <c r="F102" s="17"/>
      <c r="G102" s="40">
        <v>200</v>
      </c>
      <c r="H102" s="43"/>
      <c r="I102" s="17"/>
      <c r="J102" s="40">
        <v>200</v>
      </c>
      <c r="K102" s="43"/>
      <c r="L102" s="17"/>
      <c r="M102" s="40">
        <v>200</v>
      </c>
      <c r="N102" s="43"/>
      <c r="O102" s="17"/>
      <c r="P102" s="40">
        <v>200</v>
      </c>
      <c r="Q102" s="43"/>
      <c r="R102" s="17"/>
      <c r="S102" s="40">
        <v>200</v>
      </c>
      <c r="T102" s="43"/>
      <c r="U102" s="17"/>
      <c r="V102" s="40">
        <v>200</v>
      </c>
      <c r="W102" s="43"/>
      <c r="X102" s="42"/>
      <c r="Y102" s="40">
        <v>200</v>
      </c>
      <c r="Z102" s="43"/>
    </row>
    <row r="103" spans="1:26">
      <c r="A103" s="40">
        <v>199</v>
      </c>
      <c r="B103" s="43"/>
      <c r="C103" s="42"/>
      <c r="D103" s="40">
        <v>199</v>
      </c>
      <c r="E103" s="43"/>
      <c r="F103" s="17"/>
      <c r="G103" s="40">
        <v>199</v>
      </c>
      <c r="H103" s="43"/>
      <c r="I103" s="17"/>
      <c r="J103" s="40">
        <v>199</v>
      </c>
      <c r="K103" s="43"/>
      <c r="L103" s="17"/>
      <c r="M103" s="40">
        <v>199</v>
      </c>
      <c r="N103" s="43"/>
      <c r="O103" s="17"/>
      <c r="P103" s="40">
        <v>199</v>
      </c>
      <c r="Q103" s="43"/>
      <c r="R103" s="17"/>
      <c r="S103" s="40">
        <v>199</v>
      </c>
      <c r="T103" s="43"/>
      <c r="U103" s="17"/>
      <c r="V103" s="40">
        <v>199</v>
      </c>
      <c r="W103" s="43"/>
      <c r="X103" s="42"/>
      <c r="Y103" s="40">
        <v>199</v>
      </c>
      <c r="Z103" s="43"/>
    </row>
    <row r="104" spans="1:26">
      <c r="A104" s="40">
        <v>198</v>
      </c>
      <c r="B104" s="43"/>
      <c r="C104" s="42"/>
      <c r="D104" s="40">
        <v>198</v>
      </c>
      <c r="E104" s="43"/>
      <c r="F104" s="17"/>
      <c r="G104" s="40">
        <v>198</v>
      </c>
      <c r="H104" s="43"/>
      <c r="I104" s="17"/>
      <c r="J104" s="40">
        <v>198</v>
      </c>
      <c r="K104" s="43"/>
      <c r="L104" s="17"/>
      <c r="M104" s="40">
        <v>198</v>
      </c>
      <c r="N104" s="43"/>
      <c r="O104" s="17"/>
      <c r="P104" s="40">
        <v>198</v>
      </c>
      <c r="Q104" s="43"/>
      <c r="R104" s="17"/>
      <c r="S104" s="40">
        <v>198</v>
      </c>
      <c r="T104" s="43"/>
      <c r="U104" s="17"/>
      <c r="V104" s="40">
        <v>198</v>
      </c>
      <c r="W104" s="43"/>
      <c r="X104" s="42"/>
      <c r="Y104" s="40">
        <v>198</v>
      </c>
      <c r="Z104" s="43"/>
    </row>
    <row r="105" spans="1:26">
      <c r="A105" s="40">
        <v>197</v>
      </c>
      <c r="B105" s="43"/>
      <c r="C105" s="42"/>
      <c r="D105" s="40">
        <v>197</v>
      </c>
      <c r="E105" s="43"/>
      <c r="F105" s="17"/>
      <c r="G105" s="40">
        <v>197</v>
      </c>
      <c r="H105" s="43"/>
      <c r="I105" s="17"/>
      <c r="J105" s="40">
        <v>197</v>
      </c>
      <c r="K105" s="43"/>
      <c r="L105" s="17"/>
      <c r="M105" s="40">
        <v>197</v>
      </c>
      <c r="N105" s="43"/>
      <c r="O105" s="17"/>
      <c r="P105" s="40">
        <v>197</v>
      </c>
      <c r="Q105" s="43"/>
      <c r="R105" s="17"/>
      <c r="S105" s="40">
        <v>197</v>
      </c>
      <c r="T105" s="43"/>
      <c r="U105" s="17"/>
      <c r="V105" s="40">
        <v>197</v>
      </c>
      <c r="W105" s="43"/>
      <c r="X105" s="42"/>
      <c r="Y105" s="40">
        <v>197</v>
      </c>
      <c r="Z105" s="43"/>
    </row>
    <row r="106" spans="1:26">
      <c r="A106" s="40">
        <v>196</v>
      </c>
      <c r="B106" s="43" t="s">
        <v>221</v>
      </c>
      <c r="C106" s="42"/>
      <c r="D106" s="40">
        <v>196</v>
      </c>
      <c r="E106" s="43" t="s">
        <v>221</v>
      </c>
      <c r="F106" s="17"/>
      <c r="G106" s="40">
        <v>196</v>
      </c>
      <c r="H106" s="43" t="s">
        <v>221</v>
      </c>
      <c r="I106" s="17"/>
      <c r="J106" s="40">
        <v>196</v>
      </c>
      <c r="K106" s="43" t="s">
        <v>221</v>
      </c>
      <c r="L106" s="17"/>
      <c r="M106" s="40">
        <v>196</v>
      </c>
      <c r="N106" s="43" t="s">
        <v>221</v>
      </c>
      <c r="O106" s="17"/>
      <c r="P106" s="40">
        <v>196</v>
      </c>
      <c r="Q106" s="43" t="s">
        <v>221</v>
      </c>
      <c r="R106" s="17"/>
      <c r="S106" s="40">
        <v>196</v>
      </c>
      <c r="T106" s="43" t="s">
        <v>221</v>
      </c>
      <c r="U106" s="17"/>
      <c r="V106" s="40">
        <v>196</v>
      </c>
      <c r="W106" s="43" t="s">
        <v>221</v>
      </c>
      <c r="X106" s="42"/>
      <c r="Y106" s="40">
        <v>196</v>
      </c>
      <c r="Z106" s="43" t="s">
        <v>221</v>
      </c>
    </row>
    <row r="107" spans="1:26">
      <c r="A107" s="40">
        <v>195</v>
      </c>
      <c r="B107" s="43"/>
      <c r="C107" s="42"/>
      <c r="D107" s="40">
        <v>195</v>
      </c>
      <c r="E107" s="43"/>
      <c r="F107" s="17"/>
      <c r="G107" s="40">
        <v>195</v>
      </c>
      <c r="H107" s="43"/>
      <c r="I107" s="17"/>
      <c r="J107" s="40">
        <v>195</v>
      </c>
      <c r="K107" s="43"/>
      <c r="L107" s="17"/>
      <c r="M107" s="40">
        <v>195</v>
      </c>
      <c r="N107" s="43"/>
      <c r="O107" s="17"/>
      <c r="P107" s="40">
        <v>195</v>
      </c>
      <c r="Q107" s="43"/>
      <c r="R107" s="17"/>
      <c r="S107" s="40">
        <v>195</v>
      </c>
      <c r="T107" s="43"/>
      <c r="U107" s="17"/>
      <c r="V107" s="40">
        <v>195</v>
      </c>
      <c r="W107" s="43"/>
      <c r="X107" s="42"/>
      <c r="Y107" s="40">
        <v>195</v>
      </c>
      <c r="Z107" s="43"/>
    </row>
    <row r="108" spans="1:26">
      <c r="A108" s="40">
        <v>194</v>
      </c>
      <c r="B108" s="43"/>
      <c r="C108" s="42"/>
      <c r="D108" s="40">
        <v>194</v>
      </c>
      <c r="E108" s="43"/>
      <c r="F108" s="17"/>
      <c r="G108" s="40">
        <v>194</v>
      </c>
      <c r="H108" s="43"/>
      <c r="I108" s="17"/>
      <c r="J108" s="40">
        <v>194</v>
      </c>
      <c r="K108" s="43"/>
      <c r="L108" s="17"/>
      <c r="M108" s="40">
        <v>194</v>
      </c>
      <c r="N108" s="43"/>
      <c r="O108" s="17"/>
      <c r="P108" s="40">
        <v>194</v>
      </c>
      <c r="Q108" s="43"/>
      <c r="R108" s="17"/>
      <c r="S108" s="40">
        <v>194</v>
      </c>
      <c r="T108" s="43"/>
      <c r="U108" s="17"/>
      <c r="V108" s="40">
        <v>194</v>
      </c>
      <c r="W108" s="43"/>
      <c r="X108" s="42"/>
      <c r="Y108" s="40">
        <v>194</v>
      </c>
      <c r="Z108" s="43"/>
    </row>
    <row r="109" spans="1:26">
      <c r="A109" s="40">
        <v>193</v>
      </c>
      <c r="B109" s="43" t="s">
        <v>221</v>
      </c>
      <c r="C109" s="42"/>
      <c r="D109" s="40">
        <v>193</v>
      </c>
      <c r="E109" s="43" t="s">
        <v>221</v>
      </c>
      <c r="F109" s="17"/>
      <c r="G109" s="40">
        <v>193</v>
      </c>
      <c r="H109" s="43" t="s">
        <v>221</v>
      </c>
      <c r="I109" s="17"/>
      <c r="J109" s="40">
        <v>193</v>
      </c>
      <c r="K109" s="43" t="s">
        <v>221</v>
      </c>
      <c r="L109" s="17"/>
      <c r="M109" s="40">
        <v>193</v>
      </c>
      <c r="N109" s="43" t="s">
        <v>221</v>
      </c>
      <c r="O109" s="17"/>
      <c r="P109" s="40">
        <v>193</v>
      </c>
      <c r="Q109" s="43" t="s">
        <v>221</v>
      </c>
      <c r="R109" s="17"/>
      <c r="S109" s="40">
        <v>193</v>
      </c>
      <c r="T109" s="43" t="s">
        <v>221</v>
      </c>
      <c r="U109" s="17"/>
      <c r="V109" s="40">
        <v>193</v>
      </c>
      <c r="W109" s="43" t="s">
        <v>221</v>
      </c>
      <c r="X109" s="42"/>
      <c r="Y109" s="40">
        <v>193</v>
      </c>
      <c r="Z109" s="43" t="s">
        <v>221</v>
      </c>
    </row>
    <row r="110" spans="1:26">
      <c r="A110" s="40">
        <v>192</v>
      </c>
      <c r="B110" s="43"/>
      <c r="C110" s="42"/>
      <c r="D110" s="40">
        <v>192</v>
      </c>
      <c r="E110" s="43"/>
      <c r="F110" s="17"/>
      <c r="G110" s="40">
        <v>192</v>
      </c>
      <c r="H110" s="43"/>
      <c r="I110" s="17"/>
      <c r="J110" s="40">
        <v>192</v>
      </c>
      <c r="K110" s="43"/>
      <c r="L110" s="17"/>
      <c r="M110" s="40">
        <v>192</v>
      </c>
      <c r="N110" s="43"/>
      <c r="O110" s="17"/>
      <c r="P110" s="40">
        <v>192</v>
      </c>
      <c r="Q110" s="43"/>
      <c r="R110" s="17"/>
      <c r="S110" s="40">
        <v>192</v>
      </c>
      <c r="T110" s="43"/>
      <c r="U110" s="17"/>
      <c r="V110" s="40">
        <v>192</v>
      </c>
      <c r="W110" s="43"/>
      <c r="X110" s="42"/>
      <c r="Y110" s="40">
        <v>192</v>
      </c>
      <c r="Z110" s="43"/>
    </row>
    <row r="111" spans="1:26">
      <c r="A111" s="40">
        <v>191</v>
      </c>
      <c r="B111" s="43"/>
      <c r="C111" s="42"/>
      <c r="D111" s="40">
        <v>191</v>
      </c>
      <c r="E111" s="43"/>
      <c r="F111" s="17"/>
      <c r="G111" s="40">
        <v>191</v>
      </c>
      <c r="H111" s="43"/>
      <c r="I111" s="17"/>
      <c r="J111" s="40">
        <v>191</v>
      </c>
      <c r="K111" s="43"/>
      <c r="L111" s="17"/>
      <c r="M111" s="40">
        <v>191</v>
      </c>
      <c r="N111" s="43"/>
      <c r="O111" s="17"/>
      <c r="P111" s="40">
        <v>191</v>
      </c>
      <c r="Q111" s="43"/>
      <c r="R111" s="17"/>
      <c r="S111" s="40">
        <v>191</v>
      </c>
      <c r="T111" s="43"/>
      <c r="U111" s="17"/>
      <c r="V111" s="40">
        <v>191</v>
      </c>
      <c r="W111" s="43"/>
      <c r="X111" s="42"/>
      <c r="Y111" s="40">
        <v>191</v>
      </c>
      <c r="Z111" s="43"/>
    </row>
    <row r="112" spans="1:26">
      <c r="A112" s="40">
        <v>190</v>
      </c>
      <c r="B112" s="43" t="s">
        <v>221</v>
      </c>
      <c r="C112" s="42"/>
      <c r="D112" s="40">
        <v>190</v>
      </c>
      <c r="E112" s="43"/>
      <c r="F112" s="17"/>
      <c r="G112" s="40">
        <v>190</v>
      </c>
      <c r="H112" s="43"/>
      <c r="I112" s="17"/>
      <c r="J112" s="40">
        <v>190</v>
      </c>
      <c r="K112" s="43"/>
      <c r="L112" s="17"/>
      <c r="M112" s="40">
        <v>190</v>
      </c>
      <c r="N112" s="43"/>
      <c r="O112" s="17"/>
      <c r="P112" s="40">
        <v>190</v>
      </c>
      <c r="Q112" s="43"/>
      <c r="R112" s="17"/>
      <c r="S112" s="40">
        <v>190</v>
      </c>
      <c r="T112" s="43"/>
      <c r="U112" s="17"/>
      <c r="V112" s="40">
        <v>190</v>
      </c>
      <c r="W112" s="43"/>
      <c r="X112" s="42"/>
      <c r="Y112" s="40">
        <v>190</v>
      </c>
      <c r="Z112" s="43"/>
    </row>
    <row r="113" spans="1:26">
      <c r="A113" s="40">
        <v>189</v>
      </c>
      <c r="B113" s="43"/>
      <c r="C113" s="42"/>
      <c r="D113" s="40">
        <v>189</v>
      </c>
      <c r="E113" s="43"/>
      <c r="F113" s="17"/>
      <c r="G113" s="40">
        <v>189</v>
      </c>
      <c r="H113" s="43"/>
      <c r="I113" s="17"/>
      <c r="J113" s="40">
        <v>189</v>
      </c>
      <c r="K113" s="43"/>
      <c r="L113" s="17"/>
      <c r="M113" s="40">
        <v>189</v>
      </c>
      <c r="N113" s="43"/>
      <c r="O113" s="17"/>
      <c r="P113" s="40">
        <v>189</v>
      </c>
      <c r="Q113" s="43"/>
      <c r="R113" s="17"/>
      <c r="S113" s="40">
        <v>189</v>
      </c>
      <c r="T113" s="43"/>
      <c r="U113" s="17"/>
      <c r="V113" s="40">
        <v>189</v>
      </c>
      <c r="W113" s="43"/>
      <c r="X113" s="42"/>
      <c r="Y113" s="40">
        <v>189</v>
      </c>
      <c r="Z113" s="43"/>
    </row>
    <row r="114" spans="1:26">
      <c r="A114" s="40">
        <v>188</v>
      </c>
      <c r="B114" s="43"/>
      <c r="C114" s="42"/>
      <c r="D114" s="40">
        <v>188</v>
      </c>
      <c r="E114" s="43"/>
      <c r="F114" s="17"/>
      <c r="G114" s="40">
        <v>188</v>
      </c>
      <c r="H114" s="43"/>
      <c r="I114" s="17"/>
      <c r="J114" s="40">
        <v>188</v>
      </c>
      <c r="K114" s="43"/>
      <c r="L114" s="17"/>
      <c r="M114" s="40">
        <v>188</v>
      </c>
      <c r="N114" s="43"/>
      <c r="O114" s="17"/>
      <c r="P114" s="40">
        <v>188</v>
      </c>
      <c r="Q114" s="43"/>
      <c r="R114" s="17"/>
      <c r="S114" s="40">
        <v>188</v>
      </c>
      <c r="T114" s="43"/>
      <c r="U114" s="17"/>
      <c r="V114" s="40">
        <v>188</v>
      </c>
      <c r="W114" s="43"/>
      <c r="X114" s="42"/>
      <c r="Y114" s="40">
        <v>188</v>
      </c>
      <c r="Z114" s="43"/>
    </row>
    <row r="115" spans="1:26">
      <c r="A115" s="40">
        <v>187</v>
      </c>
      <c r="B115" s="43" t="s">
        <v>221</v>
      </c>
      <c r="C115" s="42"/>
      <c r="D115" s="40">
        <v>187</v>
      </c>
      <c r="E115" s="43" t="s">
        <v>221</v>
      </c>
      <c r="F115" s="17"/>
      <c r="G115" s="40">
        <v>187</v>
      </c>
      <c r="H115" s="43" t="s">
        <v>221</v>
      </c>
      <c r="I115" s="17"/>
      <c r="J115" s="40">
        <v>187</v>
      </c>
      <c r="K115" s="43" t="s">
        <v>221</v>
      </c>
      <c r="L115" s="17"/>
      <c r="M115" s="40">
        <v>187</v>
      </c>
      <c r="N115" s="43" t="s">
        <v>221</v>
      </c>
      <c r="O115" s="17"/>
      <c r="P115" s="40">
        <v>187</v>
      </c>
      <c r="Q115" s="43" t="s">
        <v>221</v>
      </c>
      <c r="R115" s="17"/>
      <c r="S115" s="40">
        <v>187</v>
      </c>
      <c r="T115" s="43" t="s">
        <v>221</v>
      </c>
      <c r="U115" s="17"/>
      <c r="V115" s="40">
        <v>187</v>
      </c>
      <c r="W115" s="43" t="s">
        <v>221</v>
      </c>
      <c r="X115" s="42"/>
      <c r="Y115" s="40">
        <v>187</v>
      </c>
      <c r="Z115" s="43" t="s">
        <v>221</v>
      </c>
    </row>
    <row r="116" spans="1:26">
      <c r="A116" s="40">
        <v>186</v>
      </c>
      <c r="B116" s="43"/>
      <c r="C116" s="42"/>
      <c r="D116" s="40">
        <v>186</v>
      </c>
      <c r="E116" s="43"/>
      <c r="F116" s="17"/>
      <c r="G116" s="40">
        <v>186</v>
      </c>
      <c r="H116" s="43"/>
      <c r="I116" s="17"/>
      <c r="J116" s="40">
        <v>186</v>
      </c>
      <c r="K116" s="43"/>
      <c r="L116" s="17"/>
      <c r="M116" s="40">
        <v>186</v>
      </c>
      <c r="N116" s="43"/>
      <c r="O116" s="17"/>
      <c r="P116" s="40">
        <v>186</v>
      </c>
      <c r="Q116" s="43"/>
      <c r="R116" s="17"/>
      <c r="S116" s="40">
        <v>186</v>
      </c>
      <c r="T116" s="43"/>
      <c r="U116" s="17"/>
      <c r="V116" s="40">
        <v>186</v>
      </c>
      <c r="W116" s="43"/>
      <c r="X116" s="42"/>
      <c r="Y116" s="40">
        <v>186</v>
      </c>
      <c r="Z116" s="43"/>
    </row>
    <row r="117" spans="1:26">
      <c r="A117" s="40">
        <v>185</v>
      </c>
      <c r="B117" s="43"/>
      <c r="C117" s="42"/>
      <c r="D117" s="40">
        <v>185</v>
      </c>
      <c r="E117" s="43"/>
      <c r="F117" s="17"/>
      <c r="G117" s="40">
        <v>185</v>
      </c>
      <c r="H117" s="43"/>
      <c r="I117" s="17"/>
      <c r="J117" s="40">
        <v>185</v>
      </c>
      <c r="K117" s="43"/>
      <c r="L117" s="17"/>
      <c r="M117" s="40">
        <v>185</v>
      </c>
      <c r="N117" s="43"/>
      <c r="O117" s="17"/>
      <c r="P117" s="40">
        <v>185</v>
      </c>
      <c r="Q117" s="43"/>
      <c r="R117" s="17"/>
      <c r="S117" s="40">
        <v>185</v>
      </c>
      <c r="T117" s="43"/>
      <c r="U117" s="17"/>
      <c r="V117" s="40">
        <v>185</v>
      </c>
      <c r="W117" s="43"/>
      <c r="X117" s="42"/>
      <c r="Y117" s="40">
        <v>185</v>
      </c>
      <c r="Z117" s="43"/>
    </row>
    <row r="118" spans="1:26">
      <c r="A118" s="40">
        <v>184</v>
      </c>
      <c r="B118" s="43" t="s">
        <v>221</v>
      </c>
      <c r="C118" s="42"/>
      <c r="D118" s="40">
        <v>184</v>
      </c>
      <c r="E118" s="43" t="s">
        <v>221</v>
      </c>
      <c r="F118" s="17"/>
      <c r="G118" s="40">
        <v>184</v>
      </c>
      <c r="H118" s="43" t="s">
        <v>221</v>
      </c>
      <c r="I118" s="17"/>
      <c r="J118" s="40">
        <v>184</v>
      </c>
      <c r="K118" s="43" t="s">
        <v>221</v>
      </c>
      <c r="L118" s="17"/>
      <c r="M118" s="40">
        <v>184</v>
      </c>
      <c r="N118" s="43" t="s">
        <v>221</v>
      </c>
      <c r="O118" s="17"/>
      <c r="P118" s="40">
        <v>184</v>
      </c>
      <c r="Q118" s="43" t="s">
        <v>221</v>
      </c>
      <c r="R118" s="17"/>
      <c r="S118" s="40">
        <v>184</v>
      </c>
      <c r="T118" s="43" t="s">
        <v>221</v>
      </c>
      <c r="U118" s="17"/>
      <c r="V118" s="40">
        <v>184</v>
      </c>
      <c r="W118" s="43" t="s">
        <v>221</v>
      </c>
      <c r="X118" s="42"/>
      <c r="Y118" s="40">
        <v>184</v>
      </c>
      <c r="Z118" s="43" t="s">
        <v>221</v>
      </c>
    </row>
    <row r="119" spans="1:26">
      <c r="A119" s="40">
        <v>183</v>
      </c>
      <c r="B119" s="43"/>
      <c r="C119" s="42"/>
      <c r="D119" s="40">
        <v>183</v>
      </c>
      <c r="E119" s="43"/>
      <c r="F119" s="17"/>
      <c r="G119" s="40">
        <v>183</v>
      </c>
      <c r="H119" s="43"/>
      <c r="I119" s="17"/>
      <c r="J119" s="40">
        <v>183</v>
      </c>
      <c r="K119" s="43"/>
      <c r="L119" s="17"/>
      <c r="M119" s="40">
        <v>183</v>
      </c>
      <c r="N119" s="43"/>
      <c r="O119" s="17"/>
      <c r="P119" s="40">
        <v>183</v>
      </c>
      <c r="Q119" s="43"/>
      <c r="R119" s="17"/>
      <c r="S119" s="40">
        <v>183</v>
      </c>
      <c r="T119" s="43"/>
      <c r="U119" s="17"/>
      <c r="V119" s="40">
        <v>183</v>
      </c>
      <c r="W119" s="43"/>
      <c r="X119" s="42"/>
      <c r="Y119" s="40">
        <v>183</v>
      </c>
      <c r="Z119" s="43"/>
    </row>
    <row r="120" spans="1:26">
      <c r="A120" s="40">
        <v>182</v>
      </c>
      <c r="B120" s="43"/>
      <c r="C120" s="42"/>
      <c r="D120" s="40">
        <v>182</v>
      </c>
      <c r="E120" s="43"/>
      <c r="F120" s="17"/>
      <c r="G120" s="40">
        <v>182</v>
      </c>
      <c r="H120" s="43"/>
      <c r="I120" s="17"/>
      <c r="J120" s="40">
        <v>182</v>
      </c>
      <c r="K120" s="43"/>
      <c r="L120" s="17"/>
      <c r="M120" s="40">
        <v>182</v>
      </c>
      <c r="N120" s="43"/>
      <c r="O120" s="17"/>
      <c r="P120" s="40">
        <v>182</v>
      </c>
      <c r="Q120" s="43"/>
      <c r="R120" s="17"/>
      <c r="S120" s="40">
        <v>182</v>
      </c>
      <c r="T120" s="43"/>
      <c r="U120" s="17"/>
      <c r="V120" s="40">
        <v>182</v>
      </c>
      <c r="W120" s="43"/>
      <c r="X120" s="42"/>
      <c r="Y120" s="40">
        <v>182</v>
      </c>
      <c r="Z120" s="43"/>
    </row>
    <row r="121" spans="1:26">
      <c r="A121" s="40">
        <v>181</v>
      </c>
      <c r="B121" s="43" t="s">
        <v>221</v>
      </c>
      <c r="C121" s="42"/>
      <c r="D121" s="40">
        <v>181</v>
      </c>
      <c r="E121" s="43" t="s">
        <v>221</v>
      </c>
      <c r="F121" s="17"/>
      <c r="G121" s="40">
        <v>181</v>
      </c>
      <c r="H121" s="43" t="s">
        <v>221</v>
      </c>
      <c r="I121" s="17"/>
      <c r="J121" s="40">
        <v>181</v>
      </c>
      <c r="K121" s="43" t="s">
        <v>221</v>
      </c>
      <c r="L121" s="17"/>
      <c r="M121" s="40">
        <v>181</v>
      </c>
      <c r="N121" s="43" t="s">
        <v>221</v>
      </c>
      <c r="O121" s="17"/>
      <c r="P121" s="40">
        <v>181</v>
      </c>
      <c r="Q121" s="43" t="s">
        <v>221</v>
      </c>
      <c r="R121" s="17"/>
      <c r="S121" s="40">
        <v>181</v>
      </c>
      <c r="T121" s="43" t="s">
        <v>221</v>
      </c>
      <c r="U121" s="17"/>
      <c r="V121" s="40">
        <v>181</v>
      </c>
      <c r="W121" s="43" t="s">
        <v>221</v>
      </c>
      <c r="X121" s="42"/>
      <c r="Y121" s="40">
        <v>181</v>
      </c>
      <c r="Z121" s="43" t="s">
        <v>221</v>
      </c>
    </row>
    <row r="122" spans="1:26">
      <c r="A122" s="40">
        <v>180</v>
      </c>
      <c r="B122" s="43"/>
      <c r="C122" s="42"/>
      <c r="D122" s="40">
        <v>180</v>
      </c>
      <c r="E122" s="43"/>
      <c r="F122" s="17"/>
      <c r="G122" s="40">
        <v>180</v>
      </c>
      <c r="H122" s="43"/>
      <c r="I122" s="17"/>
      <c r="J122" s="40">
        <v>180</v>
      </c>
      <c r="K122" s="43"/>
      <c r="L122" s="17"/>
      <c r="M122" s="40">
        <v>180</v>
      </c>
      <c r="N122" s="43"/>
      <c r="O122" s="17"/>
      <c r="P122" s="40">
        <v>180</v>
      </c>
      <c r="Q122" s="43"/>
      <c r="R122" s="17"/>
      <c r="S122" s="40">
        <v>180</v>
      </c>
      <c r="T122" s="43"/>
      <c r="U122" s="17"/>
      <c r="V122" s="40">
        <v>180</v>
      </c>
      <c r="W122" s="43"/>
      <c r="X122" s="42"/>
      <c r="Y122" s="40">
        <v>180</v>
      </c>
      <c r="Z122" s="43"/>
    </row>
    <row r="123" spans="1:26">
      <c r="A123" s="40">
        <v>179</v>
      </c>
      <c r="B123" s="43"/>
      <c r="C123" s="42"/>
      <c r="D123" s="40">
        <v>179</v>
      </c>
      <c r="E123" s="43"/>
      <c r="F123" s="17"/>
      <c r="G123" s="40">
        <v>179</v>
      </c>
      <c r="H123" s="43"/>
      <c r="I123" s="17"/>
      <c r="J123" s="40">
        <v>179</v>
      </c>
      <c r="K123" s="43"/>
      <c r="L123" s="17"/>
      <c r="M123" s="40">
        <v>179</v>
      </c>
      <c r="N123" s="43"/>
      <c r="O123" s="17"/>
      <c r="P123" s="40">
        <v>179</v>
      </c>
      <c r="Q123" s="43"/>
      <c r="R123" s="17"/>
      <c r="S123" s="40">
        <v>179</v>
      </c>
      <c r="T123" s="43"/>
      <c r="U123" s="17"/>
      <c r="V123" s="40">
        <v>179</v>
      </c>
      <c r="W123" s="43"/>
      <c r="X123" s="42"/>
      <c r="Y123" s="40">
        <v>179</v>
      </c>
      <c r="Z123" s="43"/>
    </row>
    <row r="124" spans="1:26">
      <c r="A124" s="40">
        <v>178</v>
      </c>
      <c r="B124" s="43"/>
      <c r="C124" s="42"/>
      <c r="D124" s="40">
        <v>178</v>
      </c>
      <c r="E124" s="43"/>
      <c r="F124" s="17"/>
      <c r="G124" s="40">
        <v>178</v>
      </c>
      <c r="H124" s="43"/>
      <c r="I124" s="17"/>
      <c r="J124" s="40">
        <v>178</v>
      </c>
      <c r="K124" s="43"/>
      <c r="L124" s="17"/>
      <c r="M124" s="40">
        <v>178</v>
      </c>
      <c r="N124" s="43"/>
      <c r="O124" s="17"/>
      <c r="P124" s="40">
        <v>178</v>
      </c>
      <c r="Q124" s="43"/>
      <c r="R124" s="17"/>
      <c r="S124" s="40">
        <v>178</v>
      </c>
      <c r="T124" s="43"/>
      <c r="U124" s="17"/>
      <c r="V124" s="40">
        <v>178</v>
      </c>
      <c r="W124" s="43"/>
      <c r="X124" s="42"/>
      <c r="Y124" s="40">
        <v>178</v>
      </c>
      <c r="Z124" s="43"/>
    </row>
    <row r="125" spans="1:26">
      <c r="A125" s="40">
        <v>177</v>
      </c>
      <c r="B125" s="43"/>
      <c r="C125" s="42"/>
      <c r="D125" s="40">
        <v>177</v>
      </c>
      <c r="E125" s="43"/>
      <c r="F125" s="17"/>
      <c r="G125" s="40">
        <v>177</v>
      </c>
      <c r="H125" s="43"/>
      <c r="I125" s="17"/>
      <c r="J125" s="40">
        <v>177</v>
      </c>
      <c r="K125" s="43"/>
      <c r="L125" s="17"/>
      <c r="M125" s="40">
        <v>177</v>
      </c>
      <c r="N125" s="43"/>
      <c r="O125" s="17"/>
      <c r="P125" s="40">
        <v>177</v>
      </c>
      <c r="Q125" s="43"/>
      <c r="R125" s="17"/>
      <c r="S125" s="40">
        <v>177</v>
      </c>
      <c r="T125" s="43"/>
      <c r="U125" s="17"/>
      <c r="V125" s="40">
        <v>177</v>
      </c>
      <c r="W125" s="43"/>
      <c r="X125" s="42"/>
      <c r="Y125" s="40">
        <v>177</v>
      </c>
      <c r="Z125" s="43"/>
    </row>
    <row r="126" spans="1:26">
      <c r="A126" s="40">
        <v>176</v>
      </c>
      <c r="B126" s="43"/>
      <c r="C126" s="42"/>
      <c r="D126" s="40">
        <v>176</v>
      </c>
      <c r="E126" s="43"/>
      <c r="F126" s="17"/>
      <c r="G126" s="40">
        <v>176</v>
      </c>
      <c r="H126" s="43"/>
      <c r="I126" s="17"/>
      <c r="J126" s="40">
        <v>176</v>
      </c>
      <c r="K126" s="43"/>
      <c r="L126" s="17"/>
      <c r="M126" s="40">
        <v>176</v>
      </c>
      <c r="N126" s="43"/>
      <c r="O126" s="17"/>
      <c r="P126" s="40">
        <v>176</v>
      </c>
      <c r="Q126" s="43"/>
      <c r="R126" s="17"/>
      <c r="S126" s="40">
        <v>176</v>
      </c>
      <c r="T126" s="43"/>
      <c r="U126" s="17"/>
      <c r="V126" s="40">
        <v>176</v>
      </c>
      <c r="W126" s="43"/>
      <c r="X126" s="42"/>
      <c r="Y126" s="40">
        <v>176</v>
      </c>
      <c r="Z126" s="43"/>
    </row>
    <row r="127" spans="1:26">
      <c r="A127" s="40">
        <v>175</v>
      </c>
      <c r="B127" s="43"/>
      <c r="C127" s="42"/>
      <c r="D127" s="40">
        <v>175</v>
      </c>
      <c r="E127" s="43"/>
      <c r="F127" s="17"/>
      <c r="G127" s="40">
        <v>175</v>
      </c>
      <c r="H127" s="43"/>
      <c r="I127" s="17"/>
      <c r="J127" s="40">
        <v>175</v>
      </c>
      <c r="K127" s="43"/>
      <c r="L127" s="17"/>
      <c r="M127" s="40">
        <v>175</v>
      </c>
      <c r="N127" s="43"/>
      <c r="O127" s="17"/>
      <c r="P127" s="40">
        <v>175</v>
      </c>
      <c r="Q127" s="43"/>
      <c r="R127" s="17"/>
      <c r="S127" s="40">
        <v>175</v>
      </c>
      <c r="T127" s="43"/>
      <c r="U127" s="17"/>
      <c r="V127" s="40">
        <v>175</v>
      </c>
      <c r="W127" s="43"/>
      <c r="X127" s="42"/>
      <c r="Y127" s="40">
        <v>175</v>
      </c>
      <c r="Z127" s="43"/>
    </row>
    <row r="128" spans="1:26">
      <c r="A128" s="40">
        <v>174</v>
      </c>
      <c r="B128" s="43"/>
      <c r="C128" s="42"/>
      <c r="D128" s="40">
        <v>174</v>
      </c>
      <c r="E128" s="43"/>
      <c r="F128" s="17"/>
      <c r="G128" s="40">
        <v>174</v>
      </c>
      <c r="H128" s="43"/>
      <c r="I128" s="17"/>
      <c r="J128" s="40">
        <v>174</v>
      </c>
      <c r="K128" s="43"/>
      <c r="L128" s="17"/>
      <c r="M128" s="40">
        <v>174</v>
      </c>
      <c r="N128" s="43"/>
      <c r="O128" s="17"/>
      <c r="P128" s="40">
        <v>174</v>
      </c>
      <c r="Q128" s="43"/>
      <c r="R128" s="17"/>
      <c r="S128" s="40">
        <v>174</v>
      </c>
      <c r="T128" s="43"/>
      <c r="U128" s="17"/>
      <c r="V128" s="40">
        <v>174</v>
      </c>
      <c r="W128" s="43"/>
      <c r="X128" s="42"/>
      <c r="Y128" s="40">
        <v>174</v>
      </c>
      <c r="Z128" s="43"/>
    </row>
    <row r="129" spans="1:26">
      <c r="A129" s="40">
        <v>173</v>
      </c>
      <c r="B129" s="43"/>
      <c r="C129" s="42"/>
      <c r="D129" s="40">
        <v>173</v>
      </c>
      <c r="E129" s="43"/>
      <c r="F129" s="17"/>
      <c r="G129" s="40">
        <v>173</v>
      </c>
      <c r="H129" s="43"/>
      <c r="I129" s="17"/>
      <c r="J129" s="40">
        <v>173</v>
      </c>
      <c r="K129" s="43"/>
      <c r="L129" s="17"/>
      <c r="M129" s="40">
        <v>173</v>
      </c>
      <c r="N129" s="43"/>
      <c r="O129" s="17"/>
      <c r="P129" s="40">
        <v>173</v>
      </c>
      <c r="Q129" s="43"/>
      <c r="R129" s="17"/>
      <c r="S129" s="40">
        <v>173</v>
      </c>
      <c r="T129" s="43"/>
      <c r="U129" s="17"/>
      <c r="V129" s="40">
        <v>173</v>
      </c>
      <c r="W129" s="43"/>
      <c r="X129" s="42"/>
      <c r="Y129" s="40">
        <v>173</v>
      </c>
      <c r="Z129" s="43"/>
    </row>
    <row r="130" spans="1:26">
      <c r="A130" s="40">
        <v>172</v>
      </c>
      <c r="B130" s="43"/>
      <c r="C130" s="42"/>
      <c r="D130" s="40">
        <v>172</v>
      </c>
      <c r="E130" s="43"/>
      <c r="F130" s="17"/>
      <c r="G130" s="40">
        <v>172</v>
      </c>
      <c r="H130" s="43"/>
      <c r="I130" s="17"/>
      <c r="J130" s="40">
        <v>172</v>
      </c>
      <c r="K130" s="43"/>
      <c r="L130" s="17"/>
      <c r="M130" s="40">
        <v>172</v>
      </c>
      <c r="N130" s="43"/>
      <c r="O130" s="17"/>
      <c r="P130" s="40">
        <v>172</v>
      </c>
      <c r="Q130" s="43"/>
      <c r="R130" s="17"/>
      <c r="S130" s="40">
        <v>172</v>
      </c>
      <c r="T130" s="43"/>
      <c r="U130" s="17"/>
      <c r="V130" s="40">
        <v>172</v>
      </c>
      <c r="W130" s="43"/>
      <c r="X130" s="42"/>
      <c r="Y130" s="40">
        <v>172</v>
      </c>
      <c r="Z130" s="43"/>
    </row>
    <row r="131" spans="1:26">
      <c r="A131" s="40">
        <v>171</v>
      </c>
      <c r="B131" s="43"/>
      <c r="C131" s="42"/>
      <c r="D131" s="40">
        <v>171</v>
      </c>
      <c r="E131" s="43"/>
      <c r="F131" s="17"/>
      <c r="G131" s="40">
        <v>171</v>
      </c>
      <c r="H131" s="43"/>
      <c r="I131" s="17"/>
      <c r="J131" s="40">
        <v>171</v>
      </c>
      <c r="K131" s="43"/>
      <c r="L131" s="17"/>
      <c r="M131" s="40">
        <v>171</v>
      </c>
      <c r="N131" s="43"/>
      <c r="O131" s="17"/>
      <c r="P131" s="40">
        <v>171</v>
      </c>
      <c r="Q131" s="43"/>
      <c r="R131" s="17"/>
      <c r="S131" s="40">
        <v>171</v>
      </c>
      <c r="T131" s="43"/>
      <c r="U131" s="17"/>
      <c r="V131" s="40">
        <v>171</v>
      </c>
      <c r="W131" s="43"/>
      <c r="X131" s="42"/>
      <c r="Y131" s="40">
        <v>171</v>
      </c>
      <c r="Z131" s="43"/>
    </row>
    <row r="132" spans="1:26">
      <c r="A132" s="40">
        <v>170</v>
      </c>
      <c r="B132" s="43" t="s">
        <v>221</v>
      </c>
      <c r="C132" s="43"/>
      <c r="D132" s="40">
        <v>170</v>
      </c>
      <c r="E132" s="43" t="s">
        <v>221</v>
      </c>
      <c r="F132" s="17"/>
      <c r="G132" s="40">
        <v>170</v>
      </c>
      <c r="H132" s="43" t="s">
        <v>221</v>
      </c>
      <c r="I132" s="17"/>
      <c r="J132" s="40">
        <v>170</v>
      </c>
      <c r="K132" s="43" t="s">
        <v>221</v>
      </c>
      <c r="L132" s="17"/>
      <c r="M132" s="40">
        <v>170</v>
      </c>
      <c r="N132" s="43" t="s">
        <v>221</v>
      </c>
      <c r="O132" s="17"/>
      <c r="P132" s="40">
        <v>170</v>
      </c>
      <c r="Q132" s="43" t="s">
        <v>221</v>
      </c>
      <c r="R132" s="17"/>
      <c r="S132" s="40">
        <v>170</v>
      </c>
      <c r="T132" s="43" t="s">
        <v>221</v>
      </c>
      <c r="U132" s="17"/>
      <c r="V132" s="40">
        <v>170</v>
      </c>
      <c r="W132" s="43" t="s">
        <v>221</v>
      </c>
      <c r="X132" s="43"/>
      <c r="Y132" s="40">
        <v>170</v>
      </c>
      <c r="Z132" s="43" t="s">
        <v>221</v>
      </c>
    </row>
    <row r="133" spans="1:26">
      <c r="A133" s="40">
        <v>169</v>
      </c>
      <c r="B133" s="43"/>
      <c r="C133" s="42"/>
      <c r="D133" s="40">
        <v>169</v>
      </c>
      <c r="E133" s="43"/>
      <c r="F133" s="17"/>
      <c r="G133" s="40">
        <v>169</v>
      </c>
      <c r="H133" s="43"/>
      <c r="I133" s="17"/>
      <c r="J133" s="40">
        <v>169</v>
      </c>
      <c r="K133" s="43"/>
      <c r="L133" s="17"/>
      <c r="M133" s="40">
        <v>169</v>
      </c>
      <c r="N133" s="43"/>
      <c r="O133" s="17"/>
      <c r="P133" s="40">
        <v>169</v>
      </c>
      <c r="Q133" s="43"/>
      <c r="R133" s="17"/>
      <c r="S133" s="40">
        <v>169</v>
      </c>
      <c r="T133" s="43"/>
      <c r="U133" s="17"/>
      <c r="V133" s="40">
        <v>169</v>
      </c>
      <c r="W133" s="43"/>
      <c r="X133" s="42"/>
      <c r="Y133" s="40">
        <v>169</v>
      </c>
      <c r="Z133" s="43"/>
    </row>
    <row r="134" spans="1:26">
      <c r="A134" s="40">
        <v>168</v>
      </c>
      <c r="B134" s="43"/>
      <c r="C134" s="42"/>
      <c r="D134" s="40">
        <v>168</v>
      </c>
      <c r="E134" s="43"/>
      <c r="F134" s="17"/>
      <c r="G134" s="40">
        <v>168</v>
      </c>
      <c r="H134" s="43"/>
      <c r="I134" s="17"/>
      <c r="J134" s="40">
        <v>168</v>
      </c>
      <c r="K134" s="43"/>
      <c r="L134" s="17"/>
      <c r="M134" s="40">
        <v>168</v>
      </c>
      <c r="N134" s="43"/>
      <c r="O134" s="17"/>
      <c r="P134" s="40">
        <v>168</v>
      </c>
      <c r="Q134" s="43"/>
      <c r="R134" s="17"/>
      <c r="S134" s="40">
        <v>168</v>
      </c>
      <c r="T134" s="43"/>
      <c r="U134" s="17"/>
      <c r="V134" s="40">
        <v>168</v>
      </c>
      <c r="W134" s="43"/>
      <c r="X134" s="42"/>
      <c r="Y134" s="40">
        <v>168</v>
      </c>
      <c r="Z134" s="43"/>
    </row>
    <row r="135" spans="1:26">
      <c r="A135" s="40">
        <v>167</v>
      </c>
      <c r="B135" s="43" t="s">
        <v>221</v>
      </c>
      <c r="C135" s="43"/>
      <c r="D135" s="40">
        <v>167</v>
      </c>
      <c r="E135" s="43" t="s">
        <v>221</v>
      </c>
      <c r="F135" s="17"/>
      <c r="G135" s="40">
        <v>167</v>
      </c>
      <c r="H135" s="43" t="s">
        <v>221</v>
      </c>
      <c r="I135" s="17"/>
      <c r="J135" s="40">
        <v>167</v>
      </c>
      <c r="K135" s="43" t="s">
        <v>221</v>
      </c>
      <c r="L135" s="17"/>
      <c r="M135" s="40">
        <v>167</v>
      </c>
      <c r="N135" s="43" t="s">
        <v>221</v>
      </c>
      <c r="O135" s="17"/>
      <c r="P135" s="40">
        <v>167</v>
      </c>
      <c r="Q135" s="43" t="s">
        <v>221</v>
      </c>
      <c r="R135" s="17"/>
      <c r="S135" s="40">
        <v>167</v>
      </c>
      <c r="T135" s="43" t="s">
        <v>221</v>
      </c>
      <c r="U135" s="17"/>
      <c r="V135" s="40">
        <v>167</v>
      </c>
      <c r="W135" s="43" t="s">
        <v>221</v>
      </c>
      <c r="X135" s="43"/>
      <c r="Y135" s="40">
        <v>167</v>
      </c>
      <c r="Z135" s="43" t="s">
        <v>221</v>
      </c>
    </row>
    <row r="136" spans="1:26">
      <c r="A136" s="40">
        <v>166</v>
      </c>
      <c r="B136" s="43"/>
      <c r="C136" s="42"/>
      <c r="D136" s="40">
        <v>166</v>
      </c>
      <c r="E136" s="43"/>
      <c r="F136" s="17"/>
      <c r="G136" s="40">
        <v>166</v>
      </c>
      <c r="H136" s="43"/>
      <c r="I136" s="17"/>
      <c r="J136" s="40">
        <v>166</v>
      </c>
      <c r="K136" s="43"/>
      <c r="L136" s="17"/>
      <c r="M136" s="40">
        <v>166</v>
      </c>
      <c r="N136" s="43"/>
      <c r="O136" s="17"/>
      <c r="P136" s="40">
        <v>166</v>
      </c>
      <c r="Q136" s="43"/>
      <c r="R136" s="17"/>
      <c r="S136" s="40">
        <v>166</v>
      </c>
      <c r="T136" s="43"/>
      <c r="U136" s="17"/>
      <c r="V136" s="40">
        <v>166</v>
      </c>
      <c r="W136" s="43"/>
      <c r="X136" s="42"/>
      <c r="Y136" s="40">
        <v>166</v>
      </c>
      <c r="Z136" s="43"/>
    </row>
    <row r="137" spans="1:26">
      <c r="A137" s="40">
        <v>165</v>
      </c>
      <c r="B137" s="43"/>
      <c r="C137" s="42"/>
      <c r="D137" s="40">
        <v>165</v>
      </c>
      <c r="E137" s="43"/>
      <c r="F137" s="17"/>
      <c r="G137" s="40">
        <v>165</v>
      </c>
      <c r="H137" s="43"/>
      <c r="I137" s="17"/>
      <c r="J137" s="40">
        <v>165</v>
      </c>
      <c r="K137" s="43"/>
      <c r="L137" s="17"/>
      <c r="M137" s="40">
        <v>165</v>
      </c>
      <c r="N137" s="43"/>
      <c r="O137" s="17"/>
      <c r="P137" s="40">
        <v>165</v>
      </c>
      <c r="Q137" s="43"/>
      <c r="R137" s="17"/>
      <c r="S137" s="40">
        <v>165</v>
      </c>
      <c r="T137" s="43"/>
      <c r="U137" s="17"/>
      <c r="V137" s="40">
        <v>165</v>
      </c>
      <c r="W137" s="43"/>
      <c r="X137" s="42"/>
      <c r="Y137" s="40">
        <v>165</v>
      </c>
      <c r="Z137" s="43"/>
    </row>
    <row r="138" spans="1:26">
      <c r="A138" s="40">
        <v>164</v>
      </c>
      <c r="B138" s="43" t="s">
        <v>221</v>
      </c>
      <c r="C138" s="43"/>
      <c r="D138" s="40">
        <v>164</v>
      </c>
      <c r="E138" s="43" t="s">
        <v>221</v>
      </c>
      <c r="F138" s="17"/>
      <c r="G138" s="40">
        <v>164</v>
      </c>
      <c r="H138" s="43" t="s">
        <v>221</v>
      </c>
      <c r="I138" s="17"/>
      <c r="J138" s="40">
        <v>164</v>
      </c>
      <c r="K138" s="43" t="s">
        <v>221</v>
      </c>
      <c r="L138" s="17"/>
      <c r="M138" s="40">
        <v>164</v>
      </c>
      <c r="N138" s="43" t="s">
        <v>221</v>
      </c>
      <c r="O138" s="17"/>
      <c r="P138" s="40">
        <v>164</v>
      </c>
      <c r="Q138" s="43" t="s">
        <v>221</v>
      </c>
      <c r="R138" s="17"/>
      <c r="S138" s="40">
        <v>164</v>
      </c>
      <c r="T138" s="43" t="s">
        <v>221</v>
      </c>
      <c r="U138" s="17"/>
      <c r="V138" s="40">
        <v>164</v>
      </c>
      <c r="W138" s="43" t="s">
        <v>221</v>
      </c>
      <c r="X138" s="43"/>
      <c r="Y138" s="40">
        <v>164</v>
      </c>
      <c r="Z138" s="43" t="s">
        <v>221</v>
      </c>
    </row>
    <row r="139" spans="1:26">
      <c r="A139" s="40">
        <v>163</v>
      </c>
      <c r="B139" s="43"/>
      <c r="C139" s="42"/>
      <c r="D139" s="40">
        <v>163</v>
      </c>
      <c r="E139" s="43"/>
      <c r="F139" s="17"/>
      <c r="G139" s="40">
        <v>163</v>
      </c>
      <c r="H139" s="43"/>
      <c r="I139" s="17"/>
      <c r="J139" s="40">
        <v>163</v>
      </c>
      <c r="K139" s="43"/>
      <c r="L139" s="17"/>
      <c r="M139" s="40">
        <v>163</v>
      </c>
      <c r="N139" s="43"/>
      <c r="O139" s="17"/>
      <c r="P139" s="40">
        <v>163</v>
      </c>
      <c r="Q139" s="43"/>
      <c r="R139" s="17"/>
      <c r="S139" s="40">
        <v>163</v>
      </c>
      <c r="T139" s="43"/>
      <c r="U139" s="17"/>
      <c r="V139" s="40">
        <v>163</v>
      </c>
      <c r="W139" s="43"/>
      <c r="X139" s="42"/>
      <c r="Y139" s="40">
        <v>163</v>
      </c>
      <c r="Z139" s="43"/>
    </row>
    <row r="140" spans="1:26">
      <c r="A140" s="40">
        <v>162</v>
      </c>
      <c r="B140" s="43"/>
      <c r="C140" s="42"/>
      <c r="D140" s="40">
        <v>162</v>
      </c>
      <c r="E140" s="43"/>
      <c r="F140" s="17"/>
      <c r="G140" s="40">
        <v>162</v>
      </c>
      <c r="H140" s="43"/>
      <c r="I140" s="17"/>
      <c r="J140" s="40">
        <v>162</v>
      </c>
      <c r="K140" s="43"/>
      <c r="L140" s="17"/>
      <c r="M140" s="40">
        <v>162</v>
      </c>
      <c r="N140" s="43"/>
      <c r="O140" s="17"/>
      <c r="P140" s="40">
        <v>162</v>
      </c>
      <c r="Q140" s="43"/>
      <c r="R140" s="17"/>
      <c r="S140" s="40">
        <v>162</v>
      </c>
      <c r="T140" s="43"/>
      <c r="U140" s="17"/>
      <c r="V140" s="40">
        <v>162</v>
      </c>
      <c r="W140" s="43"/>
      <c r="X140" s="42"/>
      <c r="Y140" s="40">
        <v>162</v>
      </c>
      <c r="Z140" s="43"/>
    </row>
    <row r="141" spans="1:26">
      <c r="A141" s="40">
        <v>161</v>
      </c>
      <c r="B141" s="43" t="s">
        <v>221</v>
      </c>
      <c r="C141" s="43"/>
      <c r="D141" s="40">
        <v>161</v>
      </c>
      <c r="E141" s="43" t="s">
        <v>221</v>
      </c>
      <c r="F141" s="17"/>
      <c r="G141" s="40">
        <v>161</v>
      </c>
      <c r="H141" s="43" t="s">
        <v>221</v>
      </c>
      <c r="I141" s="17"/>
      <c r="J141" s="40">
        <v>161</v>
      </c>
      <c r="K141" s="43" t="s">
        <v>221</v>
      </c>
      <c r="L141" s="17"/>
      <c r="M141" s="40">
        <v>161</v>
      </c>
      <c r="N141" s="43" t="s">
        <v>221</v>
      </c>
      <c r="O141" s="17"/>
      <c r="P141" s="40">
        <v>161</v>
      </c>
      <c r="Q141" s="43" t="s">
        <v>221</v>
      </c>
      <c r="R141" s="17"/>
      <c r="S141" s="40">
        <v>161</v>
      </c>
      <c r="T141" s="43" t="s">
        <v>221</v>
      </c>
      <c r="U141" s="17"/>
      <c r="V141" s="40">
        <v>161</v>
      </c>
      <c r="W141" s="43" t="s">
        <v>221</v>
      </c>
      <c r="X141" s="43"/>
      <c r="Y141" s="40">
        <v>161</v>
      </c>
      <c r="Z141" s="43" t="s">
        <v>221</v>
      </c>
    </row>
    <row r="142" spans="1:26">
      <c r="A142" s="40">
        <v>160</v>
      </c>
      <c r="B142" s="43" t="s">
        <v>221</v>
      </c>
      <c r="C142" s="43"/>
      <c r="D142" s="40">
        <v>160</v>
      </c>
      <c r="E142" s="43" t="s">
        <v>221</v>
      </c>
      <c r="F142" s="17"/>
      <c r="G142" s="40">
        <v>160</v>
      </c>
      <c r="H142" s="43" t="s">
        <v>221</v>
      </c>
      <c r="I142" s="17"/>
      <c r="J142" s="40">
        <v>160</v>
      </c>
      <c r="K142" s="43" t="s">
        <v>221</v>
      </c>
      <c r="L142" s="17"/>
      <c r="M142" s="40">
        <v>160</v>
      </c>
      <c r="N142" s="43" t="s">
        <v>221</v>
      </c>
      <c r="O142" s="17"/>
      <c r="P142" s="40">
        <v>160</v>
      </c>
      <c r="Q142" s="43" t="s">
        <v>221</v>
      </c>
      <c r="R142" s="17"/>
      <c r="S142" s="40">
        <v>160</v>
      </c>
      <c r="T142" s="43" t="s">
        <v>221</v>
      </c>
      <c r="U142" s="17"/>
      <c r="V142" s="40">
        <v>160</v>
      </c>
      <c r="W142" s="43" t="s">
        <v>221</v>
      </c>
      <c r="X142" s="43"/>
      <c r="Y142" s="40">
        <v>160</v>
      </c>
      <c r="Z142" s="43" t="s">
        <v>221</v>
      </c>
    </row>
    <row r="143" spans="1:26">
      <c r="A143" s="40">
        <v>159</v>
      </c>
      <c r="B143" s="43"/>
      <c r="C143" s="42"/>
      <c r="D143" s="40">
        <v>159</v>
      </c>
      <c r="E143" s="43"/>
      <c r="F143" s="17"/>
      <c r="G143" s="40">
        <v>159</v>
      </c>
      <c r="H143" s="43"/>
      <c r="I143" s="17"/>
      <c r="J143" s="40">
        <v>159</v>
      </c>
      <c r="K143" s="43"/>
      <c r="L143" s="17"/>
      <c r="M143" s="40">
        <v>159</v>
      </c>
      <c r="N143" s="43"/>
      <c r="O143" s="17"/>
      <c r="P143" s="40">
        <v>159</v>
      </c>
      <c r="Q143" s="43"/>
      <c r="R143" s="17"/>
      <c r="S143" s="40">
        <v>159</v>
      </c>
      <c r="T143" s="43"/>
      <c r="U143" s="17"/>
      <c r="V143" s="40">
        <v>159</v>
      </c>
      <c r="W143" s="43"/>
      <c r="X143" s="43"/>
      <c r="Y143" s="40">
        <v>159</v>
      </c>
      <c r="Z143" s="43"/>
    </row>
    <row r="144" spans="1:26">
      <c r="A144" s="40">
        <v>158</v>
      </c>
      <c r="B144" s="43" t="s">
        <v>221</v>
      </c>
      <c r="C144" s="43"/>
      <c r="D144" s="40">
        <v>158</v>
      </c>
      <c r="E144" s="43" t="s">
        <v>221</v>
      </c>
      <c r="F144" s="17"/>
      <c r="G144" s="40">
        <v>158</v>
      </c>
      <c r="H144" s="43" t="s">
        <v>221</v>
      </c>
      <c r="I144" s="17"/>
      <c r="J144" s="40">
        <v>158</v>
      </c>
      <c r="K144" s="43" t="s">
        <v>221</v>
      </c>
      <c r="L144" s="17"/>
      <c r="M144" s="40">
        <v>158</v>
      </c>
      <c r="N144" s="43" t="s">
        <v>221</v>
      </c>
      <c r="O144" s="17"/>
      <c r="P144" s="40">
        <v>158</v>
      </c>
      <c r="Q144" s="43" t="s">
        <v>221</v>
      </c>
      <c r="R144" s="17"/>
      <c r="S144" s="40">
        <v>158</v>
      </c>
      <c r="T144" s="43" t="s">
        <v>221</v>
      </c>
      <c r="U144" s="17"/>
      <c r="V144" s="40">
        <v>158</v>
      </c>
      <c r="W144" s="43" t="s">
        <v>221</v>
      </c>
      <c r="X144" s="43"/>
      <c r="Y144" s="40">
        <v>158</v>
      </c>
      <c r="Z144" s="43" t="s">
        <v>221</v>
      </c>
    </row>
    <row r="145" spans="1:26">
      <c r="A145" s="40">
        <v>157</v>
      </c>
      <c r="B145" s="43" t="s">
        <v>221</v>
      </c>
      <c r="C145" s="43"/>
      <c r="D145" s="40">
        <v>157</v>
      </c>
      <c r="E145" s="43" t="s">
        <v>221</v>
      </c>
      <c r="F145" s="17"/>
      <c r="G145" s="40">
        <v>157</v>
      </c>
      <c r="H145" s="43" t="s">
        <v>221</v>
      </c>
      <c r="I145" s="17"/>
      <c r="J145" s="40">
        <v>157</v>
      </c>
      <c r="K145" s="43" t="s">
        <v>221</v>
      </c>
      <c r="L145" s="17"/>
      <c r="M145" s="40">
        <v>157</v>
      </c>
      <c r="N145" s="43" t="s">
        <v>221</v>
      </c>
      <c r="O145" s="17"/>
      <c r="P145" s="40">
        <v>157</v>
      </c>
      <c r="Q145" s="43" t="s">
        <v>221</v>
      </c>
      <c r="R145" s="17"/>
      <c r="S145" s="40">
        <v>157</v>
      </c>
      <c r="T145" s="43" t="s">
        <v>221</v>
      </c>
      <c r="U145" s="17"/>
      <c r="V145" s="40">
        <v>157</v>
      </c>
      <c r="W145" s="43" t="s">
        <v>221</v>
      </c>
      <c r="X145" s="43"/>
      <c r="Y145" s="40">
        <v>157</v>
      </c>
      <c r="Z145" s="43" t="s">
        <v>221</v>
      </c>
    </row>
    <row r="146" spans="1:26">
      <c r="A146" s="40">
        <v>156</v>
      </c>
      <c r="B146" s="43" t="s">
        <v>221</v>
      </c>
      <c r="C146" s="43"/>
      <c r="D146" s="40">
        <v>156</v>
      </c>
      <c r="E146" s="43" t="s">
        <v>221</v>
      </c>
      <c r="F146" s="17"/>
      <c r="G146" s="40">
        <v>156</v>
      </c>
      <c r="H146" s="43" t="s">
        <v>221</v>
      </c>
      <c r="I146" s="17"/>
      <c r="J146" s="40">
        <v>156</v>
      </c>
      <c r="K146" s="43" t="s">
        <v>221</v>
      </c>
      <c r="L146" s="17"/>
      <c r="M146" s="40">
        <v>156</v>
      </c>
      <c r="N146" s="43" t="s">
        <v>221</v>
      </c>
      <c r="O146" s="17"/>
      <c r="P146" s="40">
        <v>156</v>
      </c>
      <c r="Q146" s="43" t="s">
        <v>221</v>
      </c>
      <c r="R146" s="17"/>
      <c r="S146" s="40">
        <v>156</v>
      </c>
      <c r="T146" s="43" t="s">
        <v>221</v>
      </c>
      <c r="U146" s="17"/>
      <c r="V146" s="40">
        <v>156</v>
      </c>
      <c r="W146" s="43" t="s">
        <v>221</v>
      </c>
      <c r="X146" s="43"/>
      <c r="Y146" s="40">
        <v>156</v>
      </c>
      <c r="Z146" s="43" t="s">
        <v>221</v>
      </c>
    </row>
    <row r="147" spans="1:26">
      <c r="A147" s="40">
        <v>155</v>
      </c>
      <c r="B147" s="43" t="s">
        <v>221</v>
      </c>
      <c r="C147" s="43"/>
      <c r="D147" s="40">
        <v>155</v>
      </c>
      <c r="E147" s="43" t="s">
        <v>221</v>
      </c>
      <c r="F147" s="17"/>
      <c r="G147" s="40">
        <v>155</v>
      </c>
      <c r="H147" s="43" t="s">
        <v>221</v>
      </c>
      <c r="I147" s="17"/>
      <c r="J147" s="40">
        <v>155</v>
      </c>
      <c r="K147" s="43" t="s">
        <v>221</v>
      </c>
      <c r="L147" s="17"/>
      <c r="M147" s="40">
        <v>155</v>
      </c>
      <c r="N147" s="43" t="s">
        <v>221</v>
      </c>
      <c r="O147" s="17"/>
      <c r="P147" s="40">
        <v>155</v>
      </c>
      <c r="Q147" s="43" t="s">
        <v>221</v>
      </c>
      <c r="R147" s="17"/>
      <c r="S147" s="40">
        <v>155</v>
      </c>
      <c r="T147" s="43" t="s">
        <v>221</v>
      </c>
      <c r="U147" s="17"/>
      <c r="V147" s="40">
        <v>155</v>
      </c>
      <c r="W147" s="43" t="s">
        <v>221</v>
      </c>
      <c r="X147" s="43"/>
      <c r="Y147" s="40">
        <v>155</v>
      </c>
      <c r="Z147" s="43" t="s">
        <v>221</v>
      </c>
    </row>
    <row r="148" spans="1:26">
      <c r="A148" s="40">
        <v>154</v>
      </c>
      <c r="B148" s="43" t="s">
        <v>221</v>
      </c>
      <c r="C148" s="43"/>
      <c r="D148" s="40">
        <v>154</v>
      </c>
      <c r="E148" s="43" t="s">
        <v>221</v>
      </c>
      <c r="F148" s="17"/>
      <c r="G148" s="40">
        <v>154</v>
      </c>
      <c r="H148" s="43" t="s">
        <v>221</v>
      </c>
      <c r="I148" s="17"/>
      <c r="J148" s="40">
        <v>154</v>
      </c>
      <c r="K148" s="43" t="s">
        <v>221</v>
      </c>
      <c r="L148" s="17"/>
      <c r="M148" s="40">
        <v>154</v>
      </c>
      <c r="N148" s="43" t="s">
        <v>221</v>
      </c>
      <c r="O148" s="17"/>
      <c r="P148" s="40">
        <v>154</v>
      </c>
      <c r="Q148" s="43" t="s">
        <v>221</v>
      </c>
      <c r="R148" s="17"/>
      <c r="S148" s="40">
        <v>154</v>
      </c>
      <c r="T148" s="43" t="s">
        <v>221</v>
      </c>
      <c r="U148" s="17"/>
      <c r="V148" s="40">
        <v>154</v>
      </c>
      <c r="W148" s="43" t="s">
        <v>221</v>
      </c>
      <c r="X148" s="43"/>
      <c r="Y148" s="40">
        <v>154</v>
      </c>
      <c r="Z148" s="43" t="s">
        <v>221</v>
      </c>
    </row>
    <row r="149" spans="1:26">
      <c r="A149" s="40">
        <v>153</v>
      </c>
      <c r="B149" s="43" t="s">
        <v>221</v>
      </c>
      <c r="C149" s="43"/>
      <c r="D149" s="40">
        <v>153</v>
      </c>
      <c r="E149" s="43" t="s">
        <v>221</v>
      </c>
      <c r="F149" s="17"/>
      <c r="G149" s="40">
        <v>153</v>
      </c>
      <c r="H149" s="43" t="s">
        <v>221</v>
      </c>
      <c r="I149" s="17"/>
      <c r="J149" s="40">
        <v>153</v>
      </c>
      <c r="K149" s="43" t="s">
        <v>221</v>
      </c>
      <c r="L149" s="17"/>
      <c r="M149" s="40">
        <v>153</v>
      </c>
      <c r="N149" s="43" t="s">
        <v>221</v>
      </c>
      <c r="O149" s="17"/>
      <c r="P149" s="40">
        <v>153</v>
      </c>
      <c r="Q149" s="43" t="s">
        <v>221</v>
      </c>
      <c r="R149" s="17"/>
      <c r="S149" s="40">
        <v>153</v>
      </c>
      <c r="T149" s="43" t="s">
        <v>221</v>
      </c>
      <c r="U149" s="17"/>
      <c r="V149" s="40">
        <v>153</v>
      </c>
      <c r="W149" s="43" t="s">
        <v>221</v>
      </c>
      <c r="X149" s="43"/>
      <c r="Y149" s="40">
        <v>153</v>
      </c>
      <c r="Z149" s="43" t="s">
        <v>221</v>
      </c>
    </row>
    <row r="150" spans="1:26">
      <c r="A150" s="40">
        <v>152</v>
      </c>
      <c r="B150" s="43" t="s">
        <v>221</v>
      </c>
      <c r="C150" s="43"/>
      <c r="D150" s="40">
        <v>152</v>
      </c>
      <c r="E150" s="43" t="s">
        <v>221</v>
      </c>
      <c r="F150" s="17"/>
      <c r="G150" s="40">
        <v>152</v>
      </c>
      <c r="H150" s="43" t="s">
        <v>221</v>
      </c>
      <c r="I150" s="17"/>
      <c r="J150" s="40">
        <v>152</v>
      </c>
      <c r="K150" s="43" t="s">
        <v>221</v>
      </c>
      <c r="L150" s="17"/>
      <c r="M150" s="40">
        <v>152</v>
      </c>
      <c r="N150" s="43" t="s">
        <v>221</v>
      </c>
      <c r="O150" s="17"/>
      <c r="P150" s="40">
        <v>152</v>
      </c>
      <c r="Q150" s="43" t="s">
        <v>221</v>
      </c>
      <c r="R150" s="17"/>
      <c r="S150" s="40">
        <v>152</v>
      </c>
      <c r="T150" s="43" t="s">
        <v>221</v>
      </c>
      <c r="U150" s="17"/>
      <c r="V150" s="40">
        <v>152</v>
      </c>
      <c r="W150" s="43" t="s">
        <v>221</v>
      </c>
      <c r="X150" s="43"/>
      <c r="Y150" s="40">
        <v>152</v>
      </c>
      <c r="Z150" s="43" t="s">
        <v>221</v>
      </c>
    </row>
    <row r="151" spans="1:26">
      <c r="A151" s="40">
        <v>151</v>
      </c>
      <c r="B151" s="43" t="s">
        <v>221</v>
      </c>
      <c r="C151" s="43"/>
      <c r="D151" s="40">
        <v>151</v>
      </c>
      <c r="E151" s="43" t="s">
        <v>221</v>
      </c>
      <c r="F151" s="17"/>
      <c r="G151" s="40">
        <v>151</v>
      </c>
      <c r="H151" s="43" t="s">
        <v>221</v>
      </c>
      <c r="I151" s="17"/>
      <c r="J151" s="40">
        <v>151</v>
      </c>
      <c r="K151" s="43" t="s">
        <v>221</v>
      </c>
      <c r="L151" s="17"/>
      <c r="M151" s="40">
        <v>151</v>
      </c>
      <c r="N151" s="43" t="s">
        <v>221</v>
      </c>
      <c r="O151" s="17"/>
      <c r="P151" s="40">
        <v>151</v>
      </c>
      <c r="Q151" s="43" t="s">
        <v>221</v>
      </c>
      <c r="R151" s="17"/>
      <c r="S151" s="40">
        <v>151</v>
      </c>
      <c r="T151" s="43" t="s">
        <v>221</v>
      </c>
      <c r="U151" s="17"/>
      <c r="V151" s="40">
        <v>151</v>
      </c>
      <c r="W151" s="43" t="s">
        <v>221</v>
      </c>
      <c r="X151" s="43"/>
      <c r="Y151" s="40">
        <v>151</v>
      </c>
      <c r="Z151" s="43" t="s">
        <v>221</v>
      </c>
    </row>
    <row r="152" spans="1:26">
      <c r="A152" s="40">
        <v>150</v>
      </c>
      <c r="B152" s="43" t="s">
        <v>221</v>
      </c>
      <c r="C152" s="43"/>
      <c r="D152" s="40">
        <v>150</v>
      </c>
      <c r="E152" s="43" t="s">
        <v>221</v>
      </c>
      <c r="F152" s="17"/>
      <c r="G152" s="40">
        <v>150</v>
      </c>
      <c r="H152" s="43" t="s">
        <v>221</v>
      </c>
      <c r="I152" s="17"/>
      <c r="J152" s="40">
        <v>150</v>
      </c>
      <c r="K152" s="43" t="s">
        <v>221</v>
      </c>
      <c r="L152" s="17"/>
      <c r="M152" s="40">
        <v>150</v>
      </c>
      <c r="N152" s="43" t="s">
        <v>221</v>
      </c>
      <c r="O152" s="17"/>
      <c r="P152" s="40">
        <v>150</v>
      </c>
      <c r="Q152" s="43" t="s">
        <v>221</v>
      </c>
      <c r="R152" s="17"/>
      <c r="S152" s="40">
        <v>150</v>
      </c>
      <c r="T152" s="43" t="s">
        <v>221</v>
      </c>
      <c r="U152" s="17"/>
      <c r="V152" s="40">
        <v>150</v>
      </c>
      <c r="W152" s="43" t="s">
        <v>221</v>
      </c>
      <c r="X152" s="43"/>
      <c r="Y152" s="40">
        <v>150</v>
      </c>
      <c r="Z152" s="43" t="s">
        <v>221</v>
      </c>
    </row>
    <row r="153" spans="1:26">
      <c r="A153" s="40">
        <v>149</v>
      </c>
      <c r="B153" s="43" t="s">
        <v>221</v>
      </c>
      <c r="C153" s="43"/>
      <c r="D153" s="40">
        <v>149</v>
      </c>
      <c r="E153" s="43" t="s">
        <v>221</v>
      </c>
      <c r="F153" s="17"/>
      <c r="G153" s="40">
        <v>149</v>
      </c>
      <c r="H153" s="43" t="s">
        <v>221</v>
      </c>
      <c r="I153" s="17"/>
      <c r="J153" s="40">
        <v>149</v>
      </c>
      <c r="K153" s="43" t="s">
        <v>221</v>
      </c>
      <c r="L153" s="17"/>
      <c r="M153" s="40">
        <v>149</v>
      </c>
      <c r="N153" s="43" t="s">
        <v>221</v>
      </c>
      <c r="O153" s="17"/>
      <c r="P153" s="40">
        <v>149</v>
      </c>
      <c r="Q153" s="43" t="s">
        <v>221</v>
      </c>
      <c r="R153" s="17"/>
      <c r="S153" s="40">
        <v>149</v>
      </c>
      <c r="T153" s="43" t="s">
        <v>221</v>
      </c>
      <c r="U153" s="17"/>
      <c r="V153" s="40">
        <v>149</v>
      </c>
      <c r="W153" s="43" t="s">
        <v>221</v>
      </c>
      <c r="X153" s="43"/>
      <c r="Y153" s="40">
        <v>149</v>
      </c>
      <c r="Z153" s="43" t="s">
        <v>221</v>
      </c>
    </row>
    <row r="154" spans="1:26">
      <c r="A154" s="40">
        <v>148</v>
      </c>
      <c r="B154" s="43" t="s">
        <v>221</v>
      </c>
      <c r="C154" s="43"/>
      <c r="D154" s="40">
        <v>148</v>
      </c>
      <c r="E154" s="43" t="s">
        <v>221</v>
      </c>
      <c r="F154" s="17"/>
      <c r="G154" s="40">
        <v>148</v>
      </c>
      <c r="H154" s="43" t="s">
        <v>221</v>
      </c>
      <c r="I154" s="17"/>
      <c r="J154" s="40">
        <v>148</v>
      </c>
      <c r="K154" s="43" t="s">
        <v>221</v>
      </c>
      <c r="L154" s="17"/>
      <c r="M154" s="40">
        <v>148</v>
      </c>
      <c r="N154" s="43" t="s">
        <v>221</v>
      </c>
      <c r="O154" s="17"/>
      <c r="P154" s="40">
        <v>148</v>
      </c>
      <c r="Q154" s="43" t="s">
        <v>221</v>
      </c>
      <c r="R154" s="17"/>
      <c r="S154" s="40">
        <v>148</v>
      </c>
      <c r="T154" s="43" t="s">
        <v>221</v>
      </c>
      <c r="U154" s="17"/>
      <c r="V154" s="40">
        <v>148</v>
      </c>
      <c r="W154" s="43" t="s">
        <v>221</v>
      </c>
      <c r="X154" s="43"/>
      <c r="Y154" s="40">
        <v>148</v>
      </c>
      <c r="Z154" s="43" t="s">
        <v>221</v>
      </c>
    </row>
    <row r="155" spans="1:26">
      <c r="A155" s="40">
        <v>147</v>
      </c>
      <c r="B155" s="43" t="s">
        <v>221</v>
      </c>
      <c r="C155" s="43"/>
      <c r="D155" s="40">
        <v>147</v>
      </c>
      <c r="E155" s="43" t="s">
        <v>221</v>
      </c>
      <c r="F155" s="17"/>
      <c r="G155" s="40">
        <v>147</v>
      </c>
      <c r="H155" s="43" t="s">
        <v>221</v>
      </c>
      <c r="I155" s="17"/>
      <c r="J155" s="40">
        <v>147</v>
      </c>
      <c r="K155" s="43" t="s">
        <v>221</v>
      </c>
      <c r="L155" s="17"/>
      <c r="M155" s="40">
        <v>147</v>
      </c>
      <c r="N155" s="43" t="s">
        <v>221</v>
      </c>
      <c r="O155" s="17"/>
      <c r="P155" s="40">
        <v>147</v>
      </c>
      <c r="Q155" s="43" t="s">
        <v>221</v>
      </c>
      <c r="R155" s="17"/>
      <c r="S155" s="40">
        <v>147</v>
      </c>
      <c r="T155" s="43" t="s">
        <v>221</v>
      </c>
      <c r="U155" s="17"/>
      <c r="V155" s="40">
        <v>147</v>
      </c>
      <c r="W155" s="43" t="s">
        <v>221</v>
      </c>
      <c r="X155" s="43"/>
      <c r="Y155" s="40">
        <v>147</v>
      </c>
      <c r="Z155" s="43" t="s">
        <v>221</v>
      </c>
    </row>
    <row r="156" spans="1:26">
      <c r="A156" s="40">
        <v>146</v>
      </c>
      <c r="B156" s="43" t="s">
        <v>221</v>
      </c>
      <c r="C156" s="43"/>
      <c r="D156" s="40">
        <v>146</v>
      </c>
      <c r="E156" s="43" t="s">
        <v>221</v>
      </c>
      <c r="F156" s="17"/>
      <c r="G156" s="40">
        <v>146</v>
      </c>
      <c r="H156" s="43" t="s">
        <v>221</v>
      </c>
      <c r="I156" s="17"/>
      <c r="J156" s="40">
        <v>146</v>
      </c>
      <c r="K156" s="43" t="s">
        <v>221</v>
      </c>
      <c r="L156" s="17"/>
      <c r="M156" s="40">
        <v>146</v>
      </c>
      <c r="N156" s="43" t="s">
        <v>221</v>
      </c>
      <c r="O156" s="17"/>
      <c r="P156" s="40">
        <v>146</v>
      </c>
      <c r="Q156" s="43" t="s">
        <v>221</v>
      </c>
      <c r="R156" s="17"/>
      <c r="S156" s="40">
        <v>146</v>
      </c>
      <c r="T156" s="43" t="s">
        <v>221</v>
      </c>
      <c r="U156" s="17"/>
      <c r="V156" s="40">
        <v>146</v>
      </c>
      <c r="W156" s="43" t="s">
        <v>221</v>
      </c>
      <c r="X156" s="43"/>
      <c r="Y156" s="40">
        <v>146</v>
      </c>
      <c r="Z156" s="43" t="s">
        <v>221</v>
      </c>
    </row>
    <row r="157" spans="1:26">
      <c r="A157" s="40">
        <v>145</v>
      </c>
      <c r="B157" s="43" t="s">
        <v>221</v>
      </c>
      <c r="C157" s="43"/>
      <c r="D157" s="40">
        <v>145</v>
      </c>
      <c r="E157" s="43" t="s">
        <v>221</v>
      </c>
      <c r="F157" s="17"/>
      <c r="G157" s="40">
        <v>145</v>
      </c>
      <c r="H157" s="43" t="s">
        <v>221</v>
      </c>
      <c r="I157" s="17"/>
      <c r="J157" s="40">
        <v>145</v>
      </c>
      <c r="K157" s="43" t="s">
        <v>221</v>
      </c>
      <c r="L157" s="17"/>
      <c r="M157" s="40">
        <v>145</v>
      </c>
      <c r="N157" s="43" t="s">
        <v>221</v>
      </c>
      <c r="O157" s="17"/>
      <c r="P157" s="40">
        <v>145</v>
      </c>
      <c r="Q157" s="43" t="s">
        <v>221</v>
      </c>
      <c r="R157" s="17"/>
      <c r="S157" s="40">
        <v>145</v>
      </c>
      <c r="T157" s="43" t="s">
        <v>221</v>
      </c>
      <c r="U157" s="17"/>
      <c r="V157" s="40">
        <v>145</v>
      </c>
      <c r="W157" s="43" t="s">
        <v>221</v>
      </c>
      <c r="X157" s="43"/>
      <c r="Y157" s="40">
        <v>145</v>
      </c>
      <c r="Z157" s="43" t="s">
        <v>221</v>
      </c>
    </row>
    <row r="158" spans="1:26">
      <c r="A158" s="40">
        <v>144</v>
      </c>
      <c r="B158" s="43" t="s">
        <v>221</v>
      </c>
      <c r="C158" s="43"/>
      <c r="D158" s="40">
        <v>144</v>
      </c>
      <c r="E158" s="43" t="s">
        <v>221</v>
      </c>
      <c r="F158" s="17"/>
      <c r="G158" s="40">
        <v>144</v>
      </c>
      <c r="H158" s="43" t="s">
        <v>221</v>
      </c>
      <c r="I158" s="17"/>
      <c r="J158" s="40">
        <v>144</v>
      </c>
      <c r="K158" s="43" t="s">
        <v>221</v>
      </c>
      <c r="L158" s="17"/>
      <c r="M158" s="40">
        <v>144</v>
      </c>
      <c r="N158" s="43" t="s">
        <v>221</v>
      </c>
      <c r="O158" s="17"/>
      <c r="P158" s="40">
        <v>144</v>
      </c>
      <c r="Q158" s="43" t="s">
        <v>221</v>
      </c>
      <c r="R158" s="17"/>
      <c r="S158" s="40">
        <v>144</v>
      </c>
      <c r="T158" s="43" t="s">
        <v>221</v>
      </c>
      <c r="U158" s="17"/>
      <c r="V158" s="40">
        <v>144</v>
      </c>
      <c r="W158" s="43" t="s">
        <v>221</v>
      </c>
      <c r="X158" s="43"/>
      <c r="Y158" s="40">
        <v>144</v>
      </c>
      <c r="Z158" s="43" t="s">
        <v>221</v>
      </c>
    </row>
    <row r="159" spans="1:26">
      <c r="A159" s="40">
        <v>143</v>
      </c>
      <c r="B159" s="43" t="s">
        <v>221</v>
      </c>
      <c r="C159" s="43"/>
      <c r="D159" s="40">
        <v>143</v>
      </c>
      <c r="E159" s="43" t="s">
        <v>221</v>
      </c>
      <c r="F159" s="17"/>
      <c r="G159" s="40">
        <v>143</v>
      </c>
      <c r="H159" s="43" t="s">
        <v>221</v>
      </c>
      <c r="I159" s="17"/>
      <c r="J159" s="40">
        <v>143</v>
      </c>
      <c r="K159" s="43" t="s">
        <v>221</v>
      </c>
      <c r="L159" s="17"/>
      <c r="M159" s="40">
        <v>143</v>
      </c>
      <c r="N159" s="43" t="s">
        <v>221</v>
      </c>
      <c r="O159" s="17"/>
      <c r="P159" s="40">
        <v>143</v>
      </c>
      <c r="Q159" s="43" t="s">
        <v>221</v>
      </c>
      <c r="R159" s="17"/>
      <c r="S159" s="40">
        <v>143</v>
      </c>
      <c r="T159" s="43" t="s">
        <v>221</v>
      </c>
      <c r="U159" s="17"/>
      <c r="V159" s="40">
        <v>143</v>
      </c>
      <c r="W159" s="43" t="s">
        <v>221</v>
      </c>
      <c r="X159" s="43"/>
      <c r="Y159" s="40">
        <v>143</v>
      </c>
      <c r="Z159" s="43" t="s">
        <v>221</v>
      </c>
    </row>
    <row r="160" spans="1:26">
      <c r="A160" s="40">
        <v>142</v>
      </c>
      <c r="B160" s="43" t="s">
        <v>221</v>
      </c>
      <c r="C160" s="43"/>
      <c r="D160" s="40">
        <v>142</v>
      </c>
      <c r="E160" s="43" t="s">
        <v>221</v>
      </c>
      <c r="F160" s="17"/>
      <c r="G160" s="40">
        <v>142</v>
      </c>
      <c r="H160" s="43" t="s">
        <v>221</v>
      </c>
      <c r="I160" s="17"/>
      <c r="J160" s="40">
        <v>142</v>
      </c>
      <c r="K160" s="43" t="s">
        <v>221</v>
      </c>
      <c r="L160" s="17"/>
      <c r="M160" s="40">
        <v>142</v>
      </c>
      <c r="N160" s="43" t="s">
        <v>221</v>
      </c>
      <c r="O160" s="17"/>
      <c r="P160" s="40">
        <v>142</v>
      </c>
      <c r="Q160" s="43" t="s">
        <v>221</v>
      </c>
      <c r="R160" s="17"/>
      <c r="S160" s="40">
        <v>142</v>
      </c>
      <c r="T160" s="43" t="s">
        <v>221</v>
      </c>
      <c r="U160" s="17"/>
      <c r="V160" s="40">
        <v>142</v>
      </c>
      <c r="W160" s="43" t="s">
        <v>221</v>
      </c>
      <c r="X160" s="43"/>
      <c r="Y160" s="40">
        <v>142</v>
      </c>
      <c r="Z160" s="43" t="s">
        <v>221</v>
      </c>
    </row>
    <row r="161" spans="1:26">
      <c r="A161" s="40">
        <v>141</v>
      </c>
      <c r="B161" s="43" t="s">
        <v>221</v>
      </c>
      <c r="C161" s="43"/>
      <c r="D161" s="40">
        <v>141</v>
      </c>
      <c r="E161" s="43" t="s">
        <v>221</v>
      </c>
      <c r="F161" s="17"/>
      <c r="G161" s="40">
        <v>141</v>
      </c>
      <c r="H161" s="43" t="s">
        <v>221</v>
      </c>
      <c r="I161" s="17"/>
      <c r="J161" s="40">
        <v>141</v>
      </c>
      <c r="K161" s="43" t="s">
        <v>221</v>
      </c>
      <c r="L161" s="17"/>
      <c r="M161" s="40">
        <v>141</v>
      </c>
      <c r="N161" s="43" t="s">
        <v>221</v>
      </c>
      <c r="O161" s="17"/>
      <c r="P161" s="40">
        <v>141</v>
      </c>
      <c r="Q161" s="43" t="s">
        <v>221</v>
      </c>
      <c r="R161" s="17"/>
      <c r="S161" s="40">
        <v>141</v>
      </c>
      <c r="T161" s="43" t="s">
        <v>221</v>
      </c>
      <c r="U161" s="17"/>
      <c r="V161" s="40">
        <v>141</v>
      </c>
      <c r="W161" s="43" t="s">
        <v>221</v>
      </c>
      <c r="X161" s="43"/>
      <c r="Y161" s="40">
        <v>141</v>
      </c>
      <c r="Z161" s="43" t="s">
        <v>221</v>
      </c>
    </row>
    <row r="162" spans="1:26">
      <c r="A162" s="40">
        <v>140</v>
      </c>
      <c r="B162" s="43" t="s">
        <v>221</v>
      </c>
      <c r="C162" s="43"/>
      <c r="D162" s="40">
        <v>140</v>
      </c>
      <c r="E162" s="43" t="s">
        <v>221</v>
      </c>
      <c r="F162" s="17"/>
      <c r="G162" s="40">
        <v>140</v>
      </c>
      <c r="H162" s="43" t="s">
        <v>221</v>
      </c>
      <c r="I162" s="17"/>
      <c r="J162" s="40">
        <v>140</v>
      </c>
      <c r="K162" s="43" t="s">
        <v>221</v>
      </c>
      <c r="L162" s="17"/>
      <c r="M162" s="40">
        <v>140</v>
      </c>
      <c r="N162" s="43" t="s">
        <v>221</v>
      </c>
      <c r="O162" s="17"/>
      <c r="P162" s="40">
        <v>140</v>
      </c>
      <c r="Q162" s="43" t="s">
        <v>221</v>
      </c>
      <c r="R162" s="17"/>
      <c r="S162" s="40">
        <v>140</v>
      </c>
      <c r="T162" s="43" t="s">
        <v>221</v>
      </c>
      <c r="U162" s="17"/>
      <c r="V162" s="40">
        <v>140</v>
      </c>
      <c r="W162" s="43" t="s">
        <v>221</v>
      </c>
      <c r="X162" s="43"/>
      <c r="Y162" s="40">
        <v>140</v>
      </c>
      <c r="Z162" s="43" t="s">
        <v>221</v>
      </c>
    </row>
    <row r="163" spans="1:26">
      <c r="A163" s="40">
        <v>139</v>
      </c>
      <c r="B163" s="43" t="s">
        <v>221</v>
      </c>
      <c r="C163" s="43"/>
      <c r="D163" s="40">
        <v>139</v>
      </c>
      <c r="E163" s="43" t="s">
        <v>221</v>
      </c>
      <c r="F163" s="17"/>
      <c r="G163" s="40">
        <v>139</v>
      </c>
      <c r="H163" s="43" t="s">
        <v>221</v>
      </c>
      <c r="I163" s="17"/>
      <c r="J163" s="40">
        <v>139</v>
      </c>
      <c r="K163" s="43" t="s">
        <v>221</v>
      </c>
      <c r="L163" s="17"/>
      <c r="M163" s="40">
        <v>139</v>
      </c>
      <c r="N163" s="43" t="s">
        <v>221</v>
      </c>
      <c r="O163" s="17"/>
      <c r="P163" s="40">
        <v>139</v>
      </c>
      <c r="Q163" s="43" t="s">
        <v>221</v>
      </c>
      <c r="R163" s="17"/>
      <c r="S163" s="40">
        <v>139</v>
      </c>
      <c r="T163" s="43" t="s">
        <v>221</v>
      </c>
      <c r="U163" s="17"/>
      <c r="V163" s="40">
        <v>139</v>
      </c>
      <c r="W163" s="43" t="s">
        <v>221</v>
      </c>
      <c r="X163" s="43"/>
      <c r="Y163" s="40">
        <v>139</v>
      </c>
      <c r="Z163" s="43" t="s">
        <v>221</v>
      </c>
    </row>
    <row r="164" spans="1:26">
      <c r="A164" s="40">
        <v>138</v>
      </c>
      <c r="B164" s="48"/>
      <c r="C164" s="43"/>
      <c r="D164" s="40">
        <v>138</v>
      </c>
      <c r="E164" s="48"/>
      <c r="F164" s="17"/>
      <c r="G164" s="40">
        <v>138</v>
      </c>
      <c r="H164" s="48"/>
      <c r="I164" s="17"/>
      <c r="J164" s="40">
        <v>138</v>
      </c>
      <c r="K164" s="48"/>
      <c r="L164" s="17"/>
      <c r="M164" s="40">
        <v>138</v>
      </c>
      <c r="N164" s="48"/>
      <c r="O164" s="17"/>
      <c r="P164" s="40">
        <v>138</v>
      </c>
      <c r="Q164" s="48"/>
      <c r="R164" s="17"/>
      <c r="S164" s="40">
        <v>138</v>
      </c>
      <c r="T164" s="48"/>
      <c r="U164" s="17"/>
      <c r="V164" s="40">
        <v>138</v>
      </c>
      <c r="W164" s="48"/>
      <c r="X164" s="45"/>
      <c r="Y164" s="40">
        <v>138</v>
      </c>
      <c r="Z164" s="48"/>
    </row>
    <row r="165" spans="1:26">
      <c r="A165" s="40">
        <v>137</v>
      </c>
      <c r="B165" s="48"/>
      <c r="C165" s="43"/>
      <c r="D165" s="40">
        <v>137</v>
      </c>
      <c r="E165" s="48"/>
      <c r="F165" s="17"/>
      <c r="G165" s="40">
        <v>137</v>
      </c>
      <c r="H165" s="48"/>
      <c r="I165" s="17"/>
      <c r="J165" s="40">
        <v>137</v>
      </c>
      <c r="K165" s="48"/>
      <c r="L165" s="17"/>
      <c r="M165" s="40">
        <v>137</v>
      </c>
      <c r="N165" s="48"/>
      <c r="O165" s="17"/>
      <c r="P165" s="40">
        <v>137</v>
      </c>
      <c r="Q165" s="48"/>
      <c r="R165" s="17"/>
      <c r="S165" s="40">
        <v>137</v>
      </c>
      <c r="T165" s="48"/>
      <c r="U165" s="17"/>
      <c r="V165" s="40">
        <v>137</v>
      </c>
      <c r="W165" s="48"/>
      <c r="X165" s="45"/>
      <c r="Y165" s="40">
        <v>137</v>
      </c>
      <c r="Z165" s="48"/>
    </row>
    <row r="166" spans="1:26">
      <c r="A166" s="40">
        <v>136</v>
      </c>
      <c r="B166" s="43" t="s">
        <v>221</v>
      </c>
      <c r="C166" s="43"/>
      <c r="D166" s="40">
        <v>136</v>
      </c>
      <c r="E166" s="43" t="s">
        <v>221</v>
      </c>
      <c r="F166" s="17"/>
      <c r="G166" s="40">
        <v>136</v>
      </c>
      <c r="H166" s="43" t="s">
        <v>221</v>
      </c>
      <c r="I166" s="17"/>
      <c r="J166" s="40">
        <v>136</v>
      </c>
      <c r="K166" s="43" t="s">
        <v>221</v>
      </c>
      <c r="L166" s="17"/>
      <c r="M166" s="40">
        <v>136</v>
      </c>
      <c r="N166" s="43" t="s">
        <v>221</v>
      </c>
      <c r="O166" s="17"/>
      <c r="P166" s="40">
        <v>136</v>
      </c>
      <c r="Q166" s="43" t="s">
        <v>221</v>
      </c>
      <c r="R166" s="17"/>
      <c r="S166" s="40">
        <v>136</v>
      </c>
      <c r="T166" s="43" t="s">
        <v>221</v>
      </c>
      <c r="U166" s="17"/>
      <c r="V166" s="40">
        <v>136</v>
      </c>
      <c r="W166" s="43" t="s">
        <v>221</v>
      </c>
      <c r="X166" s="45"/>
      <c r="Y166" s="40">
        <v>136</v>
      </c>
      <c r="Z166" s="43" t="s">
        <v>221</v>
      </c>
    </row>
    <row r="167" spans="1:26">
      <c r="A167" s="40">
        <v>135</v>
      </c>
      <c r="B167" s="48"/>
      <c r="C167" s="43"/>
      <c r="D167" s="40">
        <v>135</v>
      </c>
      <c r="E167" s="48"/>
      <c r="F167" s="17"/>
      <c r="G167" s="40">
        <v>135</v>
      </c>
      <c r="H167" s="48"/>
      <c r="I167" s="17"/>
      <c r="J167" s="40">
        <v>135</v>
      </c>
      <c r="K167" s="48"/>
      <c r="L167" s="17"/>
      <c r="M167" s="40">
        <v>135</v>
      </c>
      <c r="N167" s="48"/>
      <c r="O167" s="17"/>
      <c r="P167" s="40">
        <v>135</v>
      </c>
      <c r="Q167" s="48"/>
      <c r="R167" s="17"/>
      <c r="S167" s="40">
        <v>135</v>
      </c>
      <c r="T167" s="48"/>
      <c r="U167" s="17"/>
      <c r="V167" s="40">
        <v>135</v>
      </c>
      <c r="W167" s="48"/>
      <c r="X167" s="45"/>
      <c r="Y167" s="40">
        <v>135</v>
      </c>
      <c r="Z167" s="48"/>
    </row>
    <row r="168" spans="1:26">
      <c r="A168" s="40">
        <v>134</v>
      </c>
      <c r="B168" s="48"/>
      <c r="C168" s="43"/>
      <c r="D168" s="40">
        <v>134</v>
      </c>
      <c r="E168" s="48"/>
      <c r="F168" s="17"/>
      <c r="G168" s="40">
        <v>134</v>
      </c>
      <c r="H168" s="48"/>
      <c r="I168" s="17"/>
      <c r="J168" s="40">
        <v>134</v>
      </c>
      <c r="K168" s="48"/>
      <c r="L168" s="17"/>
      <c r="M168" s="40">
        <v>134</v>
      </c>
      <c r="N168" s="48"/>
      <c r="O168" s="17"/>
      <c r="P168" s="40">
        <v>134</v>
      </c>
      <c r="Q168" s="48"/>
      <c r="R168" s="17"/>
      <c r="S168" s="40">
        <v>134</v>
      </c>
      <c r="T168" s="48"/>
      <c r="U168" s="17"/>
      <c r="V168" s="40">
        <v>134</v>
      </c>
      <c r="W168" s="48"/>
      <c r="X168" s="45"/>
      <c r="Y168" s="40">
        <v>134</v>
      </c>
      <c r="Z168" s="48"/>
    </row>
    <row r="169" spans="1:26">
      <c r="A169" s="40">
        <v>133</v>
      </c>
      <c r="B169" s="43" t="s">
        <v>221</v>
      </c>
      <c r="C169" s="43"/>
      <c r="D169" s="40">
        <v>133</v>
      </c>
      <c r="E169" s="43" t="s">
        <v>221</v>
      </c>
      <c r="F169" s="17"/>
      <c r="G169" s="40">
        <v>133</v>
      </c>
      <c r="H169" s="43" t="s">
        <v>221</v>
      </c>
      <c r="I169" s="17"/>
      <c r="J169" s="40">
        <v>133</v>
      </c>
      <c r="K169" s="43" t="s">
        <v>221</v>
      </c>
      <c r="L169" s="17"/>
      <c r="M169" s="40">
        <v>133</v>
      </c>
      <c r="N169" s="43" t="s">
        <v>221</v>
      </c>
      <c r="O169" s="17"/>
      <c r="P169" s="40">
        <v>133</v>
      </c>
      <c r="Q169" s="43" t="s">
        <v>221</v>
      </c>
      <c r="R169" s="17"/>
      <c r="S169" s="40">
        <v>133</v>
      </c>
      <c r="T169" s="43" t="s">
        <v>221</v>
      </c>
      <c r="U169" s="17"/>
      <c r="V169" s="40">
        <v>133</v>
      </c>
      <c r="W169" s="43" t="s">
        <v>221</v>
      </c>
      <c r="X169" s="45"/>
      <c r="Y169" s="40">
        <v>133</v>
      </c>
      <c r="Z169" s="43" t="s">
        <v>221</v>
      </c>
    </row>
    <row r="170" spans="1:26">
      <c r="A170" s="40">
        <v>132</v>
      </c>
      <c r="B170" s="48"/>
      <c r="C170" s="43"/>
      <c r="D170" s="40">
        <v>132</v>
      </c>
      <c r="E170" s="48"/>
      <c r="F170" s="17"/>
      <c r="G170" s="40">
        <v>132</v>
      </c>
      <c r="H170" s="48"/>
      <c r="I170" s="17"/>
      <c r="J170" s="40">
        <v>132</v>
      </c>
      <c r="K170" s="48"/>
      <c r="L170" s="17"/>
      <c r="M170" s="40">
        <v>132</v>
      </c>
      <c r="N170" s="48"/>
      <c r="O170" s="17"/>
      <c r="P170" s="40">
        <v>132</v>
      </c>
      <c r="Q170" s="48"/>
      <c r="R170" s="17"/>
      <c r="S170" s="40">
        <v>132</v>
      </c>
      <c r="T170" s="48"/>
      <c r="U170" s="17"/>
      <c r="V170" s="40">
        <v>132</v>
      </c>
      <c r="W170" s="48"/>
      <c r="X170" s="45"/>
      <c r="Y170" s="40">
        <v>132</v>
      </c>
      <c r="Z170" s="48"/>
    </row>
    <row r="171" spans="1:26">
      <c r="A171" s="40">
        <v>131</v>
      </c>
      <c r="B171" s="48"/>
      <c r="C171" s="43"/>
      <c r="D171" s="40">
        <v>131</v>
      </c>
      <c r="E171" s="48"/>
      <c r="F171" s="17"/>
      <c r="G171" s="40">
        <v>131</v>
      </c>
      <c r="H171" s="48"/>
      <c r="I171" s="17"/>
      <c r="J171" s="40">
        <v>131</v>
      </c>
      <c r="K171" s="48"/>
      <c r="L171" s="17"/>
      <c r="M171" s="40">
        <v>131</v>
      </c>
      <c r="N171" s="48"/>
      <c r="O171" s="17"/>
      <c r="P171" s="40">
        <v>131</v>
      </c>
      <c r="Q171" s="48"/>
      <c r="R171" s="17"/>
      <c r="S171" s="40">
        <v>131</v>
      </c>
      <c r="T171" s="48"/>
      <c r="U171" s="17"/>
      <c r="V171" s="40">
        <v>131</v>
      </c>
      <c r="W171" s="48"/>
      <c r="X171" s="45"/>
      <c r="Y171" s="40">
        <v>131</v>
      </c>
      <c r="Z171" s="48"/>
    </row>
    <row r="172" spans="1:26">
      <c r="A172" s="40">
        <v>130</v>
      </c>
      <c r="B172" s="43" t="s">
        <v>221</v>
      </c>
      <c r="C172" s="43"/>
      <c r="D172" s="40">
        <v>130</v>
      </c>
      <c r="E172" s="43" t="s">
        <v>221</v>
      </c>
      <c r="F172" s="17"/>
      <c r="G172" s="40">
        <v>130</v>
      </c>
      <c r="H172" s="43" t="s">
        <v>221</v>
      </c>
      <c r="I172" s="17"/>
      <c r="J172" s="40">
        <v>130</v>
      </c>
      <c r="K172" s="43" t="s">
        <v>221</v>
      </c>
      <c r="L172" s="17"/>
      <c r="M172" s="40">
        <v>130</v>
      </c>
      <c r="N172" s="43" t="s">
        <v>221</v>
      </c>
      <c r="O172" s="17"/>
      <c r="P172" s="40">
        <v>130</v>
      </c>
      <c r="Q172" s="43" t="s">
        <v>221</v>
      </c>
      <c r="R172" s="17"/>
      <c r="S172" s="40">
        <v>130</v>
      </c>
      <c r="T172" s="43" t="s">
        <v>221</v>
      </c>
      <c r="U172" s="17"/>
      <c r="V172" s="40">
        <v>130</v>
      </c>
      <c r="W172" s="43" t="s">
        <v>221</v>
      </c>
      <c r="X172" s="43"/>
      <c r="Y172" s="40">
        <v>130</v>
      </c>
      <c r="Z172" s="43" t="s">
        <v>221</v>
      </c>
    </row>
    <row r="173" spans="1:26">
      <c r="A173" s="40">
        <v>129</v>
      </c>
      <c r="B173" s="43" t="s">
        <v>221</v>
      </c>
      <c r="C173" s="43"/>
      <c r="D173" s="40">
        <v>129</v>
      </c>
      <c r="E173" s="43" t="s">
        <v>221</v>
      </c>
      <c r="F173" s="17"/>
      <c r="G173" s="40">
        <v>129</v>
      </c>
      <c r="H173" s="43" t="s">
        <v>221</v>
      </c>
      <c r="I173" s="17"/>
      <c r="J173" s="40">
        <v>129</v>
      </c>
      <c r="K173" s="43" t="s">
        <v>221</v>
      </c>
      <c r="L173" s="17"/>
      <c r="M173" s="40">
        <v>129</v>
      </c>
      <c r="N173" s="43" t="s">
        <v>221</v>
      </c>
      <c r="O173" s="17"/>
      <c r="P173" s="40">
        <v>129</v>
      </c>
      <c r="Q173" s="43" t="s">
        <v>221</v>
      </c>
      <c r="R173" s="17"/>
      <c r="S173" s="40">
        <v>129</v>
      </c>
      <c r="T173" s="43" t="s">
        <v>221</v>
      </c>
      <c r="U173" s="17"/>
      <c r="V173" s="40">
        <v>129</v>
      </c>
      <c r="W173" s="43" t="s">
        <v>221</v>
      </c>
      <c r="X173" s="43"/>
      <c r="Y173" s="40">
        <v>129</v>
      </c>
      <c r="Z173" s="43" t="s">
        <v>221</v>
      </c>
    </row>
    <row r="174" spans="1:26">
      <c r="A174" s="40">
        <v>128</v>
      </c>
      <c r="B174" s="43" t="s">
        <v>221</v>
      </c>
      <c r="C174" s="43"/>
      <c r="D174" s="40">
        <v>128</v>
      </c>
      <c r="E174" s="43" t="s">
        <v>221</v>
      </c>
      <c r="F174" s="17"/>
      <c r="G174" s="40">
        <v>128</v>
      </c>
      <c r="H174" s="43" t="s">
        <v>221</v>
      </c>
      <c r="I174" s="17"/>
      <c r="J174" s="40">
        <v>128</v>
      </c>
      <c r="K174" s="43" t="s">
        <v>221</v>
      </c>
      <c r="L174" s="17"/>
      <c r="M174" s="40">
        <v>128</v>
      </c>
      <c r="N174" s="43" t="s">
        <v>221</v>
      </c>
      <c r="O174" s="17"/>
      <c r="P174" s="40">
        <v>128</v>
      </c>
      <c r="Q174" s="43" t="s">
        <v>221</v>
      </c>
      <c r="R174" s="17"/>
      <c r="S174" s="40">
        <v>128</v>
      </c>
      <c r="T174" s="43" t="s">
        <v>221</v>
      </c>
      <c r="U174" s="17"/>
      <c r="V174" s="40">
        <v>128</v>
      </c>
      <c r="W174" s="43" t="s">
        <v>221</v>
      </c>
      <c r="X174" s="43"/>
      <c r="Y174" s="40">
        <v>128</v>
      </c>
      <c r="Z174" s="43" t="s">
        <v>221</v>
      </c>
    </row>
    <row r="175" spans="1:26">
      <c r="A175" s="40">
        <v>127</v>
      </c>
      <c r="B175" s="43" t="s">
        <v>221</v>
      </c>
      <c r="C175" s="43"/>
      <c r="D175" s="40">
        <v>127</v>
      </c>
      <c r="E175" s="43" t="s">
        <v>221</v>
      </c>
      <c r="F175" s="17"/>
      <c r="G175" s="40">
        <v>127</v>
      </c>
      <c r="H175" s="43" t="s">
        <v>221</v>
      </c>
      <c r="I175" s="17"/>
      <c r="J175" s="40">
        <v>127</v>
      </c>
      <c r="K175" s="43" t="s">
        <v>221</v>
      </c>
      <c r="L175" s="17"/>
      <c r="M175" s="40">
        <v>127</v>
      </c>
      <c r="N175" s="43" t="s">
        <v>221</v>
      </c>
      <c r="O175" s="17"/>
      <c r="P175" s="40">
        <v>127</v>
      </c>
      <c r="Q175" s="43" t="s">
        <v>221</v>
      </c>
      <c r="R175" s="17"/>
      <c r="S175" s="40">
        <v>127</v>
      </c>
      <c r="T175" s="43" t="s">
        <v>221</v>
      </c>
      <c r="U175" s="17"/>
      <c r="V175" s="40">
        <v>127</v>
      </c>
      <c r="W175" s="43" t="s">
        <v>221</v>
      </c>
      <c r="X175" s="43"/>
      <c r="Y175" s="40">
        <v>127</v>
      </c>
      <c r="Z175" s="43" t="s">
        <v>221</v>
      </c>
    </row>
    <row r="176" spans="1:26">
      <c r="A176" s="40">
        <v>126</v>
      </c>
      <c r="B176" s="48"/>
      <c r="C176" s="43"/>
      <c r="D176" s="40">
        <v>126</v>
      </c>
      <c r="E176" s="48"/>
      <c r="F176" s="17"/>
      <c r="G176" s="40">
        <v>126</v>
      </c>
      <c r="H176" s="48"/>
      <c r="I176" s="17"/>
      <c r="J176" s="40">
        <v>126</v>
      </c>
      <c r="K176" s="48"/>
      <c r="L176" s="17"/>
      <c r="M176" s="40">
        <v>126</v>
      </c>
      <c r="N176" s="48"/>
      <c r="O176" s="17"/>
      <c r="P176" s="40">
        <v>126</v>
      </c>
      <c r="Q176" s="48"/>
      <c r="R176" s="17"/>
      <c r="S176" s="40">
        <v>126</v>
      </c>
      <c r="T176" s="48"/>
      <c r="U176" s="17"/>
      <c r="V176" s="40">
        <v>126</v>
      </c>
      <c r="W176" s="48"/>
      <c r="X176" s="45"/>
      <c r="Y176" s="40">
        <v>126</v>
      </c>
      <c r="Z176" s="48"/>
    </row>
    <row r="177" spans="1:26">
      <c r="A177" s="40">
        <v>125</v>
      </c>
      <c r="B177" s="48"/>
      <c r="C177" s="43"/>
      <c r="D177" s="40">
        <v>125</v>
      </c>
      <c r="E177" s="48"/>
      <c r="F177" s="17"/>
      <c r="G177" s="40">
        <v>125</v>
      </c>
      <c r="H177" s="48"/>
      <c r="I177" s="17"/>
      <c r="J177" s="40">
        <v>125</v>
      </c>
      <c r="K177" s="48"/>
      <c r="L177" s="17"/>
      <c r="M177" s="40">
        <v>125</v>
      </c>
      <c r="N177" s="48"/>
      <c r="O177" s="17"/>
      <c r="P177" s="40">
        <v>125</v>
      </c>
      <c r="Q177" s="48"/>
      <c r="R177" s="17"/>
      <c r="S177" s="40">
        <v>125</v>
      </c>
      <c r="T177" s="48"/>
      <c r="U177" s="17"/>
      <c r="V177" s="40">
        <v>125</v>
      </c>
      <c r="W177" s="48"/>
      <c r="X177" s="45"/>
      <c r="Y177" s="40">
        <v>125</v>
      </c>
      <c r="Z177" s="48"/>
    </row>
    <row r="178" spans="1:26">
      <c r="A178" s="40">
        <v>124</v>
      </c>
      <c r="B178" s="48"/>
      <c r="C178" s="43"/>
      <c r="D178" s="40">
        <v>124</v>
      </c>
      <c r="E178" s="48"/>
      <c r="F178" s="17"/>
      <c r="G178" s="40">
        <v>124</v>
      </c>
      <c r="H178" s="48"/>
      <c r="I178" s="17"/>
      <c r="J178" s="40">
        <v>124</v>
      </c>
      <c r="K178" s="48"/>
      <c r="L178" s="17"/>
      <c r="M178" s="40">
        <v>124</v>
      </c>
      <c r="N178" s="48"/>
      <c r="O178" s="17"/>
      <c r="P178" s="40">
        <v>124</v>
      </c>
      <c r="Q178" s="48"/>
      <c r="R178" s="17"/>
      <c r="S178" s="40">
        <v>124</v>
      </c>
      <c r="T178" s="48"/>
      <c r="U178" s="17"/>
      <c r="V178" s="40">
        <v>124</v>
      </c>
      <c r="W178" s="48"/>
      <c r="X178" s="45"/>
      <c r="Y178" s="40">
        <v>124</v>
      </c>
      <c r="Z178" s="48"/>
    </row>
    <row r="179" spans="1:26">
      <c r="A179" s="40">
        <v>123</v>
      </c>
      <c r="B179" s="48"/>
      <c r="C179" s="43"/>
      <c r="D179" s="40">
        <v>123</v>
      </c>
      <c r="E179" s="48"/>
      <c r="F179" s="17"/>
      <c r="G179" s="40">
        <v>123</v>
      </c>
      <c r="H179" s="48"/>
      <c r="I179" s="17"/>
      <c r="J179" s="40">
        <v>123</v>
      </c>
      <c r="K179" s="48"/>
      <c r="L179" s="17"/>
      <c r="M179" s="40">
        <v>123</v>
      </c>
      <c r="N179" s="48"/>
      <c r="O179" s="17"/>
      <c r="P179" s="40">
        <v>123</v>
      </c>
      <c r="Q179" s="48"/>
      <c r="R179" s="17"/>
      <c r="S179" s="40">
        <v>123</v>
      </c>
      <c r="T179" s="48"/>
      <c r="U179" s="17"/>
      <c r="V179" s="40">
        <v>123</v>
      </c>
      <c r="W179" s="48"/>
      <c r="X179" s="45"/>
      <c r="Y179" s="40">
        <v>123</v>
      </c>
      <c r="Z179" s="48"/>
    </row>
    <row r="180" spans="1:26">
      <c r="A180" s="40">
        <v>122</v>
      </c>
      <c r="B180" s="48"/>
      <c r="C180" s="43"/>
      <c r="D180" s="40">
        <v>122</v>
      </c>
      <c r="E180" s="48"/>
      <c r="F180" s="17"/>
      <c r="G180" s="40">
        <v>122</v>
      </c>
      <c r="H180" s="48"/>
      <c r="I180" s="17"/>
      <c r="J180" s="40">
        <v>122</v>
      </c>
      <c r="K180" s="48"/>
      <c r="L180" s="17"/>
      <c r="M180" s="40">
        <v>122</v>
      </c>
      <c r="N180" s="48"/>
      <c r="O180" s="17"/>
      <c r="P180" s="40">
        <v>122</v>
      </c>
      <c r="Q180" s="48"/>
      <c r="R180" s="17"/>
      <c r="S180" s="40">
        <v>122</v>
      </c>
      <c r="T180" s="48"/>
      <c r="U180" s="17"/>
      <c r="V180" s="40">
        <v>122</v>
      </c>
      <c r="W180" s="48"/>
      <c r="X180" s="45"/>
      <c r="Y180" s="40">
        <v>122</v>
      </c>
      <c r="Z180" s="48"/>
    </row>
    <row r="181" spans="1:26">
      <c r="A181" s="40">
        <v>121</v>
      </c>
      <c r="B181" s="43" t="s">
        <v>221</v>
      </c>
      <c r="C181" s="43"/>
      <c r="D181" s="40">
        <v>121</v>
      </c>
      <c r="E181" s="43" t="s">
        <v>221</v>
      </c>
      <c r="F181" s="17"/>
      <c r="G181" s="40">
        <v>121</v>
      </c>
      <c r="H181" s="43" t="s">
        <v>221</v>
      </c>
      <c r="I181" s="17"/>
      <c r="J181" s="40">
        <v>121</v>
      </c>
      <c r="K181" s="43" t="s">
        <v>221</v>
      </c>
      <c r="L181" s="17"/>
      <c r="M181" s="40">
        <v>121</v>
      </c>
      <c r="N181" s="43" t="s">
        <v>221</v>
      </c>
      <c r="O181" s="17"/>
      <c r="P181" s="40">
        <v>121</v>
      </c>
      <c r="Q181" s="43" t="s">
        <v>221</v>
      </c>
      <c r="R181" s="17"/>
      <c r="S181" s="40">
        <v>121</v>
      </c>
      <c r="T181" s="43" t="s">
        <v>221</v>
      </c>
      <c r="U181" s="17"/>
      <c r="V181" s="40">
        <v>121</v>
      </c>
      <c r="W181" s="43" t="s">
        <v>221</v>
      </c>
      <c r="X181" s="45"/>
      <c r="Y181" s="40">
        <v>121</v>
      </c>
      <c r="Z181" s="43" t="s">
        <v>221</v>
      </c>
    </row>
    <row r="182" spans="1:26">
      <c r="A182" s="40">
        <v>120</v>
      </c>
      <c r="B182" s="48"/>
      <c r="C182" s="43"/>
      <c r="D182" s="40">
        <v>120</v>
      </c>
      <c r="E182" s="48"/>
      <c r="F182" s="17"/>
      <c r="G182" s="40">
        <v>120</v>
      </c>
      <c r="H182" s="48"/>
      <c r="I182" s="17"/>
      <c r="J182" s="40">
        <v>120</v>
      </c>
      <c r="K182" s="48"/>
      <c r="L182" s="17"/>
      <c r="M182" s="40">
        <v>120</v>
      </c>
      <c r="N182" s="48"/>
      <c r="O182" s="17"/>
      <c r="P182" s="40">
        <v>120</v>
      </c>
      <c r="Q182" s="48"/>
      <c r="R182" s="17"/>
      <c r="S182" s="40">
        <v>120</v>
      </c>
      <c r="T182" s="48"/>
      <c r="U182" s="17"/>
      <c r="V182" s="40">
        <v>120</v>
      </c>
      <c r="W182" s="48"/>
      <c r="X182" s="45"/>
      <c r="Y182" s="40">
        <v>120</v>
      </c>
      <c r="Z182" s="48"/>
    </row>
    <row r="183" spans="1:26">
      <c r="A183" s="40">
        <v>119</v>
      </c>
      <c r="B183" s="48"/>
      <c r="C183" s="43"/>
      <c r="D183" s="40">
        <v>119</v>
      </c>
      <c r="E183" s="48"/>
      <c r="F183" s="17"/>
      <c r="G183" s="40">
        <v>119</v>
      </c>
      <c r="H183" s="48"/>
      <c r="I183" s="17"/>
      <c r="J183" s="40">
        <v>119</v>
      </c>
      <c r="K183" s="48"/>
      <c r="L183" s="17"/>
      <c r="M183" s="40">
        <v>119</v>
      </c>
      <c r="N183" s="48"/>
      <c r="O183" s="17"/>
      <c r="P183" s="40">
        <v>119</v>
      </c>
      <c r="Q183" s="48"/>
      <c r="R183" s="17"/>
      <c r="S183" s="40">
        <v>119</v>
      </c>
      <c r="T183" s="48"/>
      <c r="U183" s="17"/>
      <c r="V183" s="40">
        <v>119</v>
      </c>
      <c r="W183" s="48"/>
      <c r="X183" s="45"/>
      <c r="Y183" s="40">
        <v>119</v>
      </c>
      <c r="Z183" s="48"/>
    </row>
    <row r="184" spans="1:26">
      <c r="A184" s="40">
        <v>118</v>
      </c>
      <c r="B184" s="48"/>
      <c r="C184" s="43"/>
      <c r="D184" s="40">
        <v>118</v>
      </c>
      <c r="E184" s="48"/>
      <c r="F184" s="17"/>
      <c r="G184" s="40">
        <v>118</v>
      </c>
      <c r="H184" s="48"/>
      <c r="I184" s="17"/>
      <c r="J184" s="40">
        <v>118</v>
      </c>
      <c r="K184" s="48"/>
      <c r="L184" s="17"/>
      <c r="M184" s="40">
        <v>118</v>
      </c>
      <c r="N184" s="48"/>
      <c r="O184" s="17"/>
      <c r="P184" s="40">
        <v>118</v>
      </c>
      <c r="Q184" s="48"/>
      <c r="R184" s="17"/>
      <c r="S184" s="40">
        <v>118</v>
      </c>
      <c r="T184" s="48"/>
      <c r="U184" s="17"/>
      <c r="V184" s="40">
        <v>118</v>
      </c>
      <c r="W184" s="48"/>
      <c r="X184" s="45"/>
      <c r="Y184" s="40">
        <v>118</v>
      </c>
      <c r="Z184" s="48"/>
    </row>
    <row r="185" spans="1:26">
      <c r="A185" s="40">
        <v>117</v>
      </c>
      <c r="B185" s="48"/>
      <c r="C185" s="43"/>
      <c r="D185" s="40">
        <v>117</v>
      </c>
      <c r="E185" s="48"/>
      <c r="F185" s="17"/>
      <c r="G185" s="40">
        <v>117</v>
      </c>
      <c r="H185" s="48"/>
      <c r="I185" s="17"/>
      <c r="J185" s="40">
        <v>117</v>
      </c>
      <c r="K185" s="48"/>
      <c r="L185" s="17"/>
      <c r="M185" s="40">
        <v>117</v>
      </c>
      <c r="N185" s="48"/>
      <c r="O185" s="17"/>
      <c r="P185" s="40">
        <v>117</v>
      </c>
      <c r="Q185" s="48"/>
      <c r="R185" s="17"/>
      <c r="S185" s="40">
        <v>117</v>
      </c>
      <c r="T185" s="48"/>
      <c r="U185" s="17"/>
      <c r="V185" s="40">
        <v>117</v>
      </c>
      <c r="W185" s="48"/>
      <c r="X185" s="45"/>
      <c r="Y185" s="40">
        <v>117</v>
      </c>
      <c r="Z185" s="48"/>
    </row>
    <row r="186" spans="1:26">
      <c r="A186" s="40">
        <v>116</v>
      </c>
      <c r="B186" s="48"/>
      <c r="C186" s="43"/>
      <c r="D186" s="40">
        <v>116</v>
      </c>
      <c r="E186" s="48"/>
      <c r="F186" s="17"/>
      <c r="G186" s="40">
        <v>116</v>
      </c>
      <c r="H186" s="48"/>
      <c r="I186" s="17"/>
      <c r="J186" s="40">
        <v>116</v>
      </c>
      <c r="K186" s="48"/>
      <c r="L186" s="17"/>
      <c r="M186" s="40">
        <v>116</v>
      </c>
      <c r="N186" s="48"/>
      <c r="O186" s="17"/>
      <c r="P186" s="40">
        <v>116</v>
      </c>
      <c r="Q186" s="48"/>
      <c r="R186" s="17"/>
      <c r="S186" s="40">
        <v>116</v>
      </c>
      <c r="T186" s="48"/>
      <c r="U186" s="17"/>
      <c r="V186" s="40">
        <v>116</v>
      </c>
      <c r="W186" s="48"/>
      <c r="X186" s="45"/>
      <c r="Y186" s="40">
        <v>116</v>
      </c>
      <c r="Z186" s="48"/>
    </row>
    <row r="187" spans="1:26">
      <c r="A187" s="40">
        <v>115</v>
      </c>
      <c r="B187" s="48"/>
      <c r="C187" s="43"/>
      <c r="D187" s="40">
        <v>115</v>
      </c>
      <c r="E187" s="48"/>
      <c r="F187" s="17"/>
      <c r="G187" s="40">
        <v>115</v>
      </c>
      <c r="H187" s="48"/>
      <c r="I187" s="17"/>
      <c r="J187" s="40">
        <v>115</v>
      </c>
      <c r="K187" s="48"/>
      <c r="L187" s="17"/>
      <c r="M187" s="40">
        <v>115</v>
      </c>
      <c r="N187" s="48"/>
      <c r="O187" s="17"/>
      <c r="P187" s="40">
        <v>115</v>
      </c>
      <c r="Q187" s="48"/>
      <c r="R187" s="17"/>
      <c r="S187" s="40">
        <v>115</v>
      </c>
      <c r="T187" s="48"/>
      <c r="U187" s="17"/>
      <c r="V187" s="40">
        <v>115</v>
      </c>
      <c r="W187" s="48"/>
      <c r="X187" s="45"/>
      <c r="Y187" s="40">
        <v>115</v>
      </c>
      <c r="Z187" s="48"/>
    </row>
    <row r="188" spans="1:26">
      <c r="A188" s="40">
        <v>114</v>
      </c>
      <c r="B188" s="48"/>
      <c r="C188" s="43"/>
      <c r="D188" s="40">
        <v>114</v>
      </c>
      <c r="E188" s="48"/>
      <c r="F188" s="17"/>
      <c r="G188" s="40">
        <v>114</v>
      </c>
      <c r="H188" s="48"/>
      <c r="I188" s="17"/>
      <c r="J188" s="40">
        <v>114</v>
      </c>
      <c r="K188" s="48"/>
      <c r="L188" s="17"/>
      <c r="M188" s="40">
        <v>114</v>
      </c>
      <c r="N188" s="43" t="s">
        <v>221</v>
      </c>
      <c r="O188" s="17"/>
      <c r="P188" s="40">
        <v>114</v>
      </c>
      <c r="Q188" s="48"/>
      <c r="R188" s="17"/>
      <c r="S188" s="40">
        <v>114</v>
      </c>
      <c r="T188" s="48"/>
      <c r="U188" s="17"/>
      <c r="V188" s="40">
        <v>114</v>
      </c>
      <c r="W188" s="48"/>
      <c r="X188" s="45"/>
      <c r="Y188" s="40">
        <v>114</v>
      </c>
      <c r="Z188" s="48"/>
    </row>
    <row r="189" spans="1:26">
      <c r="A189" s="40">
        <v>113</v>
      </c>
      <c r="B189" s="48"/>
      <c r="C189" s="43"/>
      <c r="D189" s="40">
        <v>113</v>
      </c>
      <c r="E189" s="48"/>
      <c r="F189" s="17"/>
      <c r="G189" s="40">
        <v>113</v>
      </c>
      <c r="H189" s="48"/>
      <c r="I189" s="17"/>
      <c r="J189" s="40">
        <v>113</v>
      </c>
      <c r="K189" s="48"/>
      <c r="L189" s="17"/>
      <c r="M189" s="40">
        <v>113</v>
      </c>
      <c r="N189" s="48"/>
      <c r="O189" s="17"/>
      <c r="P189" s="40">
        <v>113</v>
      </c>
      <c r="Q189" s="48"/>
      <c r="R189" s="17"/>
      <c r="S189" s="40">
        <v>113</v>
      </c>
      <c r="T189" s="48"/>
      <c r="U189" s="17"/>
      <c r="V189" s="40">
        <v>113</v>
      </c>
      <c r="W189" s="48"/>
      <c r="X189" s="45"/>
      <c r="Y189" s="40">
        <v>113</v>
      </c>
      <c r="Z189" s="48"/>
    </row>
    <row r="190" spans="1:26">
      <c r="A190" s="40">
        <v>112</v>
      </c>
      <c r="B190" s="48"/>
      <c r="C190" s="43"/>
      <c r="D190" s="40">
        <v>112</v>
      </c>
      <c r="E190" s="48"/>
      <c r="F190" s="17"/>
      <c r="G190" s="40">
        <v>112</v>
      </c>
      <c r="H190" s="48"/>
      <c r="I190" s="17"/>
      <c r="J190" s="40">
        <v>112</v>
      </c>
      <c r="K190" s="48"/>
      <c r="L190" s="17"/>
      <c r="M190" s="40">
        <v>112</v>
      </c>
      <c r="N190" s="48"/>
      <c r="O190" s="17"/>
      <c r="P190" s="40">
        <v>112</v>
      </c>
      <c r="Q190" s="48"/>
      <c r="R190" s="17"/>
      <c r="S190" s="40">
        <v>112</v>
      </c>
      <c r="T190" s="48"/>
      <c r="U190" s="17"/>
      <c r="V190" s="40">
        <v>112</v>
      </c>
      <c r="W190" s="48"/>
      <c r="X190" s="45"/>
      <c r="Y190" s="40">
        <v>112</v>
      </c>
      <c r="Z190" s="48"/>
    </row>
    <row r="191" spans="1:26">
      <c r="A191" s="40">
        <v>111</v>
      </c>
      <c r="B191" s="48"/>
      <c r="C191" s="43"/>
      <c r="D191" s="40">
        <v>111</v>
      </c>
      <c r="E191" s="48"/>
      <c r="F191" s="17"/>
      <c r="G191" s="40">
        <v>111</v>
      </c>
      <c r="H191" s="48"/>
      <c r="I191" s="17"/>
      <c r="J191" s="40">
        <v>111</v>
      </c>
      <c r="K191" s="48"/>
      <c r="L191" s="17"/>
      <c r="M191" s="40">
        <v>111</v>
      </c>
      <c r="N191" s="48"/>
      <c r="O191" s="17"/>
      <c r="P191" s="40">
        <v>111</v>
      </c>
      <c r="Q191" s="48"/>
      <c r="R191" s="17"/>
      <c r="S191" s="40">
        <v>111</v>
      </c>
      <c r="T191" s="48"/>
      <c r="U191" s="17"/>
      <c r="V191" s="40">
        <v>111</v>
      </c>
      <c r="W191" s="48"/>
      <c r="X191" s="45"/>
      <c r="Y191" s="40">
        <v>111</v>
      </c>
      <c r="Z191" s="48"/>
    </row>
    <row r="192" spans="1:26">
      <c r="A192" s="40">
        <v>110</v>
      </c>
      <c r="B192" s="48"/>
      <c r="C192" s="43"/>
      <c r="D192" s="40">
        <v>110</v>
      </c>
      <c r="E192" s="48"/>
      <c r="F192" s="17"/>
      <c r="G192" s="40">
        <v>110</v>
      </c>
      <c r="H192" s="48"/>
      <c r="I192" s="17"/>
      <c r="J192" s="40">
        <v>110</v>
      </c>
      <c r="K192" s="48"/>
      <c r="L192" s="17"/>
      <c r="M192" s="40">
        <v>110</v>
      </c>
      <c r="N192" s="48"/>
      <c r="O192" s="17"/>
      <c r="P192" s="40">
        <v>110</v>
      </c>
      <c r="Q192" s="48"/>
      <c r="R192" s="17"/>
      <c r="S192" s="40">
        <v>110</v>
      </c>
      <c r="T192" s="48"/>
      <c r="U192" s="17"/>
      <c r="V192" s="40">
        <v>110</v>
      </c>
      <c r="W192" s="48"/>
      <c r="X192" s="45"/>
      <c r="Y192" s="40">
        <v>110</v>
      </c>
      <c r="Z192" s="48"/>
    </row>
    <row r="193" spans="1:26">
      <c r="A193" s="40">
        <v>109</v>
      </c>
      <c r="B193" s="48"/>
      <c r="C193" s="43"/>
      <c r="D193" s="40">
        <v>109</v>
      </c>
      <c r="E193" s="48"/>
      <c r="F193" s="17"/>
      <c r="G193" s="40">
        <v>109</v>
      </c>
      <c r="H193" s="48"/>
      <c r="I193" s="17"/>
      <c r="J193" s="40">
        <v>109</v>
      </c>
      <c r="K193" s="48"/>
      <c r="L193" s="17"/>
      <c r="M193" s="40">
        <v>109</v>
      </c>
      <c r="N193" s="48"/>
      <c r="O193" s="17"/>
      <c r="P193" s="40">
        <v>109</v>
      </c>
      <c r="Q193" s="48"/>
      <c r="R193" s="17"/>
      <c r="S193" s="40">
        <v>109</v>
      </c>
      <c r="T193" s="48"/>
      <c r="U193" s="17"/>
      <c r="V193" s="40">
        <v>109</v>
      </c>
      <c r="W193" s="48"/>
      <c r="X193" s="45"/>
      <c r="Y193" s="40">
        <v>109</v>
      </c>
      <c r="Z193" s="48"/>
    </row>
    <row r="194" spans="1:26">
      <c r="A194" s="40">
        <v>108</v>
      </c>
      <c r="B194" s="48"/>
      <c r="C194" s="43"/>
      <c r="D194" s="40">
        <v>108</v>
      </c>
      <c r="E194" s="48"/>
      <c r="F194" s="17"/>
      <c r="G194" s="40">
        <v>108</v>
      </c>
      <c r="H194" s="48"/>
      <c r="I194" s="17"/>
      <c r="J194" s="40">
        <v>108</v>
      </c>
      <c r="K194" s="48"/>
      <c r="L194" s="17"/>
      <c r="M194" s="40">
        <v>108</v>
      </c>
      <c r="N194" s="48"/>
      <c r="O194" s="17"/>
      <c r="P194" s="40">
        <v>108</v>
      </c>
      <c r="Q194" s="48"/>
      <c r="R194" s="17"/>
      <c r="S194" s="40">
        <v>108</v>
      </c>
      <c r="T194" s="48"/>
      <c r="U194" s="17"/>
      <c r="V194" s="40">
        <v>108</v>
      </c>
      <c r="W194" s="48"/>
      <c r="X194" s="45"/>
      <c r="Y194" s="40">
        <v>108</v>
      </c>
      <c r="Z194" s="48"/>
    </row>
    <row r="195" spans="1:26">
      <c r="A195" s="40">
        <v>107</v>
      </c>
      <c r="B195" s="48"/>
      <c r="C195" s="43"/>
      <c r="D195" s="40">
        <v>107</v>
      </c>
      <c r="E195" s="48"/>
      <c r="F195" s="17"/>
      <c r="G195" s="40">
        <v>107</v>
      </c>
      <c r="H195" s="48"/>
      <c r="I195" s="17"/>
      <c r="J195" s="40">
        <v>107</v>
      </c>
      <c r="K195" s="48"/>
      <c r="L195" s="17"/>
      <c r="M195" s="40">
        <v>107</v>
      </c>
      <c r="N195" s="48"/>
      <c r="O195" s="17"/>
      <c r="P195" s="40">
        <v>107</v>
      </c>
      <c r="Q195" s="48"/>
      <c r="R195" s="17"/>
      <c r="S195" s="40">
        <v>107</v>
      </c>
      <c r="T195" s="48"/>
      <c r="U195" s="17"/>
      <c r="V195" s="40">
        <v>107</v>
      </c>
      <c r="W195" s="48"/>
      <c r="X195" s="45"/>
      <c r="Y195" s="40">
        <v>107</v>
      </c>
      <c r="Z195" s="48"/>
    </row>
    <row r="196" spans="1:26">
      <c r="A196" s="40">
        <v>106</v>
      </c>
      <c r="B196" s="48"/>
      <c r="C196" s="43"/>
      <c r="D196" s="40">
        <v>106</v>
      </c>
      <c r="E196" s="48"/>
      <c r="F196" s="17"/>
      <c r="G196" s="40">
        <v>106</v>
      </c>
      <c r="H196" s="48"/>
      <c r="I196" s="17"/>
      <c r="J196" s="40">
        <v>106</v>
      </c>
      <c r="K196" s="48"/>
      <c r="L196" s="17"/>
      <c r="M196" s="40">
        <v>106</v>
      </c>
      <c r="N196" s="48"/>
      <c r="O196" s="17"/>
      <c r="P196" s="40">
        <v>106</v>
      </c>
      <c r="Q196" s="48"/>
      <c r="R196" s="17"/>
      <c r="S196" s="40">
        <v>106</v>
      </c>
      <c r="T196" s="48"/>
      <c r="U196" s="17"/>
      <c r="V196" s="40">
        <v>106</v>
      </c>
      <c r="W196" s="48"/>
      <c r="X196" s="45"/>
      <c r="Y196" s="40">
        <v>106</v>
      </c>
      <c r="Z196" s="48"/>
    </row>
    <row r="197" spans="1:26">
      <c r="A197" s="40">
        <v>105</v>
      </c>
      <c r="B197" s="48"/>
      <c r="C197" s="43"/>
      <c r="D197" s="40">
        <v>105</v>
      </c>
      <c r="E197" s="48"/>
      <c r="F197" s="17"/>
      <c r="G197" s="40">
        <v>105</v>
      </c>
      <c r="H197" s="48"/>
      <c r="I197" s="17"/>
      <c r="J197" s="40">
        <v>105</v>
      </c>
      <c r="K197" s="48"/>
      <c r="L197" s="17"/>
      <c r="M197" s="40">
        <v>105</v>
      </c>
      <c r="N197" s="48"/>
      <c r="O197" s="17"/>
      <c r="P197" s="40">
        <v>105</v>
      </c>
      <c r="Q197" s="48"/>
      <c r="R197" s="17"/>
      <c r="S197" s="40">
        <v>105</v>
      </c>
      <c r="T197" s="48"/>
      <c r="U197" s="17"/>
      <c r="V197" s="40">
        <v>105</v>
      </c>
      <c r="W197" s="48"/>
      <c r="X197" s="45"/>
      <c r="Y197" s="40">
        <v>105</v>
      </c>
      <c r="Z197" s="48"/>
    </row>
    <row r="198" spans="1:26">
      <c r="A198" s="40">
        <v>104</v>
      </c>
      <c r="B198" s="48"/>
      <c r="C198" s="43"/>
      <c r="D198" s="40">
        <v>104</v>
      </c>
      <c r="E198" s="48"/>
      <c r="F198" s="17"/>
      <c r="G198" s="40">
        <v>104</v>
      </c>
      <c r="H198" s="48"/>
      <c r="I198" s="17"/>
      <c r="J198" s="40">
        <v>104</v>
      </c>
      <c r="K198" s="48"/>
      <c r="L198" s="17"/>
      <c r="M198" s="40">
        <v>104</v>
      </c>
      <c r="N198" s="48"/>
      <c r="O198" s="17"/>
      <c r="P198" s="40">
        <v>104</v>
      </c>
      <c r="Q198" s="48"/>
      <c r="R198" s="17"/>
      <c r="S198" s="40">
        <v>104</v>
      </c>
      <c r="T198" s="48"/>
      <c r="U198" s="17"/>
      <c r="V198" s="40">
        <v>104</v>
      </c>
      <c r="W198" s="48"/>
      <c r="X198" s="45"/>
      <c r="Y198" s="40">
        <v>104</v>
      </c>
      <c r="Z198" s="48"/>
    </row>
    <row r="199" spans="1:26">
      <c r="A199" s="40">
        <v>103</v>
      </c>
      <c r="B199" s="48"/>
      <c r="C199" s="43"/>
      <c r="D199" s="40">
        <v>103</v>
      </c>
      <c r="E199" s="48"/>
      <c r="F199" s="17"/>
      <c r="G199" s="40">
        <v>103</v>
      </c>
      <c r="H199" s="48"/>
      <c r="I199" s="17"/>
      <c r="J199" s="40">
        <v>103</v>
      </c>
      <c r="K199" s="48"/>
      <c r="L199" s="17"/>
      <c r="M199" s="40">
        <v>103</v>
      </c>
      <c r="N199" s="48"/>
      <c r="O199" s="17"/>
      <c r="P199" s="40">
        <v>103</v>
      </c>
      <c r="Q199" s="48"/>
      <c r="R199" s="17"/>
      <c r="S199" s="40">
        <v>103</v>
      </c>
      <c r="T199" s="48"/>
      <c r="U199" s="17"/>
      <c r="V199" s="40">
        <v>103</v>
      </c>
      <c r="W199" s="48"/>
      <c r="X199" s="45"/>
      <c r="Y199" s="40">
        <v>103</v>
      </c>
      <c r="Z199" s="48"/>
    </row>
    <row r="200" spans="1:26">
      <c r="A200" s="40">
        <v>102</v>
      </c>
      <c r="B200" s="48"/>
      <c r="C200" s="43"/>
      <c r="D200" s="40">
        <v>102</v>
      </c>
      <c r="E200" s="48"/>
      <c r="F200" s="17"/>
      <c r="G200" s="40">
        <v>102</v>
      </c>
      <c r="H200" s="48"/>
      <c r="I200" s="17"/>
      <c r="J200" s="40">
        <v>102</v>
      </c>
      <c r="K200" s="48"/>
      <c r="L200" s="17"/>
      <c r="M200" s="40">
        <v>102</v>
      </c>
      <c r="N200" s="48"/>
      <c r="O200" s="17"/>
      <c r="P200" s="40">
        <v>102</v>
      </c>
      <c r="Q200" s="48"/>
      <c r="R200" s="17"/>
      <c r="S200" s="40">
        <v>102</v>
      </c>
      <c r="T200" s="48"/>
      <c r="U200" s="17"/>
      <c r="V200" s="40">
        <v>102</v>
      </c>
      <c r="W200" s="48"/>
      <c r="X200" s="45"/>
      <c r="Y200" s="40">
        <v>102</v>
      </c>
      <c r="Z200" s="48"/>
    </row>
    <row r="201" spans="1:26">
      <c r="A201" s="40">
        <v>101</v>
      </c>
      <c r="B201" s="48"/>
      <c r="C201" s="43"/>
      <c r="D201" s="40">
        <v>101</v>
      </c>
      <c r="E201" s="48"/>
      <c r="F201" s="17"/>
      <c r="G201" s="40">
        <v>101</v>
      </c>
      <c r="H201" s="48"/>
      <c r="I201" s="17"/>
      <c r="J201" s="40">
        <v>101</v>
      </c>
      <c r="K201" s="48"/>
      <c r="L201" s="17"/>
      <c r="M201" s="40">
        <v>101</v>
      </c>
      <c r="N201" s="48"/>
      <c r="O201" s="17"/>
      <c r="P201" s="40">
        <v>101</v>
      </c>
      <c r="Q201" s="48"/>
      <c r="R201" s="17"/>
      <c r="S201" s="40">
        <v>101</v>
      </c>
      <c r="T201" s="48"/>
      <c r="U201" s="17"/>
      <c r="V201" s="40">
        <v>101</v>
      </c>
      <c r="W201" s="48"/>
      <c r="X201" s="45"/>
      <c r="Y201" s="40">
        <v>101</v>
      </c>
      <c r="Z201" s="48"/>
    </row>
    <row r="202" spans="1:26">
      <c r="A202" s="40">
        <v>100</v>
      </c>
      <c r="B202" s="48"/>
      <c r="C202" s="43"/>
      <c r="D202" s="40">
        <v>100</v>
      </c>
      <c r="E202" s="48"/>
      <c r="F202" s="17"/>
      <c r="G202" s="40">
        <v>100</v>
      </c>
      <c r="H202" s="48"/>
      <c r="I202" s="17"/>
      <c r="J202" s="40">
        <v>100</v>
      </c>
      <c r="K202" s="48"/>
      <c r="L202" s="17"/>
      <c r="M202" s="40">
        <v>100</v>
      </c>
      <c r="N202" s="48"/>
      <c r="O202" s="17"/>
      <c r="P202" s="40">
        <v>100</v>
      </c>
      <c r="Q202" s="48"/>
      <c r="R202" s="17"/>
      <c r="S202" s="40">
        <v>100</v>
      </c>
      <c r="T202" s="48"/>
      <c r="U202" s="17"/>
      <c r="V202" s="40">
        <v>100</v>
      </c>
      <c r="W202" s="48"/>
      <c r="X202" s="45"/>
      <c r="Y202" s="40">
        <v>100</v>
      </c>
      <c r="Z202" s="48"/>
    </row>
    <row r="203" spans="1:26">
      <c r="A203" s="40">
        <v>99</v>
      </c>
      <c r="B203" s="48"/>
      <c r="C203" s="43"/>
      <c r="D203" s="40">
        <v>99</v>
      </c>
      <c r="E203" s="48"/>
      <c r="F203" s="17"/>
      <c r="G203" s="40">
        <v>99</v>
      </c>
      <c r="H203" s="48"/>
      <c r="I203" s="17"/>
      <c r="J203" s="40">
        <v>99</v>
      </c>
      <c r="K203" s="48"/>
      <c r="L203" s="17"/>
      <c r="M203" s="40">
        <v>99</v>
      </c>
      <c r="N203" s="48"/>
      <c r="O203" s="17"/>
      <c r="P203" s="40">
        <v>99</v>
      </c>
      <c r="Q203" s="48"/>
      <c r="R203" s="17"/>
      <c r="S203" s="40">
        <v>99</v>
      </c>
      <c r="T203" s="48"/>
      <c r="U203" s="17"/>
      <c r="V203" s="40">
        <v>99</v>
      </c>
      <c r="W203" s="48"/>
      <c r="X203" s="45"/>
      <c r="Y203" s="40">
        <v>99</v>
      </c>
      <c r="Z203" s="48"/>
    </row>
    <row r="204" spans="1:26">
      <c r="A204" s="40">
        <v>98</v>
      </c>
      <c r="B204" s="48"/>
      <c r="C204" s="43"/>
      <c r="D204" s="40">
        <v>98</v>
      </c>
      <c r="E204" s="48"/>
      <c r="F204" s="17"/>
      <c r="G204" s="40">
        <v>98</v>
      </c>
      <c r="H204" s="48"/>
      <c r="I204" s="17"/>
      <c r="J204" s="40">
        <v>98</v>
      </c>
      <c r="K204" s="48"/>
      <c r="L204" s="17"/>
      <c r="M204" s="40">
        <v>98</v>
      </c>
      <c r="N204" s="48"/>
      <c r="O204" s="17"/>
      <c r="P204" s="40">
        <v>98</v>
      </c>
      <c r="Q204" s="48"/>
      <c r="R204" s="17"/>
      <c r="S204" s="40">
        <v>98</v>
      </c>
      <c r="T204" s="48"/>
      <c r="U204" s="17"/>
      <c r="V204" s="40">
        <v>98</v>
      </c>
      <c r="W204" s="48"/>
      <c r="X204" s="45"/>
      <c r="Y204" s="40">
        <v>98</v>
      </c>
      <c r="Z204" s="48"/>
    </row>
    <row r="205" spans="1:26">
      <c r="A205" s="40">
        <v>97</v>
      </c>
      <c r="B205" s="48"/>
      <c r="C205" s="43"/>
      <c r="D205" s="40">
        <v>97</v>
      </c>
      <c r="E205" s="48"/>
      <c r="F205" s="17"/>
      <c r="G205" s="40">
        <v>97</v>
      </c>
      <c r="H205" s="48"/>
      <c r="I205" s="17"/>
      <c r="J205" s="40">
        <v>97</v>
      </c>
      <c r="K205" s="48"/>
      <c r="L205" s="17"/>
      <c r="M205" s="40">
        <v>97</v>
      </c>
      <c r="N205" s="48"/>
      <c r="O205" s="17"/>
      <c r="P205" s="40">
        <v>97</v>
      </c>
      <c r="Q205" s="48"/>
      <c r="R205" s="17"/>
      <c r="S205" s="40">
        <v>97</v>
      </c>
      <c r="T205" s="48"/>
      <c r="U205" s="17"/>
      <c r="V205" s="40">
        <v>97</v>
      </c>
      <c r="W205" s="48"/>
      <c r="X205" s="45"/>
      <c r="Y205" s="40">
        <v>97</v>
      </c>
      <c r="Z205" s="48"/>
    </row>
    <row r="206" spans="1:26">
      <c r="A206" s="40">
        <v>96</v>
      </c>
      <c r="B206" s="48"/>
      <c r="C206" s="43"/>
      <c r="D206" s="40">
        <v>96</v>
      </c>
      <c r="E206" s="48"/>
      <c r="F206" s="17"/>
      <c r="G206" s="40">
        <v>96</v>
      </c>
      <c r="H206" s="48"/>
      <c r="I206" s="17"/>
      <c r="J206" s="40">
        <v>96</v>
      </c>
      <c r="K206" s="48"/>
      <c r="L206" s="17"/>
      <c r="M206" s="40">
        <v>96</v>
      </c>
      <c r="N206" s="48"/>
      <c r="O206" s="17"/>
      <c r="P206" s="40">
        <v>96</v>
      </c>
      <c r="Q206" s="48"/>
      <c r="R206" s="17"/>
      <c r="S206" s="40">
        <v>96</v>
      </c>
      <c r="T206" s="48"/>
      <c r="U206" s="17"/>
      <c r="V206" s="40">
        <v>96</v>
      </c>
      <c r="W206" s="48"/>
      <c r="X206" s="45"/>
      <c r="Y206" s="40">
        <v>96</v>
      </c>
      <c r="Z206" s="48"/>
    </row>
    <row r="207" spans="1:26">
      <c r="A207" s="40">
        <v>95</v>
      </c>
      <c r="B207" s="48"/>
      <c r="C207" s="43"/>
      <c r="D207" s="40">
        <v>95</v>
      </c>
      <c r="E207" s="48"/>
      <c r="F207" s="17"/>
      <c r="G207" s="40">
        <v>95</v>
      </c>
      <c r="H207" s="48"/>
      <c r="I207" s="17"/>
      <c r="J207" s="40">
        <v>95</v>
      </c>
      <c r="K207" s="48"/>
      <c r="L207" s="17"/>
      <c r="M207" s="40">
        <v>95</v>
      </c>
      <c r="N207" s="48"/>
      <c r="O207" s="17"/>
      <c r="P207" s="40">
        <v>95</v>
      </c>
      <c r="Q207" s="48"/>
      <c r="R207" s="17"/>
      <c r="S207" s="40">
        <v>95</v>
      </c>
      <c r="T207" s="48"/>
      <c r="U207" s="17"/>
      <c r="V207" s="40">
        <v>95</v>
      </c>
      <c r="W207" s="48"/>
      <c r="X207" s="45"/>
      <c r="Y207" s="40">
        <v>95</v>
      </c>
      <c r="Z207" s="48"/>
    </row>
    <row r="208" spans="1:26">
      <c r="A208" s="40">
        <v>94</v>
      </c>
      <c r="B208" s="48"/>
      <c r="C208" s="43"/>
      <c r="D208" s="40">
        <v>94</v>
      </c>
      <c r="E208" s="48"/>
      <c r="F208" s="17"/>
      <c r="G208" s="40">
        <v>94</v>
      </c>
      <c r="H208" s="48"/>
      <c r="I208" s="17"/>
      <c r="J208" s="40">
        <v>94</v>
      </c>
      <c r="K208" s="48"/>
      <c r="L208" s="17"/>
      <c r="M208" s="40">
        <v>94</v>
      </c>
      <c r="N208" s="48"/>
      <c r="O208" s="17"/>
      <c r="P208" s="40">
        <v>94</v>
      </c>
      <c r="Q208" s="48"/>
      <c r="R208" s="17"/>
      <c r="S208" s="40">
        <v>94</v>
      </c>
      <c r="T208" s="48"/>
      <c r="U208" s="17"/>
      <c r="V208" s="40">
        <v>94</v>
      </c>
      <c r="W208" s="48"/>
      <c r="X208" s="45"/>
      <c r="Y208" s="40">
        <v>94</v>
      </c>
      <c r="Z208" s="48"/>
    </row>
    <row r="209" spans="1:26">
      <c r="A209" s="40">
        <v>93</v>
      </c>
      <c r="B209" s="48"/>
      <c r="C209" s="43"/>
      <c r="D209" s="40">
        <v>93</v>
      </c>
      <c r="E209" s="48"/>
      <c r="F209" s="17"/>
      <c r="G209" s="40">
        <v>93</v>
      </c>
      <c r="H209" s="48"/>
      <c r="I209" s="17"/>
      <c r="J209" s="40">
        <v>93</v>
      </c>
      <c r="K209" s="48"/>
      <c r="L209" s="17"/>
      <c r="M209" s="40">
        <v>93</v>
      </c>
      <c r="N209" s="48"/>
      <c r="O209" s="17"/>
      <c r="P209" s="40">
        <v>93</v>
      </c>
      <c r="Q209" s="48"/>
      <c r="R209" s="17"/>
      <c r="S209" s="40">
        <v>93</v>
      </c>
      <c r="T209" s="48"/>
      <c r="U209" s="17"/>
      <c r="V209" s="40">
        <v>93</v>
      </c>
      <c r="W209" s="48"/>
      <c r="X209" s="45"/>
      <c r="Y209" s="40">
        <v>93</v>
      </c>
      <c r="Z209" s="48"/>
    </row>
    <row r="210" spans="1:26">
      <c r="A210" s="40">
        <v>92</v>
      </c>
      <c r="B210" s="48"/>
      <c r="C210" s="43"/>
      <c r="D210" s="40">
        <v>92</v>
      </c>
      <c r="E210" s="48"/>
      <c r="F210" s="17"/>
      <c r="G210" s="40">
        <v>92</v>
      </c>
      <c r="H210" s="48"/>
      <c r="I210" s="17"/>
      <c r="J210" s="40">
        <v>92</v>
      </c>
      <c r="K210" s="48"/>
      <c r="L210" s="17"/>
      <c r="M210" s="40">
        <v>92</v>
      </c>
      <c r="N210" s="48"/>
      <c r="O210" s="17"/>
      <c r="P210" s="40">
        <v>92</v>
      </c>
      <c r="Q210" s="48"/>
      <c r="R210" s="17"/>
      <c r="S210" s="40">
        <v>92</v>
      </c>
      <c r="T210" s="48"/>
      <c r="U210" s="17"/>
      <c r="V210" s="40">
        <v>92</v>
      </c>
      <c r="W210" s="48"/>
      <c r="X210" s="45"/>
      <c r="Y210" s="40">
        <v>92</v>
      </c>
      <c r="Z210" s="48"/>
    </row>
    <row r="211" spans="1:26">
      <c r="A211" s="40">
        <v>91</v>
      </c>
      <c r="B211" s="48"/>
      <c r="C211" s="43"/>
      <c r="D211" s="40">
        <v>91</v>
      </c>
      <c r="E211" s="48"/>
      <c r="F211" s="17"/>
      <c r="G211" s="40">
        <v>91</v>
      </c>
      <c r="H211" s="48"/>
      <c r="I211" s="17"/>
      <c r="J211" s="40">
        <v>91</v>
      </c>
      <c r="K211" s="48"/>
      <c r="L211" s="17"/>
      <c r="M211" s="40">
        <v>91</v>
      </c>
      <c r="N211" s="48"/>
      <c r="O211" s="17"/>
      <c r="P211" s="40">
        <v>91</v>
      </c>
      <c r="Q211" s="48"/>
      <c r="R211" s="17"/>
      <c r="S211" s="40">
        <v>91</v>
      </c>
      <c r="T211" s="48"/>
      <c r="U211" s="17"/>
      <c r="V211" s="40">
        <v>91</v>
      </c>
      <c r="W211" s="48"/>
      <c r="X211" s="45"/>
      <c r="Y211" s="40">
        <v>91</v>
      </c>
      <c r="Z211" s="48"/>
    </row>
    <row r="212" spans="1:26">
      <c r="A212" s="40">
        <v>90</v>
      </c>
      <c r="B212" s="48"/>
      <c r="C212" s="43"/>
      <c r="D212" s="40">
        <v>90</v>
      </c>
      <c r="E212" s="48"/>
      <c r="F212" s="17"/>
      <c r="G212" s="40">
        <v>90</v>
      </c>
      <c r="H212" s="48"/>
      <c r="I212" s="17"/>
      <c r="J212" s="40">
        <v>90</v>
      </c>
      <c r="K212" s="48"/>
      <c r="L212" s="17"/>
      <c r="M212" s="40">
        <v>90</v>
      </c>
      <c r="N212" s="48"/>
      <c r="O212" s="17"/>
      <c r="P212" s="40">
        <v>90</v>
      </c>
      <c r="Q212" s="48"/>
      <c r="R212" s="17"/>
      <c r="S212" s="40">
        <v>90</v>
      </c>
      <c r="T212" s="48"/>
      <c r="U212" s="17"/>
      <c r="V212" s="40">
        <v>90</v>
      </c>
      <c r="W212" s="48"/>
      <c r="X212" s="45"/>
      <c r="Y212" s="40">
        <v>90</v>
      </c>
      <c r="Z212" s="48"/>
    </row>
    <row r="213" spans="1:26">
      <c r="A213" s="40">
        <v>89</v>
      </c>
      <c r="B213" s="48"/>
      <c r="C213" s="43"/>
      <c r="D213" s="40">
        <v>89</v>
      </c>
      <c r="E213" s="48"/>
      <c r="F213" s="17"/>
      <c r="G213" s="40">
        <v>89</v>
      </c>
      <c r="H213" s="48"/>
      <c r="I213" s="17"/>
      <c r="J213" s="40">
        <v>89</v>
      </c>
      <c r="K213" s="48"/>
      <c r="L213" s="17"/>
      <c r="M213" s="40">
        <v>89</v>
      </c>
      <c r="N213" s="48"/>
      <c r="O213" s="17"/>
      <c r="P213" s="40">
        <v>89</v>
      </c>
      <c r="Q213" s="48"/>
      <c r="R213" s="17"/>
      <c r="S213" s="40">
        <v>89</v>
      </c>
      <c r="T213" s="48"/>
      <c r="U213" s="17"/>
      <c r="V213" s="40">
        <v>89</v>
      </c>
      <c r="W213" s="48"/>
      <c r="X213" s="45"/>
      <c r="Y213" s="40">
        <v>89</v>
      </c>
      <c r="Z213" s="48"/>
    </row>
    <row r="214" spans="1:26">
      <c r="A214" s="40">
        <v>88</v>
      </c>
      <c r="B214" s="48"/>
      <c r="C214" s="43"/>
      <c r="D214" s="40">
        <v>88</v>
      </c>
      <c r="E214" s="48"/>
      <c r="F214" s="17"/>
      <c r="G214" s="40">
        <v>88</v>
      </c>
      <c r="H214" s="48"/>
      <c r="I214" s="17"/>
      <c r="J214" s="40">
        <v>88</v>
      </c>
      <c r="K214" s="48"/>
      <c r="L214" s="17"/>
      <c r="M214" s="40">
        <v>88</v>
      </c>
      <c r="N214" s="48"/>
      <c r="O214" s="17"/>
      <c r="P214" s="40">
        <v>88</v>
      </c>
      <c r="Q214" s="48"/>
      <c r="R214" s="17"/>
      <c r="S214" s="40">
        <v>88</v>
      </c>
      <c r="T214" s="48"/>
      <c r="U214" s="17"/>
      <c r="V214" s="40">
        <v>88</v>
      </c>
      <c r="W214" s="48"/>
      <c r="X214" s="45"/>
      <c r="Y214" s="40">
        <v>88</v>
      </c>
      <c r="Z214" s="48"/>
    </row>
    <row r="215" spans="1:26">
      <c r="A215" s="40">
        <v>87</v>
      </c>
      <c r="B215" s="48"/>
      <c r="C215" s="43"/>
      <c r="D215" s="40">
        <v>87</v>
      </c>
      <c r="E215" s="48"/>
      <c r="F215" s="17"/>
      <c r="G215" s="40">
        <v>87</v>
      </c>
      <c r="H215" s="48"/>
      <c r="I215" s="17"/>
      <c r="J215" s="40">
        <v>87</v>
      </c>
      <c r="K215" s="48"/>
      <c r="L215" s="17"/>
      <c r="M215" s="40">
        <v>87</v>
      </c>
      <c r="N215" s="48"/>
      <c r="O215" s="17"/>
      <c r="P215" s="40">
        <v>87</v>
      </c>
      <c r="Q215" s="48"/>
      <c r="R215" s="17"/>
      <c r="S215" s="40">
        <v>87</v>
      </c>
      <c r="T215" s="48"/>
      <c r="U215" s="17"/>
      <c r="V215" s="40">
        <v>87</v>
      </c>
      <c r="W215" s="48"/>
      <c r="X215" s="45"/>
      <c r="Y215" s="40">
        <v>87</v>
      </c>
      <c r="Z215" s="48"/>
    </row>
    <row r="216" spans="1:26">
      <c r="A216" s="40">
        <v>86</v>
      </c>
      <c r="B216" s="48"/>
      <c r="C216" s="43"/>
      <c r="D216" s="40">
        <v>86</v>
      </c>
      <c r="E216" s="48"/>
      <c r="F216" s="17"/>
      <c r="G216" s="40">
        <v>86</v>
      </c>
      <c r="H216" s="48"/>
      <c r="I216" s="17"/>
      <c r="J216" s="40">
        <v>86</v>
      </c>
      <c r="K216" s="48"/>
      <c r="L216" s="17"/>
      <c r="M216" s="40">
        <v>86</v>
      </c>
      <c r="N216" s="48"/>
      <c r="O216" s="17"/>
      <c r="P216" s="40">
        <v>86</v>
      </c>
      <c r="Q216" s="48"/>
      <c r="R216" s="17"/>
      <c r="S216" s="40">
        <v>86</v>
      </c>
      <c r="T216" s="48"/>
      <c r="U216" s="17"/>
      <c r="V216" s="40">
        <v>86</v>
      </c>
      <c r="W216" s="48"/>
      <c r="X216" s="45"/>
      <c r="Y216" s="40">
        <v>86</v>
      </c>
      <c r="Z216" s="48"/>
    </row>
    <row r="217" spans="1:26">
      <c r="A217" s="40">
        <v>85</v>
      </c>
      <c r="B217" s="48"/>
      <c r="C217" s="43"/>
      <c r="D217" s="40">
        <v>85</v>
      </c>
      <c r="E217" s="48"/>
      <c r="F217" s="17"/>
      <c r="G217" s="40">
        <v>85</v>
      </c>
      <c r="H217" s="48"/>
      <c r="I217" s="17"/>
      <c r="J217" s="40">
        <v>85</v>
      </c>
      <c r="K217" s="48"/>
      <c r="L217" s="17"/>
      <c r="M217" s="40">
        <v>85</v>
      </c>
      <c r="N217" s="48"/>
      <c r="O217" s="17"/>
      <c r="P217" s="40">
        <v>85</v>
      </c>
      <c r="Q217" s="48"/>
      <c r="R217" s="17"/>
      <c r="S217" s="40">
        <v>85</v>
      </c>
      <c r="T217" s="48"/>
      <c r="U217" s="17"/>
      <c r="V217" s="40">
        <v>85</v>
      </c>
      <c r="W217" s="48"/>
      <c r="X217" s="45"/>
      <c r="Y217" s="40">
        <v>85</v>
      </c>
      <c r="Z217" s="48"/>
    </row>
    <row r="218" spans="1:26">
      <c r="A218" s="40">
        <v>84</v>
      </c>
      <c r="B218" s="48"/>
      <c r="C218" s="43"/>
      <c r="D218" s="40">
        <v>84</v>
      </c>
      <c r="E218" s="48"/>
      <c r="F218" s="17"/>
      <c r="G218" s="40">
        <v>84</v>
      </c>
      <c r="H218" s="48"/>
      <c r="I218" s="17"/>
      <c r="J218" s="40">
        <v>84</v>
      </c>
      <c r="K218" s="48"/>
      <c r="L218" s="17"/>
      <c r="M218" s="40">
        <v>84</v>
      </c>
      <c r="N218" s="48"/>
      <c r="O218" s="17"/>
      <c r="P218" s="40">
        <v>84</v>
      </c>
      <c r="Q218" s="48"/>
      <c r="R218" s="17"/>
      <c r="S218" s="40">
        <v>84</v>
      </c>
      <c r="T218" s="48"/>
      <c r="U218" s="17"/>
      <c r="V218" s="40">
        <v>84</v>
      </c>
      <c r="W218" s="48"/>
      <c r="X218" s="45"/>
      <c r="Y218" s="40">
        <v>84</v>
      </c>
      <c r="Z218" s="48"/>
    </row>
    <row r="219" spans="1:26">
      <c r="A219" s="40">
        <v>83</v>
      </c>
      <c r="B219" s="48"/>
      <c r="C219" s="43"/>
      <c r="D219" s="40">
        <v>83</v>
      </c>
      <c r="E219" s="48"/>
      <c r="F219" s="17"/>
      <c r="G219" s="40">
        <v>83</v>
      </c>
      <c r="H219" s="48"/>
      <c r="I219" s="17"/>
      <c r="J219" s="40">
        <v>83</v>
      </c>
      <c r="K219" s="48"/>
      <c r="L219" s="17"/>
      <c r="M219" s="40">
        <v>83</v>
      </c>
      <c r="N219" s="48"/>
      <c r="O219" s="17"/>
      <c r="P219" s="40">
        <v>83</v>
      </c>
      <c r="Q219" s="48"/>
      <c r="R219" s="17"/>
      <c r="S219" s="40">
        <v>83</v>
      </c>
      <c r="T219" s="48"/>
      <c r="U219" s="17"/>
      <c r="V219" s="40">
        <v>83</v>
      </c>
      <c r="W219" s="48"/>
      <c r="X219" s="45"/>
      <c r="Y219" s="40">
        <v>83</v>
      </c>
      <c r="Z219" s="48"/>
    </row>
    <row r="220" spans="1:26">
      <c r="A220" s="40">
        <v>82</v>
      </c>
      <c r="B220" s="48"/>
      <c r="C220" s="43"/>
      <c r="D220" s="40">
        <v>82</v>
      </c>
      <c r="E220" s="48"/>
      <c r="F220" s="17"/>
      <c r="G220" s="40">
        <v>82</v>
      </c>
      <c r="H220" s="48"/>
      <c r="I220" s="17"/>
      <c r="J220" s="40">
        <v>82</v>
      </c>
      <c r="K220" s="48"/>
      <c r="L220" s="17"/>
      <c r="M220" s="40">
        <v>82</v>
      </c>
      <c r="N220" s="48"/>
      <c r="O220" s="17"/>
      <c r="P220" s="40">
        <v>82</v>
      </c>
      <c r="Q220" s="48"/>
      <c r="R220" s="17"/>
      <c r="S220" s="40">
        <v>82</v>
      </c>
      <c r="T220" s="48"/>
      <c r="U220" s="17"/>
      <c r="V220" s="40">
        <v>82</v>
      </c>
      <c r="W220" s="48"/>
      <c r="X220" s="45"/>
      <c r="Y220" s="40">
        <v>82</v>
      </c>
      <c r="Z220" s="48"/>
    </row>
    <row r="221" spans="1:26">
      <c r="A221" s="40">
        <v>81</v>
      </c>
      <c r="B221" s="43" t="s">
        <v>221</v>
      </c>
      <c r="C221" s="43"/>
      <c r="D221" s="40">
        <v>81</v>
      </c>
      <c r="E221" s="43" t="s">
        <v>221</v>
      </c>
      <c r="F221" s="17"/>
      <c r="G221" s="40">
        <v>81</v>
      </c>
      <c r="H221" s="43" t="s">
        <v>221</v>
      </c>
      <c r="I221" s="17"/>
      <c r="J221" s="40">
        <v>81</v>
      </c>
      <c r="K221" s="43" t="s">
        <v>221</v>
      </c>
      <c r="L221" s="17"/>
      <c r="M221" s="40">
        <v>81</v>
      </c>
      <c r="N221" s="43" t="s">
        <v>221</v>
      </c>
      <c r="O221" s="17"/>
      <c r="P221" s="40">
        <v>81</v>
      </c>
      <c r="Q221" s="43" t="s">
        <v>221</v>
      </c>
      <c r="R221" s="17"/>
      <c r="S221" s="40">
        <v>81</v>
      </c>
      <c r="T221" s="43" t="s">
        <v>221</v>
      </c>
      <c r="U221" s="17"/>
      <c r="V221" s="40">
        <v>81</v>
      </c>
      <c r="W221" s="43" t="s">
        <v>221</v>
      </c>
      <c r="X221" s="45"/>
      <c r="Y221" s="40">
        <v>81</v>
      </c>
      <c r="Z221" s="43" t="s">
        <v>221</v>
      </c>
    </row>
    <row r="222" spans="1:26">
      <c r="A222" s="40">
        <v>80</v>
      </c>
      <c r="B222" s="48" t="s">
        <v>221</v>
      </c>
      <c r="C222" s="43"/>
      <c r="D222" s="40">
        <v>80</v>
      </c>
      <c r="E222" s="48" t="s">
        <v>221</v>
      </c>
      <c r="F222" s="17"/>
      <c r="G222" s="40">
        <v>80</v>
      </c>
      <c r="H222" s="48" t="s">
        <v>221</v>
      </c>
      <c r="I222" s="17"/>
      <c r="J222" s="40">
        <v>80</v>
      </c>
      <c r="K222" s="48" t="s">
        <v>221</v>
      </c>
      <c r="L222" s="17"/>
      <c r="M222" s="40">
        <v>80</v>
      </c>
      <c r="N222" s="48" t="s">
        <v>221</v>
      </c>
      <c r="O222" s="17"/>
      <c r="P222" s="40">
        <v>80</v>
      </c>
      <c r="Q222" s="48" t="s">
        <v>221</v>
      </c>
      <c r="R222" s="17"/>
      <c r="S222" s="40">
        <v>80</v>
      </c>
      <c r="T222" s="48" t="s">
        <v>221</v>
      </c>
      <c r="U222" s="17"/>
      <c r="V222" s="40">
        <v>80</v>
      </c>
      <c r="W222" s="48" t="s">
        <v>221</v>
      </c>
      <c r="X222" s="45"/>
      <c r="Y222" s="40">
        <v>80</v>
      </c>
      <c r="Z222" s="48" t="s">
        <v>221</v>
      </c>
    </row>
    <row r="223" spans="1:26">
      <c r="A223" s="40">
        <v>79</v>
      </c>
      <c r="B223" s="48"/>
      <c r="C223" s="43"/>
      <c r="D223" s="40">
        <v>79</v>
      </c>
      <c r="E223" s="48"/>
      <c r="F223" s="17"/>
      <c r="G223" s="40">
        <v>79</v>
      </c>
      <c r="H223" s="48"/>
      <c r="I223" s="17"/>
      <c r="J223" s="40">
        <v>79</v>
      </c>
      <c r="K223" s="48"/>
      <c r="L223" s="17"/>
      <c r="M223" s="40">
        <v>79</v>
      </c>
      <c r="N223" s="48"/>
      <c r="O223" s="17"/>
      <c r="P223" s="40">
        <v>79</v>
      </c>
      <c r="Q223" s="48"/>
      <c r="R223" s="17"/>
      <c r="S223" s="40">
        <v>79</v>
      </c>
      <c r="T223" s="48"/>
      <c r="U223" s="17"/>
      <c r="V223" s="40">
        <v>79</v>
      </c>
      <c r="W223" s="48"/>
      <c r="X223" s="45"/>
      <c r="Y223" s="40">
        <v>79</v>
      </c>
      <c r="Z223" s="48"/>
    </row>
    <row r="224" spans="1:26">
      <c r="A224" s="40">
        <v>78</v>
      </c>
      <c r="B224" s="48"/>
      <c r="C224" s="43"/>
      <c r="D224" s="40">
        <v>78</v>
      </c>
      <c r="E224" s="48"/>
      <c r="F224" s="17"/>
      <c r="G224" s="40">
        <v>78</v>
      </c>
      <c r="H224" s="48"/>
      <c r="I224" s="17"/>
      <c r="J224" s="40">
        <v>78</v>
      </c>
      <c r="K224" s="48"/>
      <c r="L224" s="17"/>
      <c r="M224" s="40">
        <v>78</v>
      </c>
      <c r="N224" s="48"/>
      <c r="O224" s="17"/>
      <c r="P224" s="40">
        <v>78</v>
      </c>
      <c r="Q224" s="48"/>
      <c r="R224" s="17"/>
      <c r="S224" s="40">
        <v>78</v>
      </c>
      <c r="T224" s="48"/>
      <c r="U224" s="17"/>
      <c r="V224" s="40">
        <v>78</v>
      </c>
      <c r="W224" s="48"/>
      <c r="X224" s="45"/>
      <c r="Y224" s="40">
        <v>78</v>
      </c>
      <c r="Z224" s="48"/>
    </row>
    <row r="225" spans="1:26">
      <c r="A225" s="40">
        <v>77</v>
      </c>
      <c r="B225" s="48"/>
      <c r="C225" s="43"/>
      <c r="D225" s="40">
        <v>77</v>
      </c>
      <c r="E225" s="48"/>
      <c r="F225" s="17"/>
      <c r="G225" s="40">
        <v>77</v>
      </c>
      <c r="H225" s="48"/>
      <c r="I225" s="17"/>
      <c r="J225" s="40">
        <v>77</v>
      </c>
      <c r="K225" s="48"/>
      <c r="L225" s="17"/>
      <c r="M225" s="40">
        <v>77</v>
      </c>
      <c r="N225" s="48"/>
      <c r="O225" s="17"/>
      <c r="P225" s="40">
        <v>77</v>
      </c>
      <c r="Q225" s="48"/>
      <c r="R225" s="17"/>
      <c r="S225" s="40">
        <v>77</v>
      </c>
      <c r="T225" s="48"/>
      <c r="U225" s="17"/>
      <c r="V225" s="40">
        <v>77</v>
      </c>
      <c r="W225" s="48"/>
      <c r="X225" s="45"/>
      <c r="Y225" s="40">
        <v>77</v>
      </c>
      <c r="Z225" s="48"/>
    </row>
    <row r="226" spans="1:26">
      <c r="A226" s="40">
        <v>76</v>
      </c>
      <c r="B226" s="48"/>
      <c r="C226" s="43"/>
      <c r="D226" s="40">
        <v>76</v>
      </c>
      <c r="E226" s="48"/>
      <c r="F226" s="17"/>
      <c r="G226" s="40">
        <v>76</v>
      </c>
      <c r="H226" s="48"/>
      <c r="I226" s="17"/>
      <c r="J226" s="40">
        <v>76</v>
      </c>
      <c r="K226" s="48"/>
      <c r="L226" s="17"/>
      <c r="M226" s="40">
        <v>76</v>
      </c>
      <c r="N226" s="48"/>
      <c r="O226" s="17"/>
      <c r="P226" s="40">
        <v>76</v>
      </c>
      <c r="Q226" s="48"/>
      <c r="R226" s="17"/>
      <c r="S226" s="40">
        <v>76</v>
      </c>
      <c r="T226" s="48"/>
      <c r="U226" s="17"/>
      <c r="V226" s="40">
        <v>76</v>
      </c>
      <c r="W226" s="48"/>
      <c r="X226" s="45"/>
      <c r="Y226" s="40">
        <v>76</v>
      </c>
      <c r="Z226" s="48"/>
    </row>
    <row r="227" spans="1:26">
      <c r="A227" s="40">
        <v>75</v>
      </c>
      <c r="B227" s="48"/>
      <c r="C227" s="43"/>
      <c r="D227" s="40">
        <v>75</v>
      </c>
      <c r="E227" s="48"/>
      <c r="F227" s="17"/>
      <c r="G227" s="40">
        <v>75</v>
      </c>
      <c r="H227" s="48"/>
      <c r="I227" s="17"/>
      <c r="J227" s="40">
        <v>75</v>
      </c>
      <c r="K227" s="48"/>
      <c r="L227" s="17"/>
      <c r="M227" s="40">
        <v>75</v>
      </c>
      <c r="N227" s="48"/>
      <c r="O227" s="17"/>
      <c r="P227" s="40">
        <v>75</v>
      </c>
      <c r="Q227" s="48"/>
      <c r="R227" s="17"/>
      <c r="S227" s="40">
        <v>75</v>
      </c>
      <c r="T227" s="48"/>
      <c r="U227" s="17"/>
      <c r="V227" s="40">
        <v>75</v>
      </c>
      <c r="W227" s="48"/>
      <c r="X227" s="45"/>
      <c r="Y227" s="40">
        <v>75</v>
      </c>
      <c r="Z227" s="48"/>
    </row>
    <row r="228" spans="1:26">
      <c r="A228" s="40">
        <v>74</v>
      </c>
      <c r="B228" s="48"/>
      <c r="C228" s="43"/>
      <c r="D228" s="40">
        <v>74</v>
      </c>
      <c r="E228" s="48"/>
      <c r="F228" s="17"/>
      <c r="G228" s="40">
        <v>74</v>
      </c>
      <c r="H228" s="48"/>
      <c r="I228" s="17"/>
      <c r="J228" s="40">
        <v>74</v>
      </c>
      <c r="K228" s="48"/>
      <c r="L228" s="17"/>
      <c r="M228" s="40">
        <v>74</v>
      </c>
      <c r="N228" s="48"/>
      <c r="O228" s="17"/>
      <c r="P228" s="40">
        <v>74</v>
      </c>
      <c r="Q228" s="48"/>
      <c r="R228" s="17"/>
      <c r="S228" s="40">
        <v>74</v>
      </c>
      <c r="T228" s="48"/>
      <c r="U228" s="17"/>
      <c r="V228" s="40">
        <v>74</v>
      </c>
      <c r="W228" s="48"/>
      <c r="X228" s="45"/>
      <c r="Y228" s="40">
        <v>74</v>
      </c>
      <c r="Z228" s="48"/>
    </row>
    <row r="229" spans="1:26">
      <c r="A229" s="40">
        <v>73</v>
      </c>
      <c r="B229" s="48"/>
      <c r="C229" s="43"/>
      <c r="D229" s="40">
        <v>73</v>
      </c>
      <c r="E229" s="48"/>
      <c r="F229" s="17"/>
      <c r="G229" s="40">
        <v>73</v>
      </c>
      <c r="H229" s="48"/>
      <c r="I229" s="17"/>
      <c r="J229" s="40">
        <v>73</v>
      </c>
      <c r="K229" s="48"/>
      <c r="L229" s="17"/>
      <c r="M229" s="40">
        <v>73</v>
      </c>
      <c r="N229" s="48"/>
      <c r="O229" s="17"/>
      <c r="P229" s="40">
        <v>73</v>
      </c>
      <c r="Q229" s="48"/>
      <c r="R229" s="17"/>
      <c r="S229" s="40">
        <v>73</v>
      </c>
      <c r="T229" s="48"/>
      <c r="U229" s="17"/>
      <c r="V229" s="40">
        <v>73</v>
      </c>
      <c r="W229" s="48"/>
      <c r="X229" s="45"/>
      <c r="Y229" s="40">
        <v>73</v>
      </c>
      <c r="Z229" s="48"/>
    </row>
    <row r="230" spans="1:26">
      <c r="A230" s="40">
        <v>72</v>
      </c>
      <c r="B230" s="48"/>
      <c r="C230" s="43"/>
      <c r="D230" s="40">
        <v>72</v>
      </c>
      <c r="E230" s="48"/>
      <c r="F230" s="17"/>
      <c r="G230" s="40">
        <v>72</v>
      </c>
      <c r="H230" s="48"/>
      <c r="I230" s="17"/>
      <c r="J230" s="40">
        <v>72</v>
      </c>
      <c r="K230" s="48"/>
      <c r="L230" s="17"/>
      <c r="M230" s="40">
        <v>72</v>
      </c>
      <c r="N230" s="48"/>
      <c r="O230" s="17"/>
      <c r="P230" s="40">
        <v>72</v>
      </c>
      <c r="Q230" s="48"/>
      <c r="R230" s="17"/>
      <c r="S230" s="40">
        <v>72</v>
      </c>
      <c r="T230" s="48"/>
      <c r="U230" s="17"/>
      <c r="V230" s="40">
        <v>72</v>
      </c>
      <c r="W230" s="48"/>
      <c r="X230" s="45"/>
      <c r="Y230" s="40">
        <v>72</v>
      </c>
      <c r="Z230" s="48"/>
    </row>
    <row r="231" spans="1:26">
      <c r="A231" s="40">
        <v>71</v>
      </c>
      <c r="B231" s="48"/>
      <c r="C231" s="43"/>
      <c r="D231" s="40">
        <v>71</v>
      </c>
      <c r="E231" s="48"/>
      <c r="F231" s="17"/>
      <c r="G231" s="40">
        <v>71</v>
      </c>
      <c r="H231" s="48"/>
      <c r="I231" s="17"/>
      <c r="J231" s="40">
        <v>71</v>
      </c>
      <c r="K231" s="48"/>
      <c r="L231" s="17"/>
      <c r="M231" s="40">
        <v>71</v>
      </c>
      <c r="N231" s="48"/>
      <c r="O231" s="17"/>
      <c r="P231" s="40">
        <v>71</v>
      </c>
      <c r="Q231" s="48"/>
      <c r="R231" s="17"/>
      <c r="S231" s="40">
        <v>71</v>
      </c>
      <c r="T231" s="48"/>
      <c r="U231" s="17"/>
      <c r="V231" s="40">
        <v>71</v>
      </c>
      <c r="W231" s="48"/>
      <c r="X231" s="45"/>
      <c r="Y231" s="40">
        <v>71</v>
      </c>
      <c r="Z231" s="48"/>
    </row>
    <row r="232" spans="1:26">
      <c r="A232" s="40">
        <v>70</v>
      </c>
      <c r="B232" s="48"/>
      <c r="C232" s="43"/>
      <c r="D232" s="40">
        <v>70</v>
      </c>
      <c r="E232" s="48"/>
      <c r="F232" s="17"/>
      <c r="G232" s="40">
        <v>70</v>
      </c>
      <c r="H232" s="48"/>
      <c r="I232" s="17"/>
      <c r="J232" s="40">
        <v>70</v>
      </c>
      <c r="K232" s="48"/>
      <c r="L232" s="17"/>
      <c r="M232" s="40">
        <v>70</v>
      </c>
      <c r="N232" s="48"/>
      <c r="O232" s="17"/>
      <c r="P232" s="40">
        <v>70</v>
      </c>
      <c r="Q232" s="48"/>
      <c r="R232" s="17"/>
      <c r="S232" s="40">
        <v>70</v>
      </c>
      <c r="T232" s="48"/>
      <c r="U232" s="17"/>
      <c r="V232" s="40">
        <v>70</v>
      </c>
      <c r="W232" s="48"/>
      <c r="X232" s="45"/>
      <c r="Y232" s="40">
        <v>70</v>
      </c>
      <c r="Z232" s="48"/>
    </row>
    <row r="233" spans="1:26">
      <c r="A233" s="40">
        <v>69</v>
      </c>
      <c r="B233" s="48"/>
      <c r="C233" s="43"/>
      <c r="D233" s="40">
        <v>69</v>
      </c>
      <c r="E233" s="48"/>
      <c r="F233" s="17"/>
      <c r="G233" s="40">
        <v>69</v>
      </c>
      <c r="H233" s="48"/>
      <c r="I233" s="17"/>
      <c r="J233" s="40">
        <v>69</v>
      </c>
      <c r="K233" s="48"/>
      <c r="L233" s="17"/>
      <c r="M233" s="40">
        <v>69</v>
      </c>
      <c r="N233" s="48"/>
      <c r="O233" s="17"/>
      <c r="P233" s="40">
        <v>69</v>
      </c>
      <c r="Q233" s="48"/>
      <c r="R233" s="17"/>
      <c r="S233" s="40">
        <v>69</v>
      </c>
      <c r="T233" s="48"/>
      <c r="U233" s="17"/>
      <c r="V233" s="40">
        <v>69</v>
      </c>
      <c r="W233" s="48"/>
      <c r="X233" s="45"/>
      <c r="Y233" s="40">
        <v>69</v>
      </c>
      <c r="Z233" s="48"/>
    </row>
    <row r="234" spans="1:26">
      <c r="A234" s="40">
        <v>68</v>
      </c>
      <c r="B234" s="48"/>
      <c r="C234" s="43"/>
      <c r="D234" s="40">
        <v>68</v>
      </c>
      <c r="E234" s="48"/>
      <c r="F234" s="17"/>
      <c r="G234" s="40">
        <v>68</v>
      </c>
      <c r="H234" s="48"/>
      <c r="I234" s="17"/>
      <c r="J234" s="40">
        <v>68</v>
      </c>
      <c r="K234" s="48"/>
      <c r="L234" s="17"/>
      <c r="M234" s="40">
        <v>68</v>
      </c>
      <c r="N234" s="48"/>
      <c r="O234" s="17"/>
      <c r="P234" s="40">
        <v>68</v>
      </c>
      <c r="Q234" s="48"/>
      <c r="R234" s="17"/>
      <c r="S234" s="40">
        <v>68</v>
      </c>
      <c r="T234" s="48"/>
      <c r="U234" s="17"/>
      <c r="V234" s="40">
        <v>68</v>
      </c>
      <c r="W234" s="48"/>
      <c r="X234" s="45"/>
      <c r="Y234" s="40">
        <v>68</v>
      </c>
      <c r="Z234" s="48"/>
    </row>
    <row r="235" spans="1:26">
      <c r="A235" s="40">
        <v>67</v>
      </c>
      <c r="B235" s="48"/>
      <c r="C235" s="43"/>
      <c r="D235" s="40">
        <v>67</v>
      </c>
      <c r="E235" s="48"/>
      <c r="F235" s="17"/>
      <c r="G235" s="40">
        <v>67</v>
      </c>
      <c r="H235" s="48"/>
      <c r="I235" s="17"/>
      <c r="J235" s="40">
        <v>67</v>
      </c>
      <c r="K235" s="48"/>
      <c r="L235" s="17"/>
      <c r="M235" s="40">
        <v>67</v>
      </c>
      <c r="N235" s="48"/>
      <c r="O235" s="17"/>
      <c r="P235" s="40">
        <v>67</v>
      </c>
      <c r="Q235" s="48"/>
      <c r="R235" s="17"/>
      <c r="S235" s="40">
        <v>67</v>
      </c>
      <c r="T235" s="48"/>
      <c r="U235" s="17"/>
      <c r="V235" s="40">
        <v>67</v>
      </c>
      <c r="W235" s="48"/>
      <c r="X235" s="45"/>
      <c r="Y235" s="40">
        <v>67</v>
      </c>
      <c r="Z235" s="48"/>
    </row>
    <row r="236" spans="1:26">
      <c r="A236" s="40">
        <v>66</v>
      </c>
      <c r="B236" s="48"/>
      <c r="C236" s="43"/>
      <c r="D236" s="40">
        <v>66</v>
      </c>
      <c r="E236" s="48"/>
      <c r="F236" s="17"/>
      <c r="G236" s="40">
        <v>66</v>
      </c>
      <c r="H236" s="48"/>
      <c r="I236" s="17"/>
      <c r="J236" s="40">
        <v>66</v>
      </c>
      <c r="K236" s="48"/>
      <c r="L236" s="17"/>
      <c r="M236" s="40">
        <v>66</v>
      </c>
      <c r="N236" s="48"/>
      <c r="O236" s="17"/>
      <c r="P236" s="40">
        <v>66</v>
      </c>
      <c r="Q236" s="48"/>
      <c r="R236" s="17"/>
      <c r="S236" s="40">
        <v>66</v>
      </c>
      <c r="T236" s="48"/>
      <c r="U236" s="17"/>
      <c r="V236" s="40">
        <v>66</v>
      </c>
      <c r="W236" s="48"/>
      <c r="X236" s="45"/>
      <c r="Y236" s="40">
        <v>66</v>
      </c>
      <c r="Z236" s="48"/>
    </row>
    <row r="237" spans="1:26">
      <c r="A237" s="40">
        <v>65</v>
      </c>
      <c r="B237" s="48"/>
      <c r="C237" s="43"/>
      <c r="D237" s="40">
        <v>65</v>
      </c>
      <c r="E237" s="48"/>
      <c r="F237" s="17"/>
      <c r="G237" s="40">
        <v>65</v>
      </c>
      <c r="H237" s="48"/>
      <c r="I237" s="17"/>
      <c r="J237" s="40">
        <v>65</v>
      </c>
      <c r="K237" s="48"/>
      <c r="L237" s="17"/>
      <c r="M237" s="40">
        <v>65</v>
      </c>
      <c r="N237" s="48"/>
      <c r="O237" s="17"/>
      <c r="P237" s="40">
        <v>65</v>
      </c>
      <c r="Q237" s="48"/>
      <c r="R237" s="17"/>
      <c r="S237" s="40">
        <v>65</v>
      </c>
      <c r="T237" s="48"/>
      <c r="U237" s="17"/>
      <c r="V237" s="40">
        <v>65</v>
      </c>
      <c r="W237" s="48"/>
      <c r="X237" s="45"/>
      <c r="Y237" s="40">
        <v>65</v>
      </c>
      <c r="Z237" s="48"/>
    </row>
    <row r="238" spans="1:26">
      <c r="A238" s="40">
        <v>64</v>
      </c>
      <c r="B238" s="48"/>
      <c r="C238" s="43"/>
      <c r="D238" s="40">
        <v>64</v>
      </c>
      <c r="E238" s="48"/>
      <c r="F238" s="17"/>
      <c r="G238" s="40">
        <v>64</v>
      </c>
      <c r="H238" s="48"/>
      <c r="I238" s="17"/>
      <c r="J238" s="40">
        <v>64</v>
      </c>
      <c r="K238" s="48"/>
      <c r="L238" s="17"/>
      <c r="M238" s="40">
        <v>64</v>
      </c>
      <c r="N238" s="48"/>
      <c r="O238" s="17"/>
      <c r="P238" s="40">
        <v>64</v>
      </c>
      <c r="Q238" s="48"/>
      <c r="R238" s="17"/>
      <c r="S238" s="40">
        <v>64</v>
      </c>
      <c r="T238" s="48"/>
      <c r="U238" s="17"/>
      <c r="V238" s="40">
        <v>64</v>
      </c>
      <c r="W238" s="48"/>
      <c r="X238" s="45"/>
      <c r="Y238" s="40">
        <v>64</v>
      </c>
      <c r="Z238" s="48"/>
    </row>
    <row r="239" spans="1:26">
      <c r="A239" s="40">
        <v>63</v>
      </c>
      <c r="B239" s="48"/>
      <c r="C239" s="43"/>
      <c r="D239" s="40">
        <v>63</v>
      </c>
      <c r="E239" s="48"/>
      <c r="F239" s="17"/>
      <c r="G239" s="40">
        <v>63</v>
      </c>
      <c r="H239" s="48"/>
      <c r="I239" s="17"/>
      <c r="J239" s="40">
        <v>63</v>
      </c>
      <c r="K239" s="48"/>
      <c r="L239" s="17"/>
      <c r="M239" s="40">
        <v>63</v>
      </c>
      <c r="N239" s="48"/>
      <c r="O239" s="17"/>
      <c r="P239" s="40">
        <v>63</v>
      </c>
      <c r="Q239" s="48"/>
      <c r="R239" s="17"/>
      <c r="S239" s="40">
        <v>63</v>
      </c>
      <c r="T239" s="48"/>
      <c r="U239" s="17"/>
      <c r="V239" s="40">
        <v>63</v>
      </c>
      <c r="W239" s="48"/>
      <c r="X239" s="45"/>
      <c r="Y239" s="40">
        <v>63</v>
      </c>
      <c r="Z239" s="48"/>
    </row>
    <row r="240" spans="1:26">
      <c r="A240" s="40">
        <v>62</v>
      </c>
      <c r="B240" s="48"/>
      <c r="C240" s="43"/>
      <c r="D240" s="40">
        <v>62</v>
      </c>
      <c r="E240" s="48"/>
      <c r="F240" s="17"/>
      <c r="G240" s="40">
        <v>62</v>
      </c>
      <c r="H240" s="48"/>
      <c r="I240" s="17"/>
      <c r="J240" s="40">
        <v>62</v>
      </c>
      <c r="K240" s="48"/>
      <c r="L240" s="17"/>
      <c r="M240" s="40">
        <v>62</v>
      </c>
      <c r="N240" s="48"/>
      <c r="O240" s="17"/>
      <c r="P240" s="40">
        <v>62</v>
      </c>
      <c r="Q240" s="48"/>
      <c r="R240" s="17"/>
      <c r="S240" s="40">
        <v>62</v>
      </c>
      <c r="T240" s="48"/>
      <c r="U240" s="17"/>
      <c r="V240" s="40">
        <v>62</v>
      </c>
      <c r="W240" s="48"/>
      <c r="X240" s="45"/>
      <c r="Y240" s="40">
        <v>62</v>
      </c>
      <c r="Z240" s="48"/>
    </row>
    <row r="241" spans="1:26">
      <c r="A241" s="40">
        <v>61</v>
      </c>
      <c r="B241" s="48"/>
      <c r="C241" s="43"/>
      <c r="D241" s="40">
        <v>61</v>
      </c>
      <c r="E241" s="48"/>
      <c r="F241" s="17"/>
      <c r="G241" s="40">
        <v>61</v>
      </c>
      <c r="H241" s="48"/>
      <c r="I241" s="17"/>
      <c r="J241" s="40">
        <v>61</v>
      </c>
      <c r="K241" s="48"/>
      <c r="L241" s="17"/>
      <c r="M241" s="40">
        <v>61</v>
      </c>
      <c r="N241" s="48"/>
      <c r="O241" s="17"/>
      <c r="P241" s="40">
        <v>61</v>
      </c>
      <c r="Q241" s="48"/>
      <c r="R241" s="17"/>
      <c r="S241" s="40">
        <v>61</v>
      </c>
      <c r="T241" s="48"/>
      <c r="U241" s="17"/>
      <c r="V241" s="40">
        <v>61</v>
      </c>
      <c r="W241" s="48"/>
      <c r="X241" s="45"/>
      <c r="Y241" s="40">
        <v>61</v>
      </c>
      <c r="Z241" s="48"/>
    </row>
    <row r="242" spans="1:26">
      <c r="A242" s="40">
        <v>61</v>
      </c>
      <c r="B242" s="48"/>
      <c r="C242" s="43"/>
      <c r="D242" s="40">
        <v>61</v>
      </c>
      <c r="E242" s="48"/>
      <c r="F242" s="17"/>
      <c r="G242" s="40">
        <v>61</v>
      </c>
      <c r="H242" s="48"/>
      <c r="I242" s="17"/>
      <c r="J242" s="40">
        <v>61</v>
      </c>
      <c r="K242" s="48"/>
      <c r="L242" s="17"/>
      <c r="M242" s="40">
        <v>61</v>
      </c>
      <c r="N242" s="48"/>
      <c r="O242" s="17"/>
      <c r="P242" s="40">
        <v>61</v>
      </c>
      <c r="Q242" s="48"/>
      <c r="R242" s="17"/>
      <c r="S242" s="40">
        <v>61</v>
      </c>
      <c r="T242" s="48"/>
      <c r="U242" s="17"/>
      <c r="V242" s="40">
        <v>61</v>
      </c>
      <c r="W242" s="48"/>
      <c r="X242" s="45"/>
      <c r="Y242" s="40">
        <v>61</v>
      </c>
      <c r="Z242" s="48"/>
    </row>
    <row r="243" spans="1:26">
      <c r="A243" s="40">
        <v>60</v>
      </c>
      <c r="B243" s="48"/>
      <c r="C243" s="43"/>
      <c r="D243" s="40">
        <v>60</v>
      </c>
      <c r="E243" s="48"/>
      <c r="F243" s="17"/>
      <c r="G243" s="40">
        <v>60</v>
      </c>
      <c r="H243" s="48"/>
      <c r="I243" s="17"/>
      <c r="J243" s="40">
        <v>60</v>
      </c>
      <c r="K243" s="48"/>
      <c r="L243" s="17"/>
      <c r="M243" s="40">
        <v>60</v>
      </c>
      <c r="N243" s="48"/>
      <c r="O243" s="17"/>
      <c r="P243" s="40">
        <v>60</v>
      </c>
      <c r="Q243" s="48"/>
      <c r="R243" s="17"/>
      <c r="S243" s="40">
        <v>60</v>
      </c>
      <c r="T243" s="48"/>
      <c r="U243" s="17"/>
      <c r="V243" s="40">
        <v>60</v>
      </c>
      <c r="W243" s="48"/>
      <c r="X243" s="45"/>
      <c r="Y243" s="40">
        <v>60</v>
      </c>
      <c r="Z243" s="48"/>
    </row>
    <row r="244" spans="1:26">
      <c r="A244" s="40">
        <v>59</v>
      </c>
      <c r="B244" s="48"/>
      <c r="C244" s="44"/>
      <c r="D244" s="40">
        <v>59</v>
      </c>
      <c r="E244" s="48"/>
      <c r="F244" s="17"/>
      <c r="G244" s="40">
        <v>59</v>
      </c>
      <c r="H244" s="48"/>
      <c r="I244" s="17"/>
      <c r="J244" s="40">
        <v>59</v>
      </c>
      <c r="K244" s="48"/>
      <c r="L244" s="17"/>
      <c r="M244" s="40">
        <v>59</v>
      </c>
      <c r="N244" s="48"/>
      <c r="O244" s="17"/>
      <c r="P244" s="40">
        <v>59</v>
      </c>
      <c r="Q244" s="48"/>
      <c r="R244" s="17"/>
      <c r="S244" s="40">
        <v>59</v>
      </c>
      <c r="T244" s="48"/>
      <c r="U244" s="17"/>
      <c r="V244" s="40">
        <v>59</v>
      </c>
      <c r="W244" s="48"/>
      <c r="X244" s="45"/>
      <c r="Y244" s="40">
        <v>59</v>
      </c>
      <c r="Z244" s="48"/>
    </row>
    <row r="245" spans="1:26">
      <c r="A245" s="40">
        <v>58</v>
      </c>
      <c r="B245" s="48"/>
      <c r="C245" s="44"/>
      <c r="D245" s="40">
        <v>58</v>
      </c>
      <c r="E245" s="48"/>
      <c r="F245" s="17"/>
      <c r="G245" s="40">
        <v>58</v>
      </c>
      <c r="H245" s="48"/>
      <c r="I245" s="17"/>
      <c r="J245" s="40">
        <v>58</v>
      </c>
      <c r="K245" s="48"/>
      <c r="L245" s="17"/>
      <c r="M245" s="40">
        <v>58</v>
      </c>
      <c r="N245" s="48"/>
      <c r="O245" s="17"/>
      <c r="P245" s="40">
        <v>58</v>
      </c>
      <c r="Q245" s="48"/>
      <c r="R245" s="17"/>
      <c r="S245" s="40">
        <v>58</v>
      </c>
      <c r="T245" s="48"/>
      <c r="U245" s="17"/>
      <c r="V245" s="40">
        <v>58</v>
      </c>
      <c r="W245" s="48"/>
      <c r="X245" s="45"/>
      <c r="Y245" s="40">
        <v>58</v>
      </c>
      <c r="Z245" s="48"/>
    </row>
    <row r="246" spans="1:26">
      <c r="A246" s="40">
        <v>57</v>
      </c>
      <c r="B246" s="48"/>
      <c r="C246" s="45"/>
      <c r="D246" s="40">
        <v>57</v>
      </c>
      <c r="E246" s="48"/>
      <c r="F246" s="17"/>
      <c r="G246" s="40">
        <v>57</v>
      </c>
      <c r="H246" s="48"/>
      <c r="I246" s="17"/>
      <c r="J246" s="40">
        <v>57</v>
      </c>
      <c r="K246" s="48"/>
      <c r="L246" s="17"/>
      <c r="M246" s="40">
        <v>57</v>
      </c>
      <c r="N246" s="48"/>
      <c r="O246" s="17"/>
      <c r="P246" s="40">
        <v>57</v>
      </c>
      <c r="Q246" s="48"/>
      <c r="R246" s="17"/>
      <c r="S246" s="40">
        <v>57</v>
      </c>
      <c r="T246" s="48"/>
      <c r="U246" s="17"/>
      <c r="V246" s="40">
        <v>57</v>
      </c>
      <c r="W246" s="48"/>
      <c r="X246" s="45"/>
      <c r="Y246" s="40">
        <v>57</v>
      </c>
      <c r="Z246" s="48"/>
    </row>
    <row r="247" spans="1:26">
      <c r="A247" s="40">
        <v>56</v>
      </c>
      <c r="B247" s="48"/>
      <c r="C247" s="45"/>
      <c r="D247" s="40">
        <v>56</v>
      </c>
      <c r="E247" s="48"/>
      <c r="F247" s="17"/>
      <c r="G247" s="40">
        <v>56</v>
      </c>
      <c r="H247" s="48"/>
      <c r="I247" s="17"/>
      <c r="J247" s="40">
        <v>56</v>
      </c>
      <c r="K247" s="48"/>
      <c r="L247" s="17"/>
      <c r="M247" s="40">
        <v>56</v>
      </c>
      <c r="N247" s="48"/>
      <c r="O247" s="17"/>
      <c r="P247" s="40">
        <v>56</v>
      </c>
      <c r="Q247" s="48"/>
      <c r="R247" s="17"/>
      <c r="S247" s="40">
        <v>56</v>
      </c>
      <c r="T247" s="48"/>
      <c r="U247" s="17"/>
      <c r="V247" s="40">
        <v>56</v>
      </c>
      <c r="W247" s="48"/>
      <c r="X247" s="45"/>
      <c r="Y247" s="40">
        <v>56</v>
      </c>
      <c r="Z247" s="48"/>
    </row>
    <row r="248" spans="1:26">
      <c r="A248" s="40">
        <v>55</v>
      </c>
      <c r="B248" s="48"/>
      <c r="C248" s="45"/>
      <c r="D248" s="40">
        <v>55</v>
      </c>
      <c r="E248" s="48"/>
      <c r="F248" s="17"/>
      <c r="G248" s="40">
        <v>55</v>
      </c>
      <c r="H248" s="48"/>
      <c r="I248" s="17"/>
      <c r="J248" s="40">
        <v>55</v>
      </c>
      <c r="K248" s="48"/>
      <c r="L248" s="17"/>
      <c r="M248" s="40">
        <v>55</v>
      </c>
      <c r="N248" s="48"/>
      <c r="O248" s="17"/>
      <c r="P248" s="40">
        <v>55</v>
      </c>
      <c r="Q248" s="48"/>
      <c r="R248" s="17"/>
      <c r="S248" s="40">
        <v>55</v>
      </c>
      <c r="T248" s="48"/>
      <c r="U248" s="17"/>
      <c r="V248" s="40">
        <v>55</v>
      </c>
      <c r="W248" s="48"/>
      <c r="X248" s="45"/>
      <c r="Y248" s="40">
        <v>55</v>
      </c>
      <c r="Z248" s="48"/>
    </row>
    <row r="249" spans="1:26">
      <c r="A249" s="40">
        <v>54</v>
      </c>
      <c r="B249" s="48"/>
      <c r="C249" s="45"/>
      <c r="D249" s="40">
        <v>54</v>
      </c>
      <c r="E249" s="48"/>
      <c r="F249" s="17"/>
      <c r="G249" s="40">
        <v>54</v>
      </c>
      <c r="H249" s="48"/>
      <c r="I249" s="17"/>
      <c r="J249" s="40">
        <v>54</v>
      </c>
      <c r="K249" s="48"/>
      <c r="L249" s="17"/>
      <c r="M249" s="40">
        <v>54</v>
      </c>
      <c r="N249" s="48"/>
      <c r="O249" s="17"/>
      <c r="P249" s="40">
        <v>54</v>
      </c>
      <c r="Q249" s="48"/>
      <c r="R249" s="17"/>
      <c r="S249" s="40">
        <v>54</v>
      </c>
      <c r="T249" s="48"/>
      <c r="U249" s="17"/>
      <c r="V249" s="40">
        <v>54</v>
      </c>
      <c r="W249" s="48"/>
      <c r="X249" s="45"/>
      <c r="Y249" s="40">
        <v>54</v>
      </c>
      <c r="Z249" s="48"/>
    </row>
    <row r="250" spans="1:26">
      <c r="A250" s="40">
        <v>53</v>
      </c>
      <c r="B250" s="48"/>
      <c r="C250" s="45"/>
      <c r="D250" s="40">
        <v>53</v>
      </c>
      <c r="E250" s="48"/>
      <c r="F250" s="17"/>
      <c r="G250" s="40">
        <v>53</v>
      </c>
      <c r="H250" s="48"/>
      <c r="I250" s="17"/>
      <c r="J250" s="40">
        <v>53</v>
      </c>
      <c r="K250" s="48"/>
      <c r="L250" s="17"/>
      <c r="M250" s="40">
        <v>53</v>
      </c>
      <c r="N250" s="48"/>
      <c r="O250" s="17"/>
      <c r="P250" s="40">
        <v>53</v>
      </c>
      <c r="Q250" s="48"/>
      <c r="R250" s="17"/>
      <c r="S250" s="40">
        <v>53</v>
      </c>
      <c r="T250" s="48"/>
      <c r="U250" s="17"/>
      <c r="V250" s="40">
        <v>53</v>
      </c>
      <c r="W250" s="48"/>
      <c r="X250" s="45"/>
      <c r="Y250" s="40">
        <v>53</v>
      </c>
      <c r="Z250" s="48"/>
    </row>
    <row r="251" spans="1:26">
      <c r="A251" s="40">
        <v>52</v>
      </c>
      <c r="B251" s="48"/>
      <c r="C251" s="45"/>
      <c r="D251" s="40">
        <v>52</v>
      </c>
      <c r="E251" s="48"/>
      <c r="F251" s="17"/>
      <c r="G251" s="40">
        <v>52</v>
      </c>
      <c r="H251" s="48"/>
      <c r="I251" s="17"/>
      <c r="J251" s="40">
        <v>52</v>
      </c>
      <c r="K251" s="48"/>
      <c r="L251" s="17"/>
      <c r="M251" s="40">
        <v>52</v>
      </c>
      <c r="N251" s="48"/>
      <c r="O251" s="17"/>
      <c r="P251" s="40">
        <v>52</v>
      </c>
      <c r="Q251" s="48"/>
      <c r="R251" s="17"/>
      <c r="S251" s="40">
        <v>52</v>
      </c>
      <c r="T251" s="48"/>
      <c r="U251" s="17"/>
      <c r="V251" s="40">
        <v>52</v>
      </c>
      <c r="W251" s="48"/>
      <c r="X251" s="45"/>
      <c r="Y251" s="40">
        <v>52</v>
      </c>
      <c r="Z251" s="48"/>
    </row>
    <row r="252" spans="1:26">
      <c r="A252" s="40">
        <v>51</v>
      </c>
      <c r="B252" s="48"/>
      <c r="C252" s="45"/>
      <c r="D252" s="40">
        <v>51</v>
      </c>
      <c r="E252" s="48"/>
      <c r="F252" s="17"/>
      <c r="G252" s="40">
        <v>51</v>
      </c>
      <c r="H252" s="48"/>
      <c r="I252" s="17"/>
      <c r="J252" s="40">
        <v>51</v>
      </c>
      <c r="K252" s="48"/>
      <c r="L252" s="17"/>
      <c r="M252" s="40">
        <v>51</v>
      </c>
      <c r="N252" s="48"/>
      <c r="O252" s="17"/>
      <c r="P252" s="40">
        <v>51</v>
      </c>
      <c r="Q252" s="48"/>
      <c r="R252" s="17"/>
      <c r="S252" s="40">
        <v>51</v>
      </c>
      <c r="T252" s="48"/>
      <c r="U252" s="17"/>
      <c r="V252" s="40">
        <v>51</v>
      </c>
      <c r="W252" s="48"/>
      <c r="X252" s="45"/>
      <c r="Y252" s="40">
        <v>51</v>
      </c>
      <c r="Z252" s="48"/>
    </row>
    <row r="253" spans="1:26">
      <c r="A253" s="40">
        <v>50</v>
      </c>
      <c r="B253" s="48">
        <v>6</v>
      </c>
      <c r="C253" s="45"/>
      <c r="D253" s="40">
        <v>50</v>
      </c>
      <c r="E253" s="48">
        <v>6</v>
      </c>
      <c r="F253" s="17"/>
      <c r="G253" s="40">
        <v>50</v>
      </c>
      <c r="H253" s="48">
        <v>6</v>
      </c>
      <c r="I253" s="17"/>
      <c r="J253" s="40">
        <v>50</v>
      </c>
      <c r="K253" s="48">
        <v>6</v>
      </c>
      <c r="L253" s="17"/>
      <c r="M253" s="40">
        <v>50</v>
      </c>
      <c r="N253" s="48">
        <v>6</v>
      </c>
      <c r="O253" s="17"/>
      <c r="P253" s="40">
        <v>50</v>
      </c>
      <c r="Q253" s="48">
        <v>6</v>
      </c>
      <c r="R253" s="17"/>
      <c r="S253" s="40">
        <v>50</v>
      </c>
      <c r="T253" s="48">
        <v>6</v>
      </c>
      <c r="U253" s="17"/>
      <c r="V253" s="40">
        <v>50</v>
      </c>
      <c r="W253" s="48">
        <v>6</v>
      </c>
      <c r="X253" s="45"/>
      <c r="Y253" s="40">
        <v>50</v>
      </c>
      <c r="Z253" s="48">
        <v>6</v>
      </c>
    </row>
    <row r="254" spans="1:26">
      <c r="A254" s="40">
        <v>50</v>
      </c>
      <c r="B254" s="48"/>
      <c r="C254" s="45"/>
      <c r="D254" s="40">
        <v>50</v>
      </c>
      <c r="E254" s="48"/>
      <c r="F254" s="17"/>
      <c r="G254" s="40">
        <v>50</v>
      </c>
      <c r="H254" s="48"/>
      <c r="I254" s="17"/>
      <c r="J254" s="40">
        <v>50</v>
      </c>
      <c r="K254" s="48"/>
      <c r="L254" s="17"/>
      <c r="M254" s="40">
        <v>50</v>
      </c>
      <c r="N254" s="48"/>
      <c r="O254" s="17"/>
      <c r="P254" s="40">
        <v>50</v>
      </c>
      <c r="Q254" s="48"/>
      <c r="R254" s="17"/>
      <c r="S254" s="40">
        <v>50</v>
      </c>
      <c r="T254" s="48"/>
      <c r="U254" s="17"/>
      <c r="V254" s="40">
        <v>50</v>
      </c>
      <c r="W254" s="48"/>
      <c r="X254" s="45"/>
      <c r="Y254" s="40">
        <v>50</v>
      </c>
      <c r="Z254" s="48"/>
    </row>
    <row r="255" spans="1:26">
      <c r="A255" s="40">
        <v>49</v>
      </c>
      <c r="B255" s="48"/>
      <c r="C255" s="45"/>
      <c r="D255" s="40">
        <v>49</v>
      </c>
      <c r="E255" s="48"/>
      <c r="F255" s="17"/>
      <c r="G255" s="40">
        <v>49</v>
      </c>
      <c r="H255" s="48"/>
      <c r="I255" s="17"/>
      <c r="J255" s="40">
        <v>49</v>
      </c>
      <c r="K255" s="48"/>
      <c r="L255" s="17"/>
      <c r="M255" s="40">
        <v>49</v>
      </c>
      <c r="N255" s="48"/>
      <c r="O255" s="17"/>
      <c r="P255" s="40">
        <v>49</v>
      </c>
      <c r="Q255" s="48"/>
      <c r="R255" s="17"/>
      <c r="S255" s="40">
        <v>49</v>
      </c>
      <c r="T255" s="48"/>
      <c r="U255" s="17"/>
      <c r="V255" s="40">
        <v>49</v>
      </c>
      <c r="W255" s="48"/>
      <c r="X255" s="45"/>
      <c r="Y255" s="40">
        <v>49</v>
      </c>
      <c r="Z255" s="48"/>
    </row>
    <row r="256" spans="1:26">
      <c r="A256" s="40">
        <v>48</v>
      </c>
      <c r="B256" s="48"/>
      <c r="C256" s="45"/>
      <c r="D256" s="40">
        <v>48</v>
      </c>
      <c r="E256" s="48"/>
      <c r="F256" s="17"/>
      <c r="G256" s="40">
        <v>48</v>
      </c>
      <c r="H256" s="48"/>
      <c r="I256" s="17"/>
      <c r="J256" s="40">
        <v>48</v>
      </c>
      <c r="K256" s="48"/>
      <c r="L256" s="17"/>
      <c r="M256" s="40">
        <v>48</v>
      </c>
      <c r="N256" s="48"/>
      <c r="O256" s="17"/>
      <c r="P256" s="40">
        <v>48</v>
      </c>
      <c r="Q256" s="48"/>
      <c r="R256" s="17"/>
      <c r="S256" s="40">
        <v>48</v>
      </c>
      <c r="T256" s="48"/>
      <c r="U256" s="17"/>
      <c r="V256" s="40">
        <v>48</v>
      </c>
      <c r="W256" s="48"/>
      <c r="X256" s="45"/>
      <c r="Y256" s="40">
        <v>48</v>
      </c>
      <c r="Z256" s="48"/>
    </row>
    <row r="257" spans="1:26">
      <c r="A257" s="40">
        <v>47</v>
      </c>
      <c r="B257" s="48"/>
      <c r="C257" s="45"/>
      <c r="D257" s="40">
        <v>47</v>
      </c>
      <c r="E257" s="48"/>
      <c r="F257" s="17"/>
      <c r="G257" s="40">
        <v>47</v>
      </c>
      <c r="H257" s="48"/>
      <c r="I257" s="17"/>
      <c r="J257" s="40">
        <v>47</v>
      </c>
      <c r="K257" s="48"/>
      <c r="L257" s="17"/>
      <c r="M257" s="40">
        <v>47</v>
      </c>
      <c r="N257" s="48"/>
      <c r="O257" s="17"/>
      <c r="P257" s="40">
        <v>47</v>
      </c>
      <c r="Q257" s="48"/>
      <c r="R257" s="17"/>
      <c r="S257" s="40">
        <v>47</v>
      </c>
      <c r="T257" s="48"/>
      <c r="U257" s="17"/>
      <c r="V257" s="40">
        <v>47</v>
      </c>
      <c r="W257" s="48"/>
      <c r="X257" s="45"/>
      <c r="Y257" s="40">
        <v>47</v>
      </c>
      <c r="Z257" s="48"/>
    </row>
    <row r="258" spans="1:26">
      <c r="A258" s="40">
        <v>46</v>
      </c>
      <c r="B258" s="48"/>
      <c r="C258" s="45"/>
      <c r="D258" s="40">
        <v>46</v>
      </c>
      <c r="E258" s="48"/>
      <c r="F258" s="17"/>
      <c r="G258" s="40">
        <v>46</v>
      </c>
      <c r="H258" s="48"/>
      <c r="I258" s="17"/>
      <c r="J258" s="40">
        <v>46</v>
      </c>
      <c r="K258" s="48"/>
      <c r="L258" s="17"/>
      <c r="M258" s="40">
        <v>46</v>
      </c>
      <c r="N258" s="48"/>
      <c r="O258" s="17"/>
      <c r="P258" s="40">
        <v>46</v>
      </c>
      <c r="Q258" s="48"/>
      <c r="R258" s="17"/>
      <c r="S258" s="40">
        <v>46</v>
      </c>
      <c r="T258" s="48"/>
      <c r="U258" s="17"/>
      <c r="V258" s="40">
        <v>46</v>
      </c>
      <c r="W258" s="48"/>
      <c r="X258" s="45"/>
      <c r="Y258" s="40">
        <v>46</v>
      </c>
      <c r="Z258" s="48"/>
    </row>
    <row r="259" spans="1:26">
      <c r="A259" s="40">
        <v>45</v>
      </c>
      <c r="B259" s="48"/>
      <c r="C259" s="45"/>
      <c r="D259" s="40">
        <v>45</v>
      </c>
      <c r="E259" s="48"/>
      <c r="F259" s="17"/>
      <c r="G259" s="40">
        <v>45</v>
      </c>
      <c r="H259" s="48"/>
      <c r="I259" s="17"/>
      <c r="J259" s="40">
        <v>45</v>
      </c>
      <c r="K259" s="48"/>
      <c r="L259" s="17"/>
      <c r="M259" s="40">
        <v>45</v>
      </c>
      <c r="N259" s="48"/>
      <c r="O259" s="17"/>
      <c r="P259" s="40">
        <v>45</v>
      </c>
      <c r="Q259" s="48"/>
      <c r="R259" s="17"/>
      <c r="S259" s="40">
        <v>45</v>
      </c>
      <c r="T259" s="48"/>
      <c r="U259" s="17"/>
      <c r="V259" s="40">
        <v>45</v>
      </c>
      <c r="W259" s="48"/>
      <c r="X259" s="45"/>
      <c r="Y259" s="40">
        <v>45</v>
      </c>
      <c r="Z259" s="48"/>
    </row>
    <row r="260" spans="1:26">
      <c r="A260" s="40">
        <v>44</v>
      </c>
      <c r="B260" s="48"/>
      <c r="C260" s="45"/>
      <c r="D260" s="40">
        <v>44</v>
      </c>
      <c r="E260" s="48"/>
      <c r="F260" s="17"/>
      <c r="G260" s="40">
        <v>44</v>
      </c>
      <c r="H260" s="48"/>
      <c r="I260" s="17"/>
      <c r="J260" s="40">
        <v>44</v>
      </c>
      <c r="K260" s="48"/>
      <c r="L260" s="17"/>
      <c r="M260" s="40">
        <v>44</v>
      </c>
      <c r="N260" s="48"/>
      <c r="O260" s="17"/>
      <c r="P260" s="40">
        <v>44</v>
      </c>
      <c r="Q260" s="48"/>
      <c r="R260" s="17"/>
      <c r="S260" s="40">
        <v>44</v>
      </c>
      <c r="T260" s="48"/>
      <c r="U260" s="17"/>
      <c r="V260" s="40">
        <v>44</v>
      </c>
      <c r="W260" s="48"/>
      <c r="X260" s="45"/>
      <c r="Y260" s="40">
        <v>44</v>
      </c>
      <c r="Z260" s="48"/>
    </row>
    <row r="261" spans="1:26">
      <c r="A261" s="40">
        <v>43</v>
      </c>
      <c r="B261" s="48"/>
      <c r="C261" s="45"/>
      <c r="D261" s="40">
        <v>43</v>
      </c>
      <c r="E261" s="48"/>
      <c r="F261" s="17"/>
      <c r="G261" s="40">
        <v>43</v>
      </c>
      <c r="H261" s="48"/>
      <c r="I261" s="17"/>
      <c r="J261" s="40">
        <v>43</v>
      </c>
      <c r="K261" s="48"/>
      <c r="L261" s="17"/>
      <c r="M261" s="40">
        <v>43</v>
      </c>
      <c r="N261" s="48"/>
      <c r="O261" s="17"/>
      <c r="P261" s="40">
        <v>43</v>
      </c>
      <c r="Q261" s="48"/>
      <c r="R261" s="17"/>
      <c r="S261" s="40">
        <v>43</v>
      </c>
      <c r="T261" s="48"/>
      <c r="U261" s="17"/>
      <c r="V261" s="40">
        <v>43</v>
      </c>
      <c r="W261" s="48"/>
      <c r="X261" s="45"/>
      <c r="Y261" s="40">
        <v>43</v>
      </c>
      <c r="Z261" s="48"/>
    </row>
    <row r="262" spans="1:26">
      <c r="A262" s="40">
        <v>42</v>
      </c>
      <c r="B262" s="48"/>
      <c r="C262" s="45"/>
      <c r="D262" s="40">
        <v>42</v>
      </c>
      <c r="E262" s="48"/>
      <c r="F262" s="17"/>
      <c r="G262" s="40">
        <v>42</v>
      </c>
      <c r="H262" s="48"/>
      <c r="I262" s="17"/>
      <c r="J262" s="40">
        <v>42</v>
      </c>
      <c r="K262" s="48"/>
      <c r="L262" s="17"/>
      <c r="M262" s="40">
        <v>42</v>
      </c>
      <c r="N262" s="48"/>
      <c r="O262" s="17"/>
      <c r="P262" s="40">
        <v>42</v>
      </c>
      <c r="Q262" s="48"/>
      <c r="R262" s="17"/>
      <c r="S262" s="40">
        <v>42</v>
      </c>
      <c r="T262" s="48"/>
      <c r="U262" s="17"/>
      <c r="V262" s="40">
        <v>42</v>
      </c>
      <c r="W262" s="48"/>
      <c r="X262" s="45"/>
      <c r="Y262" s="40">
        <v>42</v>
      </c>
      <c r="Z262" s="48"/>
    </row>
    <row r="263" spans="1:26">
      <c r="A263" s="40">
        <v>41</v>
      </c>
      <c r="B263" s="48"/>
      <c r="C263" s="45"/>
      <c r="D263" s="40">
        <v>41</v>
      </c>
      <c r="E263" s="48"/>
      <c r="F263" s="17"/>
      <c r="G263" s="40">
        <v>41</v>
      </c>
      <c r="H263" s="48"/>
      <c r="I263" s="17"/>
      <c r="J263" s="40">
        <v>41</v>
      </c>
      <c r="K263" s="48"/>
      <c r="L263" s="17"/>
      <c r="M263" s="40">
        <v>41</v>
      </c>
      <c r="N263" s="48"/>
      <c r="O263" s="17"/>
      <c r="P263" s="40">
        <v>41</v>
      </c>
      <c r="Q263" s="48"/>
      <c r="R263" s="17"/>
      <c r="S263" s="40">
        <v>41</v>
      </c>
      <c r="T263" s="48"/>
      <c r="U263" s="17"/>
      <c r="V263" s="40">
        <v>41</v>
      </c>
      <c r="W263" s="48"/>
      <c r="X263" s="45"/>
      <c r="Y263" s="40">
        <v>41</v>
      </c>
      <c r="Z263" s="48"/>
    </row>
    <row r="264" spans="1:26">
      <c r="A264" s="40">
        <v>40</v>
      </c>
      <c r="B264" s="48" t="s">
        <v>221</v>
      </c>
      <c r="C264" s="45"/>
      <c r="D264" s="40">
        <v>40</v>
      </c>
      <c r="E264" s="48" t="s">
        <v>221</v>
      </c>
      <c r="F264" s="17"/>
      <c r="G264" s="40">
        <v>40</v>
      </c>
      <c r="H264" s="48" t="s">
        <v>221</v>
      </c>
      <c r="I264" s="17"/>
      <c r="J264" s="40">
        <v>40</v>
      </c>
      <c r="K264" s="48" t="s">
        <v>221</v>
      </c>
      <c r="L264" s="17"/>
      <c r="M264" s="40">
        <v>40</v>
      </c>
      <c r="N264" s="48" t="s">
        <v>221</v>
      </c>
      <c r="O264" s="17"/>
      <c r="P264" s="40">
        <v>40</v>
      </c>
      <c r="Q264" s="48" t="s">
        <v>221</v>
      </c>
      <c r="R264" s="17"/>
      <c r="S264" s="40">
        <v>40</v>
      </c>
      <c r="T264" s="48" t="s">
        <v>221</v>
      </c>
      <c r="U264" s="17"/>
      <c r="V264" s="40">
        <v>40</v>
      </c>
      <c r="W264" s="48" t="s">
        <v>221</v>
      </c>
      <c r="X264" s="45"/>
      <c r="Y264" s="40">
        <v>40</v>
      </c>
      <c r="Z264" s="48" t="s">
        <v>221</v>
      </c>
    </row>
    <row r="265" spans="1:26">
      <c r="A265" s="40">
        <v>39</v>
      </c>
      <c r="B265" s="48"/>
      <c r="C265" s="45"/>
      <c r="D265" s="40">
        <v>39</v>
      </c>
      <c r="E265" s="48"/>
      <c r="F265" s="17"/>
      <c r="G265" s="40">
        <v>39</v>
      </c>
      <c r="H265" s="48"/>
      <c r="I265" s="17"/>
      <c r="J265" s="40">
        <v>39</v>
      </c>
      <c r="K265" s="48"/>
      <c r="L265" s="17"/>
      <c r="M265" s="40">
        <v>39</v>
      </c>
      <c r="N265" s="48"/>
      <c r="O265" s="17"/>
      <c r="P265" s="40">
        <v>39</v>
      </c>
      <c r="Q265" s="48"/>
      <c r="R265" s="17"/>
      <c r="S265" s="40">
        <v>39</v>
      </c>
      <c r="T265" s="48"/>
      <c r="U265" s="17"/>
      <c r="V265" s="40">
        <v>39</v>
      </c>
      <c r="W265" s="48"/>
      <c r="X265" s="45"/>
      <c r="Y265" s="40">
        <v>39</v>
      </c>
      <c r="Z265" s="48"/>
    </row>
    <row r="266" spans="1:26">
      <c r="A266" s="40">
        <v>38</v>
      </c>
      <c r="B266" s="48" t="s">
        <v>221</v>
      </c>
      <c r="C266" s="45"/>
      <c r="D266" s="40">
        <v>38</v>
      </c>
      <c r="E266" s="48" t="s">
        <v>221</v>
      </c>
      <c r="F266" s="17"/>
      <c r="G266" s="40">
        <v>38</v>
      </c>
      <c r="H266" s="48" t="s">
        <v>221</v>
      </c>
      <c r="I266" s="17"/>
      <c r="J266" s="40">
        <v>38</v>
      </c>
      <c r="K266" s="48" t="s">
        <v>221</v>
      </c>
      <c r="L266" s="17"/>
      <c r="M266" s="40">
        <v>38</v>
      </c>
      <c r="N266" s="48" t="s">
        <v>221</v>
      </c>
      <c r="O266" s="17"/>
      <c r="P266" s="40">
        <v>38</v>
      </c>
      <c r="Q266" s="48" t="s">
        <v>221</v>
      </c>
      <c r="R266" s="17"/>
      <c r="S266" s="40">
        <v>38</v>
      </c>
      <c r="T266" s="48" t="s">
        <v>221</v>
      </c>
      <c r="U266" s="17"/>
      <c r="V266" s="40">
        <v>38</v>
      </c>
      <c r="W266" s="48" t="s">
        <v>221</v>
      </c>
      <c r="X266" s="45"/>
      <c r="Y266" s="40">
        <v>38</v>
      </c>
      <c r="Z266" s="48" t="s">
        <v>221</v>
      </c>
    </row>
    <row r="267" spans="1:26">
      <c r="A267" s="40">
        <v>37</v>
      </c>
      <c r="B267" s="48"/>
      <c r="C267" s="45"/>
      <c r="D267" s="40">
        <v>37</v>
      </c>
      <c r="E267" s="48"/>
      <c r="F267" s="17"/>
      <c r="G267" s="40">
        <v>37</v>
      </c>
      <c r="H267" s="48"/>
      <c r="I267" s="17"/>
      <c r="J267" s="40">
        <v>37</v>
      </c>
      <c r="K267" s="48"/>
      <c r="L267" s="17"/>
      <c r="M267" s="40">
        <v>37</v>
      </c>
      <c r="N267" s="48"/>
      <c r="O267" s="17"/>
      <c r="P267" s="40">
        <v>37</v>
      </c>
      <c r="Q267" s="48"/>
      <c r="R267" s="17"/>
      <c r="S267" s="40">
        <v>37</v>
      </c>
      <c r="T267" s="48"/>
      <c r="U267" s="17"/>
      <c r="V267" s="40">
        <v>37</v>
      </c>
      <c r="W267" s="48"/>
      <c r="X267" s="45"/>
      <c r="Y267" s="40">
        <v>37</v>
      </c>
      <c r="Z267" s="48"/>
    </row>
    <row r="268" spans="1:26">
      <c r="A268" s="40">
        <v>36</v>
      </c>
      <c r="B268" s="43" t="s">
        <v>221</v>
      </c>
      <c r="C268" s="45"/>
      <c r="D268" s="40">
        <v>36</v>
      </c>
      <c r="E268" s="43" t="s">
        <v>221</v>
      </c>
      <c r="F268" s="17"/>
      <c r="G268" s="40">
        <v>36</v>
      </c>
      <c r="H268" s="43" t="s">
        <v>221</v>
      </c>
      <c r="I268" s="17"/>
      <c r="J268" s="40">
        <v>36</v>
      </c>
      <c r="K268" s="43" t="s">
        <v>221</v>
      </c>
      <c r="L268" s="17"/>
      <c r="M268" s="40">
        <v>36</v>
      </c>
      <c r="N268" s="43" t="s">
        <v>221</v>
      </c>
      <c r="O268" s="17"/>
      <c r="P268" s="40">
        <v>36</v>
      </c>
      <c r="Q268" s="43" t="s">
        <v>221</v>
      </c>
      <c r="R268" s="17"/>
      <c r="S268" s="40">
        <v>36</v>
      </c>
      <c r="T268" s="43" t="s">
        <v>221</v>
      </c>
      <c r="U268" s="17"/>
      <c r="V268" s="40">
        <v>36</v>
      </c>
      <c r="W268" s="43" t="s">
        <v>221</v>
      </c>
      <c r="X268" s="45"/>
      <c r="Y268" s="40">
        <v>36</v>
      </c>
      <c r="Z268" s="43" t="s">
        <v>221</v>
      </c>
    </row>
    <row r="269" spans="1:26">
      <c r="A269" s="40">
        <v>35</v>
      </c>
      <c r="B269" s="48"/>
      <c r="C269" s="45"/>
      <c r="D269" s="40">
        <v>35</v>
      </c>
      <c r="E269" s="48"/>
      <c r="F269" s="17"/>
      <c r="G269" s="40">
        <v>35</v>
      </c>
      <c r="H269" s="48"/>
      <c r="I269" s="17"/>
      <c r="J269" s="40">
        <v>35</v>
      </c>
      <c r="K269" s="48"/>
      <c r="L269" s="17"/>
      <c r="M269" s="40">
        <v>35</v>
      </c>
      <c r="N269" s="48"/>
      <c r="O269" s="17"/>
      <c r="P269" s="40">
        <v>35</v>
      </c>
      <c r="Q269" s="48"/>
      <c r="R269" s="17"/>
      <c r="S269" s="40">
        <v>35</v>
      </c>
      <c r="T269" s="48"/>
      <c r="U269" s="17"/>
      <c r="V269" s="40">
        <v>35</v>
      </c>
      <c r="W269" s="48"/>
      <c r="X269" s="45"/>
      <c r="Y269" s="40">
        <v>35</v>
      </c>
      <c r="Z269" s="48"/>
    </row>
    <row r="270" spans="1:26">
      <c r="A270" s="40">
        <v>34</v>
      </c>
      <c r="B270" s="48" t="s">
        <v>221</v>
      </c>
      <c r="C270" s="45"/>
      <c r="D270" s="40">
        <v>34</v>
      </c>
      <c r="E270" s="48" t="s">
        <v>221</v>
      </c>
      <c r="F270" s="17"/>
      <c r="G270" s="40">
        <v>34</v>
      </c>
      <c r="H270" s="48" t="s">
        <v>221</v>
      </c>
      <c r="I270" s="17"/>
      <c r="J270" s="40">
        <v>34</v>
      </c>
      <c r="K270" s="48" t="s">
        <v>221</v>
      </c>
      <c r="L270" s="17"/>
      <c r="M270" s="40">
        <v>34</v>
      </c>
      <c r="N270" s="48" t="s">
        <v>221</v>
      </c>
      <c r="O270" s="17"/>
      <c r="P270" s="40">
        <v>34</v>
      </c>
      <c r="Q270" s="48" t="s">
        <v>221</v>
      </c>
      <c r="R270" s="17"/>
      <c r="S270" s="40">
        <v>34</v>
      </c>
      <c r="T270" s="48" t="s">
        <v>221</v>
      </c>
      <c r="U270" s="17"/>
      <c r="V270" s="40">
        <v>34</v>
      </c>
      <c r="W270" s="48" t="s">
        <v>221</v>
      </c>
      <c r="X270" s="45"/>
      <c r="Y270" s="40">
        <v>34</v>
      </c>
      <c r="Z270" s="48" t="s">
        <v>221</v>
      </c>
    </row>
    <row r="271" spans="1:26">
      <c r="A271" s="40">
        <v>33</v>
      </c>
      <c r="B271" s="48"/>
      <c r="C271" s="45"/>
      <c r="D271" s="40">
        <v>33</v>
      </c>
      <c r="E271" s="48"/>
      <c r="F271" s="17"/>
      <c r="G271" s="40">
        <v>33</v>
      </c>
      <c r="H271" s="48"/>
      <c r="I271" s="17"/>
      <c r="J271" s="40">
        <v>33</v>
      </c>
      <c r="K271" s="48"/>
      <c r="L271" s="17"/>
      <c r="M271" s="40">
        <v>33</v>
      </c>
      <c r="N271" s="48"/>
      <c r="O271" s="17"/>
      <c r="P271" s="40">
        <v>33</v>
      </c>
      <c r="Q271" s="48"/>
      <c r="R271" s="17"/>
      <c r="S271" s="40">
        <v>33</v>
      </c>
      <c r="T271" s="48"/>
      <c r="U271" s="17"/>
      <c r="V271" s="40">
        <v>33</v>
      </c>
      <c r="W271" s="48"/>
      <c r="X271" s="45"/>
      <c r="Y271" s="40">
        <v>33</v>
      </c>
      <c r="Z271" s="48"/>
    </row>
    <row r="272" spans="1:26">
      <c r="A272" s="40">
        <v>32</v>
      </c>
      <c r="B272" s="48" t="s">
        <v>221</v>
      </c>
      <c r="C272" s="45"/>
      <c r="D272" s="40">
        <v>32</v>
      </c>
      <c r="E272" s="48" t="s">
        <v>221</v>
      </c>
      <c r="F272" s="17"/>
      <c r="G272" s="40">
        <v>32</v>
      </c>
      <c r="H272" s="48" t="s">
        <v>221</v>
      </c>
      <c r="I272" s="17"/>
      <c r="J272" s="40">
        <v>32</v>
      </c>
      <c r="K272" s="48" t="s">
        <v>221</v>
      </c>
      <c r="L272" s="17"/>
      <c r="M272" s="40">
        <v>32</v>
      </c>
      <c r="N272" s="48" t="s">
        <v>221</v>
      </c>
      <c r="O272" s="17"/>
      <c r="P272" s="40">
        <v>32</v>
      </c>
      <c r="Q272" s="48" t="s">
        <v>221</v>
      </c>
      <c r="R272" s="17"/>
      <c r="S272" s="40">
        <v>32</v>
      </c>
      <c r="T272" s="48" t="s">
        <v>221</v>
      </c>
      <c r="U272" s="17"/>
      <c r="V272" s="40">
        <v>32</v>
      </c>
      <c r="W272" s="48" t="s">
        <v>221</v>
      </c>
      <c r="X272" s="45"/>
      <c r="Y272" s="40">
        <v>32</v>
      </c>
      <c r="Z272" s="48" t="s">
        <v>221</v>
      </c>
    </row>
    <row r="273" spans="1:26">
      <c r="A273" s="40">
        <v>31</v>
      </c>
      <c r="B273" s="48"/>
      <c r="C273" s="45"/>
      <c r="D273" s="40">
        <v>31</v>
      </c>
      <c r="E273" s="48"/>
      <c r="F273" s="17"/>
      <c r="G273" s="40">
        <v>31</v>
      </c>
      <c r="H273" s="48"/>
      <c r="I273" s="17"/>
      <c r="J273" s="40">
        <v>31</v>
      </c>
      <c r="K273" s="48"/>
      <c r="L273" s="17"/>
      <c r="M273" s="40">
        <v>31</v>
      </c>
      <c r="N273" s="48"/>
      <c r="O273" s="17"/>
      <c r="P273" s="40">
        <v>31</v>
      </c>
      <c r="Q273" s="48"/>
      <c r="R273" s="17"/>
      <c r="S273" s="40">
        <v>31</v>
      </c>
      <c r="T273" s="48"/>
      <c r="U273" s="17"/>
      <c r="V273" s="40">
        <v>31</v>
      </c>
      <c r="W273" s="48"/>
      <c r="X273" s="45"/>
      <c r="Y273" s="40">
        <v>31</v>
      </c>
      <c r="Z273" s="48"/>
    </row>
    <row r="274" spans="1:26">
      <c r="A274" s="40">
        <v>30</v>
      </c>
      <c r="B274" s="48" t="s">
        <v>221</v>
      </c>
      <c r="C274" s="45"/>
      <c r="D274" s="40">
        <v>30</v>
      </c>
      <c r="E274" s="48" t="s">
        <v>221</v>
      </c>
      <c r="F274" s="17"/>
      <c r="G274" s="40">
        <v>30</v>
      </c>
      <c r="H274" s="48" t="s">
        <v>221</v>
      </c>
      <c r="I274" s="17"/>
      <c r="J274" s="40">
        <v>30</v>
      </c>
      <c r="K274" s="48" t="s">
        <v>221</v>
      </c>
      <c r="L274" s="17"/>
      <c r="M274" s="40">
        <v>30</v>
      </c>
      <c r="N274" s="48" t="s">
        <v>221</v>
      </c>
      <c r="O274" s="17"/>
      <c r="P274" s="40">
        <v>30</v>
      </c>
      <c r="Q274" s="48" t="s">
        <v>221</v>
      </c>
      <c r="R274" s="17"/>
      <c r="S274" s="40">
        <v>30</v>
      </c>
      <c r="T274" s="48" t="s">
        <v>221</v>
      </c>
      <c r="U274" s="17"/>
      <c r="V274" s="40">
        <v>30</v>
      </c>
      <c r="W274" s="48" t="s">
        <v>221</v>
      </c>
      <c r="X274" s="45"/>
      <c r="Y274" s="40">
        <v>30</v>
      </c>
      <c r="Z274" s="48" t="s">
        <v>221</v>
      </c>
    </row>
    <row r="275" spans="1:26">
      <c r="A275" s="40">
        <v>29</v>
      </c>
      <c r="B275" s="48"/>
      <c r="C275" s="45"/>
      <c r="D275" s="40">
        <v>29</v>
      </c>
      <c r="E275" s="48"/>
      <c r="F275" s="17"/>
      <c r="G275" s="40">
        <v>29</v>
      </c>
      <c r="H275" s="48"/>
      <c r="I275" s="17"/>
      <c r="J275" s="40">
        <v>29</v>
      </c>
      <c r="K275" s="48"/>
      <c r="L275" s="17"/>
      <c r="M275" s="40">
        <v>29</v>
      </c>
      <c r="N275" s="48"/>
      <c r="O275" s="17"/>
      <c r="P275" s="40">
        <v>29</v>
      </c>
      <c r="Q275" s="48"/>
      <c r="R275" s="17"/>
      <c r="S275" s="40">
        <v>29</v>
      </c>
      <c r="T275" s="48"/>
      <c r="U275" s="17"/>
      <c r="V275" s="40">
        <v>29</v>
      </c>
      <c r="W275" s="48"/>
      <c r="X275" s="45"/>
      <c r="Y275" s="40">
        <v>29</v>
      </c>
      <c r="Z275" s="48"/>
    </row>
    <row r="276" spans="1:26">
      <c r="A276" s="40">
        <v>28</v>
      </c>
      <c r="B276" s="48" t="s">
        <v>221</v>
      </c>
      <c r="C276" s="45"/>
      <c r="D276" s="40">
        <v>28</v>
      </c>
      <c r="E276" s="48" t="s">
        <v>221</v>
      </c>
      <c r="F276" s="17"/>
      <c r="G276" s="40">
        <v>28</v>
      </c>
      <c r="H276" s="48" t="s">
        <v>221</v>
      </c>
      <c r="I276" s="17"/>
      <c r="J276" s="40">
        <v>28</v>
      </c>
      <c r="K276" s="48" t="s">
        <v>221</v>
      </c>
      <c r="L276" s="17"/>
      <c r="M276" s="40">
        <v>28</v>
      </c>
      <c r="N276" s="48" t="s">
        <v>221</v>
      </c>
      <c r="O276" s="17"/>
      <c r="P276" s="40">
        <v>28</v>
      </c>
      <c r="Q276" s="48" t="s">
        <v>221</v>
      </c>
      <c r="R276" s="17"/>
      <c r="S276" s="40">
        <v>28</v>
      </c>
      <c r="T276" s="48" t="s">
        <v>221</v>
      </c>
      <c r="U276" s="17"/>
      <c r="V276" s="40">
        <v>28</v>
      </c>
      <c r="W276" s="48" t="s">
        <v>221</v>
      </c>
      <c r="X276" s="45"/>
      <c r="Y276" s="40">
        <v>28</v>
      </c>
      <c r="Z276" s="48" t="s">
        <v>221</v>
      </c>
    </row>
    <row r="277" spans="1:26">
      <c r="A277" s="40">
        <v>27</v>
      </c>
      <c r="B277" s="48"/>
      <c r="C277" s="45"/>
      <c r="D277" s="40">
        <v>27</v>
      </c>
      <c r="E277" s="48"/>
      <c r="F277" s="17"/>
      <c r="G277" s="40">
        <v>27</v>
      </c>
      <c r="H277" s="48"/>
      <c r="I277" s="17"/>
      <c r="J277" s="40">
        <v>27</v>
      </c>
      <c r="K277" s="48"/>
      <c r="L277" s="17"/>
      <c r="M277" s="40">
        <v>27</v>
      </c>
      <c r="N277" s="48"/>
      <c r="O277" s="17"/>
      <c r="P277" s="40">
        <v>27</v>
      </c>
      <c r="Q277" s="48"/>
      <c r="R277" s="17"/>
      <c r="S277" s="40">
        <v>27</v>
      </c>
      <c r="T277" s="48"/>
      <c r="U277" s="17"/>
      <c r="V277" s="40">
        <v>27</v>
      </c>
      <c r="W277" s="48"/>
      <c r="X277" s="45"/>
      <c r="Y277" s="40">
        <v>27</v>
      </c>
      <c r="Z277" s="48"/>
    </row>
    <row r="278" spans="1:26">
      <c r="A278" s="40">
        <v>26</v>
      </c>
      <c r="B278" s="48" t="s">
        <v>221</v>
      </c>
      <c r="C278" s="45"/>
      <c r="D278" s="40">
        <v>26</v>
      </c>
      <c r="E278" s="48" t="s">
        <v>221</v>
      </c>
      <c r="F278" s="17"/>
      <c r="G278" s="40">
        <v>26</v>
      </c>
      <c r="H278" s="48" t="s">
        <v>221</v>
      </c>
      <c r="I278" s="17"/>
      <c r="J278" s="40">
        <v>26</v>
      </c>
      <c r="K278" s="48" t="s">
        <v>221</v>
      </c>
      <c r="L278" s="17"/>
      <c r="M278" s="40">
        <v>26</v>
      </c>
      <c r="N278" s="48" t="s">
        <v>221</v>
      </c>
      <c r="O278" s="17"/>
      <c r="P278" s="40">
        <v>26</v>
      </c>
      <c r="Q278" s="48" t="s">
        <v>221</v>
      </c>
      <c r="R278" s="17"/>
      <c r="S278" s="40">
        <v>26</v>
      </c>
      <c r="T278" s="48" t="s">
        <v>221</v>
      </c>
      <c r="U278" s="17"/>
      <c r="V278" s="40">
        <v>26</v>
      </c>
      <c r="W278" s="48" t="s">
        <v>221</v>
      </c>
      <c r="X278" s="45"/>
      <c r="Y278" s="40">
        <v>26</v>
      </c>
      <c r="Z278" s="48" t="s">
        <v>221</v>
      </c>
    </row>
    <row r="279" spans="1:26">
      <c r="A279" s="40">
        <v>25</v>
      </c>
      <c r="B279" s="48"/>
      <c r="C279" s="45"/>
      <c r="D279" s="40">
        <v>25</v>
      </c>
      <c r="E279" s="48"/>
      <c r="F279" s="17"/>
      <c r="G279" s="40">
        <v>25</v>
      </c>
      <c r="H279" s="48"/>
      <c r="I279" s="17"/>
      <c r="J279" s="40">
        <v>25</v>
      </c>
      <c r="K279" s="48"/>
      <c r="L279" s="17"/>
      <c r="M279" s="40">
        <v>25</v>
      </c>
      <c r="N279" s="48"/>
      <c r="O279" s="17"/>
      <c r="P279" s="40">
        <v>25</v>
      </c>
      <c r="Q279" s="48"/>
      <c r="R279" s="17"/>
      <c r="S279" s="40">
        <v>25</v>
      </c>
      <c r="T279" s="48"/>
      <c r="U279" s="17"/>
      <c r="V279" s="40">
        <v>25</v>
      </c>
      <c r="W279" s="48"/>
      <c r="X279" s="45"/>
      <c r="Y279" s="40">
        <v>25</v>
      </c>
      <c r="Z279" s="48"/>
    </row>
    <row r="280" spans="1:26">
      <c r="A280" s="40">
        <v>24</v>
      </c>
      <c r="B280" s="48" t="s">
        <v>221</v>
      </c>
      <c r="C280" s="45"/>
      <c r="D280" s="40">
        <v>24</v>
      </c>
      <c r="E280" s="48" t="s">
        <v>221</v>
      </c>
      <c r="F280" s="17"/>
      <c r="G280" s="40">
        <v>24</v>
      </c>
      <c r="H280" s="48" t="s">
        <v>221</v>
      </c>
      <c r="I280" s="17"/>
      <c r="J280" s="40">
        <v>24</v>
      </c>
      <c r="K280" s="48" t="s">
        <v>221</v>
      </c>
      <c r="L280" s="17"/>
      <c r="M280" s="40">
        <v>24</v>
      </c>
      <c r="N280" s="48" t="s">
        <v>221</v>
      </c>
      <c r="O280" s="17"/>
      <c r="P280" s="40">
        <v>24</v>
      </c>
      <c r="Q280" s="48" t="s">
        <v>221</v>
      </c>
      <c r="R280" s="17"/>
      <c r="S280" s="40">
        <v>24</v>
      </c>
      <c r="T280" s="48" t="s">
        <v>221</v>
      </c>
      <c r="U280" s="17"/>
      <c r="V280" s="40">
        <v>24</v>
      </c>
      <c r="W280" s="48" t="s">
        <v>221</v>
      </c>
      <c r="X280" s="45"/>
      <c r="Y280" s="40">
        <v>24</v>
      </c>
      <c r="Z280" s="48" t="s">
        <v>221</v>
      </c>
    </row>
    <row r="281" spans="1:26">
      <c r="A281" s="40">
        <v>23</v>
      </c>
      <c r="B281" s="48"/>
      <c r="C281" s="45"/>
      <c r="D281" s="40">
        <v>23</v>
      </c>
      <c r="E281" s="48"/>
      <c r="F281" s="17"/>
      <c r="G281" s="40">
        <v>23</v>
      </c>
      <c r="H281" s="48"/>
      <c r="I281" s="17"/>
      <c r="J281" s="40">
        <v>23</v>
      </c>
      <c r="K281" s="48"/>
      <c r="L281" s="17"/>
      <c r="M281" s="40">
        <v>23</v>
      </c>
      <c r="N281" s="48"/>
      <c r="O281" s="17"/>
      <c r="P281" s="40">
        <v>23</v>
      </c>
      <c r="Q281" s="48"/>
      <c r="R281" s="17"/>
      <c r="S281" s="40">
        <v>23</v>
      </c>
      <c r="T281" s="48"/>
      <c r="U281" s="17"/>
      <c r="V281" s="40">
        <v>23</v>
      </c>
      <c r="W281" s="48"/>
      <c r="X281" s="45"/>
      <c r="Y281" s="40">
        <v>23</v>
      </c>
      <c r="Z281" s="48"/>
    </row>
    <row r="282" spans="1:26">
      <c r="A282" s="40">
        <v>22</v>
      </c>
      <c r="B282" s="48" t="s">
        <v>221</v>
      </c>
      <c r="C282" s="45"/>
      <c r="D282" s="40">
        <v>22</v>
      </c>
      <c r="E282" s="48" t="s">
        <v>221</v>
      </c>
      <c r="F282" s="17"/>
      <c r="G282" s="40">
        <v>22</v>
      </c>
      <c r="H282" s="48" t="s">
        <v>221</v>
      </c>
      <c r="I282" s="17"/>
      <c r="J282" s="40">
        <v>22</v>
      </c>
      <c r="K282" s="48" t="s">
        <v>221</v>
      </c>
      <c r="L282" s="17"/>
      <c r="M282" s="40">
        <v>22</v>
      </c>
      <c r="N282" s="48" t="s">
        <v>221</v>
      </c>
      <c r="O282" s="17"/>
      <c r="P282" s="40">
        <v>22</v>
      </c>
      <c r="Q282" s="48" t="s">
        <v>221</v>
      </c>
      <c r="R282" s="17"/>
      <c r="S282" s="40">
        <v>22</v>
      </c>
      <c r="T282" s="48" t="s">
        <v>221</v>
      </c>
      <c r="U282" s="17"/>
      <c r="V282" s="40">
        <v>22</v>
      </c>
      <c r="W282" s="48" t="s">
        <v>221</v>
      </c>
      <c r="X282" s="45"/>
      <c r="Y282" s="40">
        <v>22</v>
      </c>
      <c r="Z282" s="48" t="s">
        <v>221</v>
      </c>
    </row>
    <row r="283" spans="1:26">
      <c r="A283" s="40">
        <v>21</v>
      </c>
      <c r="B283" s="48"/>
      <c r="C283" s="45"/>
      <c r="D283" s="40">
        <v>21</v>
      </c>
      <c r="E283" s="48"/>
      <c r="F283" s="17"/>
      <c r="G283" s="40">
        <v>21</v>
      </c>
      <c r="H283" s="48"/>
      <c r="I283" s="17"/>
      <c r="J283" s="40">
        <v>21</v>
      </c>
      <c r="K283" s="48"/>
      <c r="L283" s="17"/>
      <c r="M283" s="40">
        <v>21</v>
      </c>
      <c r="N283" s="48"/>
      <c r="O283" s="17"/>
      <c r="P283" s="40">
        <v>21</v>
      </c>
      <c r="Q283" s="48"/>
      <c r="R283" s="17"/>
      <c r="S283" s="40">
        <v>21</v>
      </c>
      <c r="T283" s="48"/>
      <c r="U283" s="17"/>
      <c r="V283" s="40">
        <v>21</v>
      </c>
      <c r="W283" s="48"/>
      <c r="X283" s="45"/>
      <c r="Y283" s="40">
        <v>21</v>
      </c>
      <c r="Z283" s="48"/>
    </row>
    <row r="284" spans="1:26">
      <c r="A284" s="40">
        <v>20</v>
      </c>
      <c r="B284" s="48" t="s">
        <v>221</v>
      </c>
      <c r="C284" s="45"/>
      <c r="D284" s="40">
        <v>20</v>
      </c>
      <c r="E284" s="48" t="s">
        <v>221</v>
      </c>
      <c r="F284" s="17"/>
      <c r="G284" s="40">
        <v>20</v>
      </c>
      <c r="H284" s="48" t="s">
        <v>221</v>
      </c>
      <c r="I284" s="17"/>
      <c r="J284" s="40">
        <v>20</v>
      </c>
      <c r="K284" s="48" t="s">
        <v>221</v>
      </c>
      <c r="L284" s="17"/>
      <c r="M284" s="40">
        <v>20</v>
      </c>
      <c r="N284" s="48" t="s">
        <v>221</v>
      </c>
      <c r="O284" s="17"/>
      <c r="P284" s="40">
        <v>20</v>
      </c>
      <c r="Q284" s="48" t="s">
        <v>221</v>
      </c>
      <c r="R284" s="17"/>
      <c r="S284" s="40">
        <v>20</v>
      </c>
      <c r="T284" s="48" t="s">
        <v>221</v>
      </c>
      <c r="U284" s="17"/>
      <c r="V284" s="40">
        <v>20</v>
      </c>
      <c r="W284" s="48" t="s">
        <v>221</v>
      </c>
      <c r="X284" s="45"/>
      <c r="Y284" s="40">
        <v>20</v>
      </c>
      <c r="Z284" s="48" t="s">
        <v>221</v>
      </c>
    </row>
    <row r="285" spans="1:26">
      <c r="A285" s="40">
        <v>19</v>
      </c>
      <c r="B285" s="48"/>
      <c r="C285" s="45"/>
      <c r="D285" s="40">
        <v>19</v>
      </c>
      <c r="E285" s="48"/>
      <c r="F285" s="17"/>
      <c r="G285" s="40">
        <v>19</v>
      </c>
      <c r="H285" s="48"/>
      <c r="I285" s="17"/>
      <c r="J285" s="40">
        <v>19</v>
      </c>
      <c r="K285" s="48"/>
      <c r="L285" s="17"/>
      <c r="M285" s="40">
        <v>19</v>
      </c>
      <c r="N285" s="48"/>
      <c r="O285" s="17"/>
      <c r="P285" s="40">
        <v>19</v>
      </c>
      <c r="Q285" s="48"/>
      <c r="R285" s="17"/>
      <c r="S285" s="40">
        <v>19</v>
      </c>
      <c r="T285" s="48"/>
      <c r="U285" s="17"/>
      <c r="V285" s="40">
        <v>19</v>
      </c>
      <c r="W285" s="48"/>
      <c r="X285" s="45"/>
      <c r="Y285" s="40">
        <v>19</v>
      </c>
      <c r="Z285" s="48"/>
    </row>
    <row r="286" spans="1:26">
      <c r="A286" s="40">
        <v>18</v>
      </c>
      <c r="B286" s="48" t="s">
        <v>221</v>
      </c>
      <c r="C286" s="45"/>
      <c r="D286" s="40">
        <v>18</v>
      </c>
      <c r="E286" s="48" t="s">
        <v>221</v>
      </c>
      <c r="F286" s="17"/>
      <c r="G286" s="40">
        <v>18</v>
      </c>
      <c r="H286" s="48" t="s">
        <v>221</v>
      </c>
      <c r="I286" s="17"/>
      <c r="J286" s="40">
        <v>18</v>
      </c>
      <c r="K286" s="48" t="s">
        <v>221</v>
      </c>
      <c r="L286" s="17"/>
      <c r="M286" s="40">
        <v>18</v>
      </c>
      <c r="N286" s="48" t="s">
        <v>221</v>
      </c>
      <c r="O286" s="17"/>
      <c r="P286" s="40">
        <v>18</v>
      </c>
      <c r="Q286" s="48" t="s">
        <v>221</v>
      </c>
      <c r="R286" s="17"/>
      <c r="S286" s="40">
        <v>18</v>
      </c>
      <c r="T286" s="48" t="s">
        <v>221</v>
      </c>
      <c r="U286" s="17"/>
      <c r="V286" s="40">
        <v>18</v>
      </c>
      <c r="W286" s="48" t="s">
        <v>221</v>
      </c>
      <c r="X286" s="45"/>
      <c r="Y286" s="40">
        <v>18</v>
      </c>
      <c r="Z286" s="48" t="s">
        <v>221</v>
      </c>
    </row>
    <row r="287" spans="1:26">
      <c r="A287" s="40">
        <v>17</v>
      </c>
      <c r="B287" s="48"/>
      <c r="C287" s="45"/>
      <c r="D287" s="40">
        <v>17</v>
      </c>
      <c r="E287" s="48"/>
      <c r="F287" s="17"/>
      <c r="G287" s="40">
        <v>17</v>
      </c>
      <c r="H287" s="48"/>
      <c r="I287" s="17"/>
      <c r="J287" s="40">
        <v>17</v>
      </c>
      <c r="K287" s="48"/>
      <c r="L287" s="17"/>
      <c r="M287" s="40">
        <v>17</v>
      </c>
      <c r="N287" s="48"/>
      <c r="O287" s="17"/>
      <c r="P287" s="40">
        <v>17</v>
      </c>
      <c r="Q287" s="48"/>
      <c r="R287" s="17"/>
      <c r="S287" s="40">
        <v>17</v>
      </c>
      <c r="T287" s="48"/>
      <c r="U287" s="17"/>
      <c r="V287" s="40">
        <v>17</v>
      </c>
      <c r="W287" s="48"/>
      <c r="X287" s="45"/>
      <c r="Y287" s="40">
        <v>17</v>
      </c>
      <c r="Z287" s="48"/>
    </row>
    <row r="288" spans="1:26">
      <c r="A288" s="40">
        <v>16</v>
      </c>
      <c r="B288" s="48" t="s">
        <v>221</v>
      </c>
      <c r="C288" s="45"/>
      <c r="D288" s="40">
        <v>16</v>
      </c>
      <c r="E288" s="48" t="s">
        <v>221</v>
      </c>
      <c r="F288" s="17"/>
      <c r="G288" s="40">
        <v>16</v>
      </c>
      <c r="H288" s="48" t="s">
        <v>221</v>
      </c>
      <c r="I288" s="17"/>
      <c r="J288" s="40">
        <v>16</v>
      </c>
      <c r="K288" s="48" t="s">
        <v>221</v>
      </c>
      <c r="L288" s="17"/>
      <c r="M288" s="40">
        <v>16</v>
      </c>
      <c r="N288" s="48" t="s">
        <v>221</v>
      </c>
      <c r="O288" s="17"/>
      <c r="P288" s="40">
        <v>16</v>
      </c>
      <c r="Q288" s="48" t="s">
        <v>221</v>
      </c>
      <c r="R288" s="17"/>
      <c r="S288" s="40">
        <v>16</v>
      </c>
      <c r="T288" s="48" t="s">
        <v>221</v>
      </c>
      <c r="U288" s="17"/>
      <c r="V288" s="40">
        <v>16</v>
      </c>
      <c r="W288" s="48" t="s">
        <v>221</v>
      </c>
      <c r="X288" s="45"/>
      <c r="Y288" s="40">
        <v>16</v>
      </c>
      <c r="Z288" s="48" t="s">
        <v>221</v>
      </c>
    </row>
    <row r="289" spans="1:26">
      <c r="A289" s="40">
        <v>15</v>
      </c>
      <c r="B289" s="48"/>
      <c r="C289" s="45"/>
      <c r="D289" s="40">
        <v>15</v>
      </c>
      <c r="E289" s="48"/>
      <c r="F289" s="17"/>
      <c r="G289" s="40">
        <v>15</v>
      </c>
      <c r="H289" s="48"/>
      <c r="I289" s="17"/>
      <c r="J289" s="40">
        <v>15</v>
      </c>
      <c r="K289" s="48"/>
      <c r="L289" s="17"/>
      <c r="M289" s="40">
        <v>15</v>
      </c>
      <c r="N289" s="48"/>
      <c r="O289" s="17"/>
      <c r="P289" s="40">
        <v>15</v>
      </c>
      <c r="Q289" s="48"/>
      <c r="R289" s="17"/>
      <c r="S289" s="40">
        <v>15</v>
      </c>
      <c r="T289" s="48"/>
      <c r="U289" s="17"/>
      <c r="V289" s="40">
        <v>15</v>
      </c>
      <c r="W289" s="48"/>
      <c r="X289" s="45"/>
      <c r="Y289" s="40">
        <v>15</v>
      </c>
      <c r="Z289" s="48"/>
    </row>
    <row r="290" spans="1:26">
      <c r="A290" s="40">
        <v>14</v>
      </c>
      <c r="B290" s="48" t="s">
        <v>221</v>
      </c>
      <c r="C290" s="45"/>
      <c r="D290" s="40">
        <v>14</v>
      </c>
      <c r="E290" s="48" t="s">
        <v>221</v>
      </c>
      <c r="F290" s="17"/>
      <c r="G290" s="40">
        <v>14</v>
      </c>
      <c r="H290" s="48" t="s">
        <v>221</v>
      </c>
      <c r="I290" s="17"/>
      <c r="J290" s="40">
        <v>14</v>
      </c>
      <c r="K290" s="48" t="s">
        <v>221</v>
      </c>
      <c r="L290" s="17"/>
      <c r="M290" s="40">
        <v>14</v>
      </c>
      <c r="N290" s="48" t="s">
        <v>221</v>
      </c>
      <c r="O290" s="17"/>
      <c r="P290" s="40">
        <v>14</v>
      </c>
      <c r="Q290" s="48" t="s">
        <v>221</v>
      </c>
      <c r="R290" s="17"/>
      <c r="S290" s="40">
        <v>14</v>
      </c>
      <c r="T290" s="48" t="s">
        <v>221</v>
      </c>
      <c r="U290" s="17"/>
      <c r="V290" s="40">
        <v>14</v>
      </c>
      <c r="W290" s="48" t="s">
        <v>221</v>
      </c>
      <c r="X290" s="45"/>
      <c r="Y290" s="40">
        <v>14</v>
      </c>
      <c r="Z290" s="48" t="s">
        <v>221</v>
      </c>
    </row>
    <row r="291" spans="1:26">
      <c r="A291" s="40">
        <v>13</v>
      </c>
      <c r="B291" s="48"/>
      <c r="C291" s="45"/>
      <c r="D291" s="40">
        <v>13</v>
      </c>
      <c r="E291" s="48"/>
      <c r="F291" s="17"/>
      <c r="G291" s="40">
        <v>13</v>
      </c>
      <c r="H291" s="48"/>
      <c r="I291" s="17"/>
      <c r="J291" s="40">
        <v>13</v>
      </c>
      <c r="K291" s="48"/>
      <c r="L291" s="17"/>
      <c r="M291" s="40">
        <v>13</v>
      </c>
      <c r="N291" s="48"/>
      <c r="O291" s="17"/>
      <c r="P291" s="40">
        <v>13</v>
      </c>
      <c r="Q291" s="48"/>
      <c r="R291" s="17"/>
      <c r="S291" s="40">
        <v>13</v>
      </c>
      <c r="T291" s="48"/>
      <c r="U291" s="17"/>
      <c r="V291" s="40">
        <v>13</v>
      </c>
      <c r="W291" s="48"/>
      <c r="X291" s="45"/>
      <c r="Y291" s="40">
        <v>13</v>
      </c>
      <c r="Z291" s="48"/>
    </row>
    <row r="292" spans="1:26">
      <c r="A292" s="40">
        <v>12</v>
      </c>
      <c r="B292" s="48" t="s">
        <v>221</v>
      </c>
      <c r="C292" s="45"/>
      <c r="D292" s="40">
        <v>12</v>
      </c>
      <c r="E292" s="48" t="s">
        <v>221</v>
      </c>
      <c r="F292" s="17"/>
      <c r="G292" s="40">
        <v>12</v>
      </c>
      <c r="H292" s="48" t="s">
        <v>221</v>
      </c>
      <c r="I292" s="17"/>
      <c r="J292" s="40">
        <v>12</v>
      </c>
      <c r="K292" s="48" t="s">
        <v>221</v>
      </c>
      <c r="L292" s="17"/>
      <c r="M292" s="40">
        <v>12</v>
      </c>
      <c r="N292" s="48" t="s">
        <v>221</v>
      </c>
      <c r="O292" s="17"/>
      <c r="P292" s="40">
        <v>12</v>
      </c>
      <c r="Q292" s="48" t="s">
        <v>221</v>
      </c>
      <c r="R292" s="17"/>
      <c r="S292" s="40">
        <v>12</v>
      </c>
      <c r="T292" s="48" t="s">
        <v>221</v>
      </c>
      <c r="U292" s="17"/>
      <c r="V292" s="40">
        <v>12</v>
      </c>
      <c r="W292" s="48" t="s">
        <v>221</v>
      </c>
      <c r="X292" s="45"/>
      <c r="Y292" s="40">
        <v>12</v>
      </c>
      <c r="Z292" s="48" t="s">
        <v>221</v>
      </c>
    </row>
    <row r="293" spans="1:26">
      <c r="A293" s="40">
        <v>11</v>
      </c>
      <c r="B293" s="48"/>
      <c r="C293" s="45"/>
      <c r="D293" s="40">
        <v>11</v>
      </c>
      <c r="E293" s="48"/>
      <c r="F293" s="17"/>
      <c r="G293" s="40">
        <v>11</v>
      </c>
      <c r="H293" s="48"/>
      <c r="I293" s="17"/>
      <c r="J293" s="40">
        <v>11</v>
      </c>
      <c r="K293" s="48"/>
      <c r="L293" s="17"/>
      <c r="M293" s="40">
        <v>11</v>
      </c>
      <c r="N293" s="48"/>
      <c r="O293" s="17"/>
      <c r="P293" s="40">
        <v>11</v>
      </c>
      <c r="Q293" s="48"/>
      <c r="R293" s="17"/>
      <c r="S293" s="40">
        <v>11</v>
      </c>
      <c r="T293" s="48"/>
      <c r="U293" s="17"/>
      <c r="V293" s="40">
        <v>11</v>
      </c>
      <c r="W293" s="48"/>
      <c r="X293" s="45"/>
      <c r="Y293" s="40">
        <v>11</v>
      </c>
      <c r="Z293" s="48"/>
    </row>
    <row r="294" spans="1:26">
      <c r="A294" s="40">
        <v>10</v>
      </c>
      <c r="B294" s="48" t="s">
        <v>221</v>
      </c>
      <c r="C294" s="45"/>
      <c r="D294" s="40">
        <v>10</v>
      </c>
      <c r="E294" s="48" t="s">
        <v>221</v>
      </c>
      <c r="F294" s="17"/>
      <c r="G294" s="40">
        <v>10</v>
      </c>
      <c r="H294" s="48" t="s">
        <v>221</v>
      </c>
      <c r="I294" s="17"/>
      <c r="J294" s="40">
        <v>10</v>
      </c>
      <c r="K294" s="48" t="s">
        <v>221</v>
      </c>
      <c r="L294" s="17"/>
      <c r="M294" s="40">
        <v>10</v>
      </c>
      <c r="N294" s="48" t="s">
        <v>221</v>
      </c>
      <c r="O294" s="17"/>
      <c r="P294" s="40">
        <v>10</v>
      </c>
      <c r="Q294" s="48" t="s">
        <v>221</v>
      </c>
      <c r="R294" s="17"/>
      <c r="S294" s="40">
        <v>10</v>
      </c>
      <c r="T294" s="48" t="s">
        <v>221</v>
      </c>
      <c r="U294" s="17"/>
      <c r="V294" s="40">
        <v>10</v>
      </c>
      <c r="W294" s="48" t="s">
        <v>221</v>
      </c>
      <c r="X294" s="45"/>
      <c r="Y294" s="40">
        <v>10</v>
      </c>
      <c r="Z294" s="48" t="s">
        <v>221</v>
      </c>
    </row>
    <row r="295" spans="1:26">
      <c r="A295" s="40">
        <v>9</v>
      </c>
      <c r="B295" s="48"/>
      <c r="C295" s="45"/>
      <c r="D295" s="40">
        <v>9</v>
      </c>
      <c r="E295" s="48"/>
      <c r="F295" s="17"/>
      <c r="G295" s="40">
        <v>9</v>
      </c>
      <c r="H295" s="48"/>
      <c r="I295" s="17"/>
      <c r="J295" s="40">
        <v>9</v>
      </c>
      <c r="K295" s="48"/>
      <c r="L295" s="17"/>
      <c r="M295" s="40">
        <v>9</v>
      </c>
      <c r="N295" s="48"/>
      <c r="O295" s="17"/>
      <c r="P295" s="40">
        <v>9</v>
      </c>
      <c r="Q295" s="48"/>
      <c r="R295" s="17"/>
      <c r="S295" s="40">
        <v>9</v>
      </c>
      <c r="T295" s="48"/>
      <c r="U295" s="17"/>
      <c r="V295" s="40">
        <v>9</v>
      </c>
      <c r="W295" s="48"/>
      <c r="X295" s="45"/>
      <c r="Y295" s="40">
        <v>9</v>
      </c>
      <c r="Z295" s="48"/>
    </row>
    <row r="296" spans="1:26">
      <c r="A296" s="40">
        <v>8</v>
      </c>
      <c r="B296" s="48">
        <v>6</v>
      </c>
      <c r="C296" s="45"/>
      <c r="D296" s="40">
        <v>8</v>
      </c>
      <c r="E296" s="48">
        <v>6</v>
      </c>
      <c r="F296" s="17"/>
      <c r="G296" s="40">
        <v>8</v>
      </c>
      <c r="H296" s="48">
        <v>6</v>
      </c>
      <c r="I296" s="17"/>
      <c r="J296" s="40">
        <v>8</v>
      </c>
      <c r="K296" s="48">
        <v>6</v>
      </c>
      <c r="L296" s="17"/>
      <c r="M296" s="40">
        <v>8</v>
      </c>
      <c r="N296" s="48">
        <v>6</v>
      </c>
      <c r="O296" s="17"/>
      <c r="P296" s="40">
        <v>8</v>
      </c>
      <c r="Q296" s="48">
        <v>6</v>
      </c>
      <c r="R296" s="17"/>
      <c r="S296" s="40">
        <v>8</v>
      </c>
      <c r="T296" s="48">
        <v>6</v>
      </c>
      <c r="U296" s="17"/>
      <c r="V296" s="40">
        <v>8</v>
      </c>
      <c r="W296" s="48">
        <v>6</v>
      </c>
      <c r="X296" s="45"/>
      <c r="Y296" s="40">
        <v>8</v>
      </c>
      <c r="Z296" s="48">
        <v>6</v>
      </c>
    </row>
    <row r="297" spans="1:26">
      <c r="A297" s="40">
        <v>7</v>
      </c>
      <c r="B297" s="48"/>
      <c r="C297" s="45"/>
      <c r="D297" s="40">
        <v>7</v>
      </c>
      <c r="E297" s="48"/>
      <c r="F297" s="17"/>
      <c r="G297" s="40">
        <v>7</v>
      </c>
      <c r="H297" s="48"/>
      <c r="I297" s="17"/>
      <c r="J297" s="40">
        <v>7</v>
      </c>
      <c r="K297" s="48"/>
      <c r="L297" s="17"/>
      <c r="M297" s="40">
        <v>7</v>
      </c>
      <c r="N297" s="48"/>
      <c r="O297" s="17"/>
      <c r="P297" s="40">
        <v>7</v>
      </c>
      <c r="Q297" s="48"/>
      <c r="R297" s="17"/>
      <c r="S297" s="40">
        <v>7</v>
      </c>
      <c r="T297" s="48"/>
      <c r="U297" s="17"/>
      <c r="V297" s="40">
        <v>7</v>
      </c>
      <c r="W297" s="48"/>
      <c r="X297" s="45"/>
      <c r="Y297" s="40">
        <v>7</v>
      </c>
      <c r="Z297" s="48"/>
    </row>
    <row r="298" spans="1:26">
      <c r="A298" s="40">
        <v>6</v>
      </c>
      <c r="B298" s="48" t="s">
        <v>221</v>
      </c>
      <c r="C298" s="45"/>
      <c r="D298" s="40">
        <v>6</v>
      </c>
      <c r="E298" s="48" t="s">
        <v>221</v>
      </c>
      <c r="F298" s="17"/>
      <c r="G298" s="40">
        <v>6</v>
      </c>
      <c r="H298" s="48" t="s">
        <v>221</v>
      </c>
      <c r="I298" s="17"/>
      <c r="J298" s="40">
        <v>6</v>
      </c>
      <c r="K298" s="48" t="s">
        <v>221</v>
      </c>
      <c r="L298" s="17"/>
      <c r="M298" s="40">
        <v>6</v>
      </c>
      <c r="N298" s="48" t="s">
        <v>221</v>
      </c>
      <c r="O298" s="17"/>
      <c r="P298" s="40">
        <v>6</v>
      </c>
      <c r="Q298" s="48" t="s">
        <v>221</v>
      </c>
      <c r="R298" s="17"/>
      <c r="S298" s="40">
        <v>6</v>
      </c>
      <c r="T298" s="48" t="s">
        <v>221</v>
      </c>
      <c r="U298" s="17"/>
      <c r="V298" s="40">
        <v>6</v>
      </c>
      <c r="W298" s="48" t="s">
        <v>221</v>
      </c>
      <c r="X298" s="45"/>
      <c r="Y298" s="40">
        <v>6</v>
      </c>
      <c r="Z298" s="48" t="s">
        <v>221</v>
      </c>
    </row>
    <row r="299" spans="1:26">
      <c r="A299" s="40">
        <v>5</v>
      </c>
      <c r="B299" s="48"/>
      <c r="C299" s="45"/>
      <c r="D299" s="40">
        <v>5</v>
      </c>
      <c r="E299" s="48"/>
      <c r="F299" s="17"/>
      <c r="G299" s="40">
        <v>5</v>
      </c>
      <c r="H299" s="48"/>
      <c r="I299" s="17"/>
      <c r="J299" s="40">
        <v>5</v>
      </c>
      <c r="K299" s="48"/>
      <c r="L299" s="17"/>
      <c r="M299" s="40">
        <v>5</v>
      </c>
      <c r="N299" s="48"/>
      <c r="O299" s="17"/>
      <c r="P299" s="40">
        <v>5</v>
      </c>
      <c r="Q299" s="48"/>
      <c r="R299" s="17"/>
      <c r="S299" s="40">
        <v>5</v>
      </c>
      <c r="T299" s="48"/>
      <c r="U299" s="17"/>
      <c r="V299" s="40">
        <v>5</v>
      </c>
      <c r="W299" s="48"/>
      <c r="X299" s="45"/>
      <c r="Y299" s="40">
        <v>5</v>
      </c>
      <c r="Z299" s="48"/>
    </row>
    <row r="300" spans="1:26">
      <c r="A300" s="40">
        <v>4</v>
      </c>
      <c r="B300" s="48" t="s">
        <v>221</v>
      </c>
      <c r="C300" s="45"/>
      <c r="D300" s="40">
        <v>4</v>
      </c>
      <c r="E300" s="48" t="s">
        <v>221</v>
      </c>
      <c r="F300" s="17"/>
      <c r="G300" s="40">
        <v>4</v>
      </c>
      <c r="H300" s="48" t="s">
        <v>221</v>
      </c>
      <c r="I300" s="17"/>
      <c r="J300" s="40">
        <v>4</v>
      </c>
      <c r="K300" s="48" t="s">
        <v>221</v>
      </c>
      <c r="L300" s="17"/>
      <c r="M300" s="40">
        <v>4</v>
      </c>
      <c r="N300" s="48" t="s">
        <v>221</v>
      </c>
      <c r="O300" s="17"/>
      <c r="P300" s="40">
        <v>4</v>
      </c>
      <c r="Q300" s="48" t="s">
        <v>221</v>
      </c>
      <c r="R300" s="17"/>
      <c r="S300" s="40">
        <v>4</v>
      </c>
      <c r="T300" s="48" t="s">
        <v>221</v>
      </c>
      <c r="U300" s="17"/>
      <c r="V300" s="40">
        <v>4</v>
      </c>
      <c r="W300" s="48" t="s">
        <v>221</v>
      </c>
      <c r="X300" s="45"/>
      <c r="Y300" s="40">
        <v>4</v>
      </c>
      <c r="Z300" s="48" t="s">
        <v>221</v>
      </c>
    </row>
    <row r="301" spans="1:26">
      <c r="A301" s="40">
        <v>3</v>
      </c>
      <c r="B301" s="48"/>
      <c r="C301" s="45"/>
      <c r="D301" s="40">
        <v>3</v>
      </c>
      <c r="E301" s="48"/>
      <c r="F301" s="17"/>
      <c r="G301" s="40">
        <v>3</v>
      </c>
      <c r="H301" s="48"/>
      <c r="I301" s="17"/>
      <c r="J301" s="40">
        <v>3</v>
      </c>
      <c r="K301" s="48"/>
      <c r="L301" s="17"/>
      <c r="M301" s="40">
        <v>3</v>
      </c>
      <c r="N301" s="48"/>
      <c r="O301" s="17"/>
      <c r="P301" s="40">
        <v>3</v>
      </c>
      <c r="Q301" s="48"/>
      <c r="R301" s="17"/>
      <c r="S301" s="40">
        <v>3</v>
      </c>
      <c r="T301" s="48"/>
      <c r="U301" s="17"/>
      <c r="V301" s="40">
        <v>3</v>
      </c>
      <c r="W301" s="48"/>
      <c r="X301" s="45"/>
      <c r="Y301" s="40">
        <v>3</v>
      </c>
      <c r="Z301" s="48"/>
    </row>
    <row r="302" spans="1:26">
      <c r="A302" s="40">
        <v>2</v>
      </c>
      <c r="B302" s="48" t="s">
        <v>221</v>
      </c>
      <c r="C302" s="45"/>
      <c r="D302" s="40">
        <v>2</v>
      </c>
      <c r="E302" s="48" t="s">
        <v>221</v>
      </c>
      <c r="F302" s="17"/>
      <c r="G302" s="40">
        <v>2</v>
      </c>
      <c r="H302" s="48" t="s">
        <v>221</v>
      </c>
      <c r="I302" s="17"/>
      <c r="J302" s="40">
        <v>2</v>
      </c>
      <c r="K302" s="48" t="s">
        <v>221</v>
      </c>
      <c r="L302" s="17"/>
      <c r="M302" s="40">
        <v>2</v>
      </c>
      <c r="N302" s="48" t="s">
        <v>221</v>
      </c>
      <c r="O302" s="17"/>
      <c r="P302" s="40">
        <v>2</v>
      </c>
      <c r="Q302" s="48" t="s">
        <v>221</v>
      </c>
      <c r="R302" s="17"/>
      <c r="S302" s="40">
        <v>2</v>
      </c>
      <c r="T302" s="48" t="s">
        <v>221</v>
      </c>
      <c r="U302" s="17"/>
      <c r="V302" s="40">
        <v>2</v>
      </c>
      <c r="W302" s="48" t="s">
        <v>221</v>
      </c>
      <c r="X302" s="45"/>
      <c r="Y302" s="40">
        <v>2</v>
      </c>
      <c r="Z302" s="48" t="s">
        <v>221</v>
      </c>
    </row>
    <row r="303" spans="1:26">
      <c r="A303" s="46">
        <v>1</v>
      </c>
      <c r="B303" s="48"/>
      <c r="C303" s="45"/>
      <c r="D303" s="46">
        <v>1</v>
      </c>
      <c r="E303" s="48"/>
      <c r="F303" s="17"/>
      <c r="G303" s="46">
        <v>1</v>
      </c>
      <c r="H303" s="48"/>
      <c r="I303" s="17"/>
      <c r="J303" s="46">
        <v>1</v>
      </c>
      <c r="K303" s="48"/>
      <c r="L303" s="17"/>
      <c r="M303" s="46">
        <v>1</v>
      </c>
      <c r="N303" s="48"/>
      <c r="O303" s="17"/>
      <c r="P303" s="46">
        <v>1</v>
      </c>
      <c r="Q303" s="48"/>
      <c r="R303" s="17"/>
      <c r="S303" s="46">
        <v>1</v>
      </c>
      <c r="T303" s="48"/>
      <c r="U303" s="17"/>
      <c r="V303" s="46">
        <v>1</v>
      </c>
      <c r="W303" s="48"/>
      <c r="X303" s="45"/>
      <c r="Y303" s="46">
        <v>1</v>
      </c>
      <c r="Z303" s="48"/>
    </row>
    <row r="304" spans="1:26">
      <c r="A304" s="46">
        <v>0</v>
      </c>
      <c r="B304" s="48" t="s">
        <v>221</v>
      </c>
      <c r="C304" s="45"/>
      <c r="D304" s="46">
        <v>0</v>
      </c>
      <c r="E304" s="48" t="s">
        <v>221</v>
      </c>
      <c r="F304" s="17"/>
      <c r="G304" s="46">
        <v>0</v>
      </c>
      <c r="H304" s="48" t="s">
        <v>221</v>
      </c>
      <c r="I304" s="17"/>
      <c r="J304" s="46">
        <v>0</v>
      </c>
      <c r="K304" s="48" t="s">
        <v>221</v>
      </c>
      <c r="L304" s="17"/>
      <c r="M304" s="46">
        <v>0</v>
      </c>
      <c r="N304" s="48" t="s">
        <v>221</v>
      </c>
      <c r="O304" s="17"/>
      <c r="P304" s="46">
        <v>0</v>
      </c>
      <c r="Q304" s="48" t="s">
        <v>221</v>
      </c>
      <c r="R304" s="17"/>
      <c r="S304" s="46">
        <v>0</v>
      </c>
      <c r="T304" s="48" t="s">
        <v>221</v>
      </c>
      <c r="U304" s="17"/>
      <c r="V304" s="46">
        <v>0</v>
      </c>
      <c r="W304" s="48" t="s">
        <v>221</v>
      </c>
      <c r="X304" s="45"/>
      <c r="Y304" s="46">
        <v>0</v>
      </c>
      <c r="Z304" s="48" t="s">
        <v>221</v>
      </c>
    </row>
    <row r="305" spans="1:26">
      <c r="A305" s="46">
        <v>0</v>
      </c>
      <c r="B305" s="48" t="s">
        <v>221</v>
      </c>
      <c r="C305" s="17"/>
      <c r="D305" s="46">
        <v>0</v>
      </c>
      <c r="E305" s="48" t="s">
        <v>221</v>
      </c>
      <c r="F305" s="17"/>
      <c r="G305" s="46">
        <v>0</v>
      </c>
      <c r="H305" s="48" t="s">
        <v>221</v>
      </c>
      <c r="I305" s="17"/>
      <c r="J305" s="46">
        <v>0</v>
      </c>
      <c r="K305" s="48" t="s">
        <v>221</v>
      </c>
      <c r="L305" s="17"/>
      <c r="M305" s="46">
        <v>0</v>
      </c>
      <c r="N305" s="48" t="s">
        <v>221</v>
      </c>
      <c r="O305" s="17"/>
      <c r="P305" s="46">
        <v>0</v>
      </c>
      <c r="Q305" s="48" t="s">
        <v>221</v>
      </c>
      <c r="R305" s="17"/>
      <c r="S305" s="46">
        <v>0</v>
      </c>
      <c r="T305" s="48" t="s">
        <v>221</v>
      </c>
      <c r="U305" s="17"/>
      <c r="V305" s="46">
        <v>0</v>
      </c>
      <c r="W305" s="48" t="s">
        <v>221</v>
      </c>
      <c r="X305" s="45"/>
      <c r="Y305" s="46">
        <v>0</v>
      </c>
      <c r="Z305" s="48" t="s">
        <v>221</v>
      </c>
    </row>
  </sheetData>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tabColor rgb="FF7030A0"/>
  </sheetPr>
  <dimension ref="A1:AN72"/>
  <sheetViews>
    <sheetView topLeftCell="A2" zoomScale="60" zoomScaleNormal="60" workbookViewId="0">
      <selection activeCell="K7" sqref="K7"/>
    </sheetView>
  </sheetViews>
  <sheetFormatPr baseColWidth="10" defaultRowHeight="15"/>
  <cols>
    <col min="1" max="1" width="1.7109375" customWidth="1"/>
    <col min="2" max="2" width="22.7109375" customWidth="1"/>
    <col min="3" max="10" width="3.7109375" customWidth="1"/>
    <col min="11" max="11" width="22.7109375" customWidth="1"/>
    <col min="12" max="19" width="3.7109375" customWidth="1"/>
    <col min="20" max="20" width="22.7109375" customWidth="1"/>
    <col min="21" max="28" width="3.7109375" customWidth="1"/>
    <col min="29" max="29" width="22.7109375" customWidth="1"/>
    <col min="30" max="35" width="3.7109375" customWidth="1"/>
    <col min="36" max="36" width="4.140625" customWidth="1"/>
    <col min="37" max="37" width="10.7109375" customWidth="1"/>
    <col min="38" max="38" width="15.7109375" customWidth="1"/>
    <col min="39" max="39" width="22.7109375" customWidth="1"/>
    <col min="40" max="40" width="1.7109375" customWidth="1"/>
    <col min="257" max="257" width="1.7109375" customWidth="1"/>
    <col min="258" max="258" width="22.7109375" customWidth="1"/>
    <col min="259" max="266" width="3.7109375" customWidth="1"/>
    <col min="267" max="267" width="22.7109375" customWidth="1"/>
    <col min="268" max="275" width="3.7109375" customWidth="1"/>
    <col min="276" max="276" width="22.7109375" customWidth="1"/>
    <col min="277" max="284" width="3.7109375" customWidth="1"/>
    <col min="285" max="285" width="22.7109375" customWidth="1"/>
    <col min="286" max="291" width="3.7109375" customWidth="1"/>
    <col min="292" max="292" width="4.140625" customWidth="1"/>
    <col min="293" max="293" width="10.7109375" customWidth="1"/>
    <col min="294" max="294" width="15.7109375" customWidth="1"/>
    <col min="295" max="295" width="22.7109375" customWidth="1"/>
    <col min="296" max="296" width="1.7109375" customWidth="1"/>
    <col min="513" max="513" width="1.7109375" customWidth="1"/>
    <col min="514" max="514" width="22.7109375" customWidth="1"/>
    <col min="515" max="522" width="3.7109375" customWidth="1"/>
    <col min="523" max="523" width="22.7109375" customWidth="1"/>
    <col min="524" max="531" width="3.7109375" customWidth="1"/>
    <col min="532" max="532" width="22.7109375" customWidth="1"/>
    <col min="533" max="540" width="3.7109375" customWidth="1"/>
    <col min="541" max="541" width="22.7109375" customWidth="1"/>
    <col min="542" max="547" width="3.7109375" customWidth="1"/>
    <col min="548" max="548" width="4.140625" customWidth="1"/>
    <col min="549" max="549" width="10.7109375" customWidth="1"/>
    <col min="550" max="550" width="15.7109375" customWidth="1"/>
    <col min="551" max="551" width="22.7109375" customWidth="1"/>
    <col min="552" max="552" width="1.7109375" customWidth="1"/>
    <col min="769" max="769" width="1.7109375" customWidth="1"/>
    <col min="770" max="770" width="22.7109375" customWidth="1"/>
    <col min="771" max="778" width="3.7109375" customWidth="1"/>
    <col min="779" max="779" width="22.7109375" customWidth="1"/>
    <col min="780" max="787" width="3.7109375" customWidth="1"/>
    <col min="788" max="788" width="22.7109375" customWidth="1"/>
    <col min="789" max="796" width="3.7109375" customWidth="1"/>
    <col min="797" max="797" width="22.7109375" customWidth="1"/>
    <col min="798" max="803" width="3.7109375" customWidth="1"/>
    <col min="804" max="804" width="4.140625" customWidth="1"/>
    <col min="805" max="805" width="10.7109375" customWidth="1"/>
    <col min="806" max="806" width="15.7109375" customWidth="1"/>
    <col min="807" max="807" width="22.7109375" customWidth="1"/>
    <col min="808" max="808" width="1.7109375" customWidth="1"/>
    <col min="1025" max="1025" width="1.7109375" customWidth="1"/>
    <col min="1026" max="1026" width="22.7109375" customWidth="1"/>
    <col min="1027" max="1034" width="3.7109375" customWidth="1"/>
    <col min="1035" max="1035" width="22.7109375" customWidth="1"/>
    <col min="1036" max="1043" width="3.7109375" customWidth="1"/>
    <col min="1044" max="1044" width="22.7109375" customWidth="1"/>
    <col min="1045" max="1052" width="3.7109375" customWidth="1"/>
    <col min="1053" max="1053" width="22.7109375" customWidth="1"/>
    <col min="1054" max="1059" width="3.7109375" customWidth="1"/>
    <col min="1060" max="1060" width="4.140625" customWidth="1"/>
    <col min="1061" max="1061" width="10.7109375" customWidth="1"/>
    <col min="1062" max="1062" width="15.7109375" customWidth="1"/>
    <col min="1063" max="1063" width="22.7109375" customWidth="1"/>
    <col min="1064" max="1064" width="1.7109375" customWidth="1"/>
    <col min="1281" max="1281" width="1.7109375" customWidth="1"/>
    <col min="1282" max="1282" width="22.7109375" customWidth="1"/>
    <col min="1283" max="1290" width="3.7109375" customWidth="1"/>
    <col min="1291" max="1291" width="22.7109375" customWidth="1"/>
    <col min="1292" max="1299" width="3.7109375" customWidth="1"/>
    <col min="1300" max="1300" width="22.7109375" customWidth="1"/>
    <col min="1301" max="1308" width="3.7109375" customWidth="1"/>
    <col min="1309" max="1309" width="22.7109375" customWidth="1"/>
    <col min="1310" max="1315" width="3.7109375" customWidth="1"/>
    <col min="1316" max="1316" width="4.140625" customWidth="1"/>
    <col min="1317" max="1317" width="10.7109375" customWidth="1"/>
    <col min="1318" max="1318" width="15.7109375" customWidth="1"/>
    <col min="1319" max="1319" width="22.7109375" customWidth="1"/>
    <col min="1320" max="1320" width="1.7109375" customWidth="1"/>
    <col min="1537" max="1537" width="1.7109375" customWidth="1"/>
    <col min="1538" max="1538" width="22.7109375" customWidth="1"/>
    <col min="1539" max="1546" width="3.7109375" customWidth="1"/>
    <col min="1547" max="1547" width="22.7109375" customWidth="1"/>
    <col min="1548" max="1555" width="3.7109375" customWidth="1"/>
    <col min="1556" max="1556" width="22.7109375" customWidth="1"/>
    <col min="1557" max="1564" width="3.7109375" customWidth="1"/>
    <col min="1565" max="1565" width="22.7109375" customWidth="1"/>
    <col min="1566" max="1571" width="3.7109375" customWidth="1"/>
    <col min="1572" max="1572" width="4.140625" customWidth="1"/>
    <col min="1573" max="1573" width="10.7109375" customWidth="1"/>
    <col min="1574" max="1574" width="15.7109375" customWidth="1"/>
    <col min="1575" max="1575" width="22.7109375" customWidth="1"/>
    <col min="1576" max="1576" width="1.7109375" customWidth="1"/>
    <col min="1793" max="1793" width="1.7109375" customWidth="1"/>
    <col min="1794" max="1794" width="22.7109375" customWidth="1"/>
    <col min="1795" max="1802" width="3.7109375" customWidth="1"/>
    <col min="1803" max="1803" width="22.7109375" customWidth="1"/>
    <col min="1804" max="1811" width="3.7109375" customWidth="1"/>
    <col min="1812" max="1812" width="22.7109375" customWidth="1"/>
    <col min="1813" max="1820" width="3.7109375" customWidth="1"/>
    <col min="1821" max="1821" width="22.7109375" customWidth="1"/>
    <col min="1822" max="1827" width="3.7109375" customWidth="1"/>
    <col min="1828" max="1828" width="4.140625" customWidth="1"/>
    <col min="1829" max="1829" width="10.7109375" customWidth="1"/>
    <col min="1830" max="1830" width="15.7109375" customWidth="1"/>
    <col min="1831" max="1831" width="22.7109375" customWidth="1"/>
    <col min="1832" max="1832" width="1.7109375" customWidth="1"/>
    <col min="2049" max="2049" width="1.7109375" customWidth="1"/>
    <col min="2050" max="2050" width="22.7109375" customWidth="1"/>
    <col min="2051" max="2058" width="3.7109375" customWidth="1"/>
    <col min="2059" max="2059" width="22.7109375" customWidth="1"/>
    <col min="2060" max="2067" width="3.7109375" customWidth="1"/>
    <col min="2068" max="2068" width="22.7109375" customWidth="1"/>
    <col min="2069" max="2076" width="3.7109375" customWidth="1"/>
    <col min="2077" max="2077" width="22.7109375" customWidth="1"/>
    <col min="2078" max="2083" width="3.7109375" customWidth="1"/>
    <col min="2084" max="2084" width="4.140625" customWidth="1"/>
    <col min="2085" max="2085" width="10.7109375" customWidth="1"/>
    <col min="2086" max="2086" width="15.7109375" customWidth="1"/>
    <col min="2087" max="2087" width="22.7109375" customWidth="1"/>
    <col min="2088" max="2088" width="1.7109375" customWidth="1"/>
    <col min="2305" max="2305" width="1.7109375" customWidth="1"/>
    <col min="2306" max="2306" width="22.7109375" customWidth="1"/>
    <col min="2307" max="2314" width="3.7109375" customWidth="1"/>
    <col min="2315" max="2315" width="22.7109375" customWidth="1"/>
    <col min="2316" max="2323" width="3.7109375" customWidth="1"/>
    <col min="2324" max="2324" width="22.7109375" customWidth="1"/>
    <col min="2325" max="2332" width="3.7109375" customWidth="1"/>
    <col min="2333" max="2333" width="22.7109375" customWidth="1"/>
    <col min="2334" max="2339" width="3.7109375" customWidth="1"/>
    <col min="2340" max="2340" width="4.140625" customWidth="1"/>
    <col min="2341" max="2341" width="10.7109375" customWidth="1"/>
    <col min="2342" max="2342" width="15.7109375" customWidth="1"/>
    <col min="2343" max="2343" width="22.7109375" customWidth="1"/>
    <col min="2344" max="2344" width="1.7109375" customWidth="1"/>
    <col min="2561" max="2561" width="1.7109375" customWidth="1"/>
    <col min="2562" max="2562" width="22.7109375" customWidth="1"/>
    <col min="2563" max="2570" width="3.7109375" customWidth="1"/>
    <col min="2571" max="2571" width="22.7109375" customWidth="1"/>
    <col min="2572" max="2579" width="3.7109375" customWidth="1"/>
    <col min="2580" max="2580" width="22.7109375" customWidth="1"/>
    <col min="2581" max="2588" width="3.7109375" customWidth="1"/>
    <col min="2589" max="2589" width="22.7109375" customWidth="1"/>
    <col min="2590" max="2595" width="3.7109375" customWidth="1"/>
    <col min="2596" max="2596" width="4.140625" customWidth="1"/>
    <col min="2597" max="2597" width="10.7109375" customWidth="1"/>
    <col min="2598" max="2598" width="15.7109375" customWidth="1"/>
    <col min="2599" max="2599" width="22.7109375" customWidth="1"/>
    <col min="2600" max="2600" width="1.7109375" customWidth="1"/>
    <col min="2817" max="2817" width="1.7109375" customWidth="1"/>
    <col min="2818" max="2818" width="22.7109375" customWidth="1"/>
    <col min="2819" max="2826" width="3.7109375" customWidth="1"/>
    <col min="2827" max="2827" width="22.7109375" customWidth="1"/>
    <col min="2828" max="2835" width="3.7109375" customWidth="1"/>
    <col min="2836" max="2836" width="22.7109375" customWidth="1"/>
    <col min="2837" max="2844" width="3.7109375" customWidth="1"/>
    <col min="2845" max="2845" width="22.7109375" customWidth="1"/>
    <col min="2846" max="2851" width="3.7109375" customWidth="1"/>
    <col min="2852" max="2852" width="4.140625" customWidth="1"/>
    <col min="2853" max="2853" width="10.7109375" customWidth="1"/>
    <col min="2854" max="2854" width="15.7109375" customWidth="1"/>
    <col min="2855" max="2855" width="22.7109375" customWidth="1"/>
    <col min="2856" max="2856" width="1.7109375" customWidth="1"/>
    <col min="3073" max="3073" width="1.7109375" customWidth="1"/>
    <col min="3074" max="3074" width="22.7109375" customWidth="1"/>
    <col min="3075" max="3082" width="3.7109375" customWidth="1"/>
    <col min="3083" max="3083" width="22.7109375" customWidth="1"/>
    <col min="3084" max="3091" width="3.7109375" customWidth="1"/>
    <col min="3092" max="3092" width="22.7109375" customWidth="1"/>
    <col min="3093" max="3100" width="3.7109375" customWidth="1"/>
    <col min="3101" max="3101" width="22.7109375" customWidth="1"/>
    <col min="3102" max="3107" width="3.7109375" customWidth="1"/>
    <col min="3108" max="3108" width="4.140625" customWidth="1"/>
    <col min="3109" max="3109" width="10.7109375" customWidth="1"/>
    <col min="3110" max="3110" width="15.7109375" customWidth="1"/>
    <col min="3111" max="3111" width="22.7109375" customWidth="1"/>
    <col min="3112" max="3112" width="1.7109375" customWidth="1"/>
    <col min="3329" max="3329" width="1.7109375" customWidth="1"/>
    <col min="3330" max="3330" width="22.7109375" customWidth="1"/>
    <col min="3331" max="3338" width="3.7109375" customWidth="1"/>
    <col min="3339" max="3339" width="22.7109375" customWidth="1"/>
    <col min="3340" max="3347" width="3.7109375" customWidth="1"/>
    <col min="3348" max="3348" width="22.7109375" customWidth="1"/>
    <col min="3349" max="3356" width="3.7109375" customWidth="1"/>
    <col min="3357" max="3357" width="22.7109375" customWidth="1"/>
    <col min="3358" max="3363" width="3.7109375" customWidth="1"/>
    <col min="3364" max="3364" width="4.140625" customWidth="1"/>
    <col min="3365" max="3365" width="10.7109375" customWidth="1"/>
    <col min="3366" max="3366" width="15.7109375" customWidth="1"/>
    <col min="3367" max="3367" width="22.7109375" customWidth="1"/>
    <col min="3368" max="3368" width="1.7109375" customWidth="1"/>
    <col min="3585" max="3585" width="1.7109375" customWidth="1"/>
    <col min="3586" max="3586" width="22.7109375" customWidth="1"/>
    <col min="3587" max="3594" width="3.7109375" customWidth="1"/>
    <col min="3595" max="3595" width="22.7109375" customWidth="1"/>
    <col min="3596" max="3603" width="3.7109375" customWidth="1"/>
    <col min="3604" max="3604" width="22.7109375" customWidth="1"/>
    <col min="3605" max="3612" width="3.7109375" customWidth="1"/>
    <col min="3613" max="3613" width="22.7109375" customWidth="1"/>
    <col min="3614" max="3619" width="3.7109375" customWidth="1"/>
    <col min="3620" max="3620" width="4.140625" customWidth="1"/>
    <col min="3621" max="3621" width="10.7109375" customWidth="1"/>
    <col min="3622" max="3622" width="15.7109375" customWidth="1"/>
    <col min="3623" max="3623" width="22.7109375" customWidth="1"/>
    <col min="3624" max="3624" width="1.7109375" customWidth="1"/>
    <col min="3841" max="3841" width="1.7109375" customWidth="1"/>
    <col min="3842" max="3842" width="22.7109375" customWidth="1"/>
    <col min="3843" max="3850" width="3.7109375" customWidth="1"/>
    <col min="3851" max="3851" width="22.7109375" customWidth="1"/>
    <col min="3852" max="3859" width="3.7109375" customWidth="1"/>
    <col min="3860" max="3860" width="22.7109375" customWidth="1"/>
    <col min="3861" max="3868" width="3.7109375" customWidth="1"/>
    <col min="3869" max="3869" width="22.7109375" customWidth="1"/>
    <col min="3870" max="3875" width="3.7109375" customWidth="1"/>
    <col min="3876" max="3876" width="4.140625" customWidth="1"/>
    <col min="3877" max="3877" width="10.7109375" customWidth="1"/>
    <col min="3878" max="3878" width="15.7109375" customWidth="1"/>
    <col min="3879" max="3879" width="22.7109375" customWidth="1"/>
    <col min="3880" max="3880" width="1.7109375" customWidth="1"/>
    <col min="4097" max="4097" width="1.7109375" customWidth="1"/>
    <col min="4098" max="4098" width="22.7109375" customWidth="1"/>
    <col min="4099" max="4106" width="3.7109375" customWidth="1"/>
    <col min="4107" max="4107" width="22.7109375" customWidth="1"/>
    <col min="4108" max="4115" width="3.7109375" customWidth="1"/>
    <col min="4116" max="4116" width="22.7109375" customWidth="1"/>
    <col min="4117" max="4124" width="3.7109375" customWidth="1"/>
    <col min="4125" max="4125" width="22.7109375" customWidth="1"/>
    <col min="4126" max="4131" width="3.7109375" customWidth="1"/>
    <col min="4132" max="4132" width="4.140625" customWidth="1"/>
    <col min="4133" max="4133" width="10.7109375" customWidth="1"/>
    <col min="4134" max="4134" width="15.7109375" customWidth="1"/>
    <col min="4135" max="4135" width="22.7109375" customWidth="1"/>
    <col min="4136" max="4136" width="1.7109375" customWidth="1"/>
    <col min="4353" max="4353" width="1.7109375" customWidth="1"/>
    <col min="4354" max="4354" width="22.7109375" customWidth="1"/>
    <col min="4355" max="4362" width="3.7109375" customWidth="1"/>
    <col min="4363" max="4363" width="22.7109375" customWidth="1"/>
    <col min="4364" max="4371" width="3.7109375" customWidth="1"/>
    <col min="4372" max="4372" width="22.7109375" customWidth="1"/>
    <col min="4373" max="4380" width="3.7109375" customWidth="1"/>
    <col min="4381" max="4381" width="22.7109375" customWidth="1"/>
    <col min="4382" max="4387" width="3.7109375" customWidth="1"/>
    <col min="4388" max="4388" width="4.140625" customWidth="1"/>
    <col min="4389" max="4389" width="10.7109375" customWidth="1"/>
    <col min="4390" max="4390" width="15.7109375" customWidth="1"/>
    <col min="4391" max="4391" width="22.7109375" customWidth="1"/>
    <col min="4392" max="4392" width="1.7109375" customWidth="1"/>
    <col min="4609" max="4609" width="1.7109375" customWidth="1"/>
    <col min="4610" max="4610" width="22.7109375" customWidth="1"/>
    <col min="4611" max="4618" width="3.7109375" customWidth="1"/>
    <col min="4619" max="4619" width="22.7109375" customWidth="1"/>
    <col min="4620" max="4627" width="3.7109375" customWidth="1"/>
    <col min="4628" max="4628" width="22.7109375" customWidth="1"/>
    <col min="4629" max="4636" width="3.7109375" customWidth="1"/>
    <col min="4637" max="4637" width="22.7109375" customWidth="1"/>
    <col min="4638" max="4643" width="3.7109375" customWidth="1"/>
    <col min="4644" max="4644" width="4.140625" customWidth="1"/>
    <col min="4645" max="4645" width="10.7109375" customWidth="1"/>
    <col min="4646" max="4646" width="15.7109375" customWidth="1"/>
    <col min="4647" max="4647" width="22.7109375" customWidth="1"/>
    <col min="4648" max="4648" width="1.7109375" customWidth="1"/>
    <col min="4865" max="4865" width="1.7109375" customWidth="1"/>
    <col min="4866" max="4866" width="22.7109375" customWidth="1"/>
    <col min="4867" max="4874" width="3.7109375" customWidth="1"/>
    <col min="4875" max="4875" width="22.7109375" customWidth="1"/>
    <col min="4876" max="4883" width="3.7109375" customWidth="1"/>
    <col min="4884" max="4884" width="22.7109375" customWidth="1"/>
    <col min="4885" max="4892" width="3.7109375" customWidth="1"/>
    <col min="4893" max="4893" width="22.7109375" customWidth="1"/>
    <col min="4894" max="4899" width="3.7109375" customWidth="1"/>
    <col min="4900" max="4900" width="4.140625" customWidth="1"/>
    <col min="4901" max="4901" width="10.7109375" customWidth="1"/>
    <col min="4902" max="4902" width="15.7109375" customWidth="1"/>
    <col min="4903" max="4903" width="22.7109375" customWidth="1"/>
    <col min="4904" max="4904" width="1.7109375" customWidth="1"/>
    <col min="5121" max="5121" width="1.7109375" customWidth="1"/>
    <col min="5122" max="5122" width="22.7109375" customWidth="1"/>
    <col min="5123" max="5130" width="3.7109375" customWidth="1"/>
    <col min="5131" max="5131" width="22.7109375" customWidth="1"/>
    <col min="5132" max="5139" width="3.7109375" customWidth="1"/>
    <col min="5140" max="5140" width="22.7109375" customWidth="1"/>
    <col min="5141" max="5148" width="3.7109375" customWidth="1"/>
    <col min="5149" max="5149" width="22.7109375" customWidth="1"/>
    <col min="5150" max="5155" width="3.7109375" customWidth="1"/>
    <col min="5156" max="5156" width="4.140625" customWidth="1"/>
    <col min="5157" max="5157" width="10.7109375" customWidth="1"/>
    <col min="5158" max="5158" width="15.7109375" customWidth="1"/>
    <col min="5159" max="5159" width="22.7109375" customWidth="1"/>
    <col min="5160" max="5160" width="1.7109375" customWidth="1"/>
    <col min="5377" max="5377" width="1.7109375" customWidth="1"/>
    <col min="5378" max="5378" width="22.7109375" customWidth="1"/>
    <col min="5379" max="5386" width="3.7109375" customWidth="1"/>
    <col min="5387" max="5387" width="22.7109375" customWidth="1"/>
    <col min="5388" max="5395" width="3.7109375" customWidth="1"/>
    <col min="5396" max="5396" width="22.7109375" customWidth="1"/>
    <col min="5397" max="5404" width="3.7109375" customWidth="1"/>
    <col min="5405" max="5405" width="22.7109375" customWidth="1"/>
    <col min="5406" max="5411" width="3.7109375" customWidth="1"/>
    <col min="5412" max="5412" width="4.140625" customWidth="1"/>
    <col min="5413" max="5413" width="10.7109375" customWidth="1"/>
    <col min="5414" max="5414" width="15.7109375" customWidth="1"/>
    <col min="5415" max="5415" width="22.7109375" customWidth="1"/>
    <col min="5416" max="5416" width="1.7109375" customWidth="1"/>
    <col min="5633" max="5633" width="1.7109375" customWidth="1"/>
    <col min="5634" max="5634" width="22.7109375" customWidth="1"/>
    <col min="5635" max="5642" width="3.7109375" customWidth="1"/>
    <col min="5643" max="5643" width="22.7109375" customWidth="1"/>
    <col min="5644" max="5651" width="3.7109375" customWidth="1"/>
    <col min="5652" max="5652" width="22.7109375" customWidth="1"/>
    <col min="5653" max="5660" width="3.7109375" customWidth="1"/>
    <col min="5661" max="5661" width="22.7109375" customWidth="1"/>
    <col min="5662" max="5667" width="3.7109375" customWidth="1"/>
    <col min="5668" max="5668" width="4.140625" customWidth="1"/>
    <col min="5669" max="5669" width="10.7109375" customWidth="1"/>
    <col min="5670" max="5670" width="15.7109375" customWidth="1"/>
    <col min="5671" max="5671" width="22.7109375" customWidth="1"/>
    <col min="5672" max="5672" width="1.7109375" customWidth="1"/>
    <col min="5889" max="5889" width="1.7109375" customWidth="1"/>
    <col min="5890" max="5890" width="22.7109375" customWidth="1"/>
    <col min="5891" max="5898" width="3.7109375" customWidth="1"/>
    <col min="5899" max="5899" width="22.7109375" customWidth="1"/>
    <col min="5900" max="5907" width="3.7109375" customWidth="1"/>
    <col min="5908" max="5908" width="22.7109375" customWidth="1"/>
    <col min="5909" max="5916" width="3.7109375" customWidth="1"/>
    <col min="5917" max="5917" width="22.7109375" customWidth="1"/>
    <col min="5918" max="5923" width="3.7109375" customWidth="1"/>
    <col min="5924" max="5924" width="4.140625" customWidth="1"/>
    <col min="5925" max="5925" width="10.7109375" customWidth="1"/>
    <col min="5926" max="5926" width="15.7109375" customWidth="1"/>
    <col min="5927" max="5927" width="22.7109375" customWidth="1"/>
    <col min="5928" max="5928" width="1.7109375" customWidth="1"/>
    <col min="6145" max="6145" width="1.7109375" customWidth="1"/>
    <col min="6146" max="6146" width="22.7109375" customWidth="1"/>
    <col min="6147" max="6154" width="3.7109375" customWidth="1"/>
    <col min="6155" max="6155" width="22.7109375" customWidth="1"/>
    <col min="6156" max="6163" width="3.7109375" customWidth="1"/>
    <col min="6164" max="6164" width="22.7109375" customWidth="1"/>
    <col min="6165" max="6172" width="3.7109375" customWidth="1"/>
    <col min="6173" max="6173" width="22.7109375" customWidth="1"/>
    <col min="6174" max="6179" width="3.7109375" customWidth="1"/>
    <col min="6180" max="6180" width="4.140625" customWidth="1"/>
    <col min="6181" max="6181" width="10.7109375" customWidth="1"/>
    <col min="6182" max="6182" width="15.7109375" customWidth="1"/>
    <col min="6183" max="6183" width="22.7109375" customWidth="1"/>
    <col min="6184" max="6184" width="1.7109375" customWidth="1"/>
    <col min="6401" max="6401" width="1.7109375" customWidth="1"/>
    <col min="6402" max="6402" width="22.7109375" customWidth="1"/>
    <col min="6403" max="6410" width="3.7109375" customWidth="1"/>
    <col min="6411" max="6411" width="22.7109375" customWidth="1"/>
    <col min="6412" max="6419" width="3.7109375" customWidth="1"/>
    <col min="6420" max="6420" width="22.7109375" customWidth="1"/>
    <col min="6421" max="6428" width="3.7109375" customWidth="1"/>
    <col min="6429" max="6429" width="22.7109375" customWidth="1"/>
    <col min="6430" max="6435" width="3.7109375" customWidth="1"/>
    <col min="6436" max="6436" width="4.140625" customWidth="1"/>
    <col min="6437" max="6437" width="10.7109375" customWidth="1"/>
    <col min="6438" max="6438" width="15.7109375" customWidth="1"/>
    <col min="6439" max="6439" width="22.7109375" customWidth="1"/>
    <col min="6440" max="6440" width="1.7109375" customWidth="1"/>
    <col min="6657" max="6657" width="1.7109375" customWidth="1"/>
    <col min="6658" max="6658" width="22.7109375" customWidth="1"/>
    <col min="6659" max="6666" width="3.7109375" customWidth="1"/>
    <col min="6667" max="6667" width="22.7109375" customWidth="1"/>
    <col min="6668" max="6675" width="3.7109375" customWidth="1"/>
    <col min="6676" max="6676" width="22.7109375" customWidth="1"/>
    <col min="6677" max="6684" width="3.7109375" customWidth="1"/>
    <col min="6685" max="6685" width="22.7109375" customWidth="1"/>
    <col min="6686" max="6691" width="3.7109375" customWidth="1"/>
    <col min="6692" max="6692" width="4.140625" customWidth="1"/>
    <col min="6693" max="6693" width="10.7109375" customWidth="1"/>
    <col min="6694" max="6694" width="15.7109375" customWidth="1"/>
    <col min="6695" max="6695" width="22.7109375" customWidth="1"/>
    <col min="6696" max="6696" width="1.7109375" customWidth="1"/>
    <col min="6913" max="6913" width="1.7109375" customWidth="1"/>
    <col min="6914" max="6914" width="22.7109375" customWidth="1"/>
    <col min="6915" max="6922" width="3.7109375" customWidth="1"/>
    <col min="6923" max="6923" width="22.7109375" customWidth="1"/>
    <col min="6924" max="6931" width="3.7109375" customWidth="1"/>
    <col min="6932" max="6932" width="22.7109375" customWidth="1"/>
    <col min="6933" max="6940" width="3.7109375" customWidth="1"/>
    <col min="6941" max="6941" width="22.7109375" customWidth="1"/>
    <col min="6942" max="6947" width="3.7109375" customWidth="1"/>
    <col min="6948" max="6948" width="4.140625" customWidth="1"/>
    <col min="6949" max="6949" width="10.7109375" customWidth="1"/>
    <col min="6950" max="6950" width="15.7109375" customWidth="1"/>
    <col min="6951" max="6951" width="22.7109375" customWidth="1"/>
    <col min="6952" max="6952" width="1.7109375" customWidth="1"/>
    <col min="7169" max="7169" width="1.7109375" customWidth="1"/>
    <col min="7170" max="7170" width="22.7109375" customWidth="1"/>
    <col min="7171" max="7178" width="3.7109375" customWidth="1"/>
    <col min="7179" max="7179" width="22.7109375" customWidth="1"/>
    <col min="7180" max="7187" width="3.7109375" customWidth="1"/>
    <col min="7188" max="7188" width="22.7109375" customWidth="1"/>
    <col min="7189" max="7196" width="3.7109375" customWidth="1"/>
    <col min="7197" max="7197" width="22.7109375" customWidth="1"/>
    <col min="7198" max="7203" width="3.7109375" customWidth="1"/>
    <col min="7204" max="7204" width="4.140625" customWidth="1"/>
    <col min="7205" max="7205" width="10.7109375" customWidth="1"/>
    <col min="7206" max="7206" width="15.7109375" customWidth="1"/>
    <col min="7207" max="7207" width="22.7109375" customWidth="1"/>
    <col min="7208" max="7208" width="1.7109375" customWidth="1"/>
    <col min="7425" max="7425" width="1.7109375" customWidth="1"/>
    <col min="7426" max="7426" width="22.7109375" customWidth="1"/>
    <col min="7427" max="7434" width="3.7109375" customWidth="1"/>
    <col min="7435" max="7435" width="22.7109375" customWidth="1"/>
    <col min="7436" max="7443" width="3.7109375" customWidth="1"/>
    <col min="7444" max="7444" width="22.7109375" customWidth="1"/>
    <col min="7445" max="7452" width="3.7109375" customWidth="1"/>
    <col min="7453" max="7453" width="22.7109375" customWidth="1"/>
    <col min="7454" max="7459" width="3.7109375" customWidth="1"/>
    <col min="7460" max="7460" width="4.140625" customWidth="1"/>
    <col min="7461" max="7461" width="10.7109375" customWidth="1"/>
    <col min="7462" max="7462" width="15.7109375" customWidth="1"/>
    <col min="7463" max="7463" width="22.7109375" customWidth="1"/>
    <col min="7464" max="7464" width="1.7109375" customWidth="1"/>
    <col min="7681" max="7681" width="1.7109375" customWidth="1"/>
    <col min="7682" max="7682" width="22.7109375" customWidth="1"/>
    <col min="7683" max="7690" width="3.7109375" customWidth="1"/>
    <col min="7691" max="7691" width="22.7109375" customWidth="1"/>
    <col min="7692" max="7699" width="3.7109375" customWidth="1"/>
    <col min="7700" max="7700" width="22.7109375" customWidth="1"/>
    <col min="7701" max="7708" width="3.7109375" customWidth="1"/>
    <col min="7709" max="7709" width="22.7109375" customWidth="1"/>
    <col min="7710" max="7715" width="3.7109375" customWidth="1"/>
    <col min="7716" max="7716" width="4.140625" customWidth="1"/>
    <col min="7717" max="7717" width="10.7109375" customWidth="1"/>
    <col min="7718" max="7718" width="15.7109375" customWidth="1"/>
    <col min="7719" max="7719" width="22.7109375" customWidth="1"/>
    <col min="7720" max="7720" width="1.7109375" customWidth="1"/>
    <col min="7937" max="7937" width="1.7109375" customWidth="1"/>
    <col min="7938" max="7938" width="22.7109375" customWidth="1"/>
    <col min="7939" max="7946" width="3.7109375" customWidth="1"/>
    <col min="7947" max="7947" width="22.7109375" customWidth="1"/>
    <col min="7948" max="7955" width="3.7109375" customWidth="1"/>
    <col min="7956" max="7956" width="22.7109375" customWidth="1"/>
    <col min="7957" max="7964" width="3.7109375" customWidth="1"/>
    <col min="7965" max="7965" width="22.7109375" customWidth="1"/>
    <col min="7966" max="7971" width="3.7109375" customWidth="1"/>
    <col min="7972" max="7972" width="4.140625" customWidth="1"/>
    <col min="7973" max="7973" width="10.7109375" customWidth="1"/>
    <col min="7974" max="7974" width="15.7109375" customWidth="1"/>
    <col min="7975" max="7975" width="22.7109375" customWidth="1"/>
    <col min="7976" max="7976" width="1.7109375" customWidth="1"/>
    <col min="8193" max="8193" width="1.7109375" customWidth="1"/>
    <col min="8194" max="8194" width="22.7109375" customWidth="1"/>
    <col min="8195" max="8202" width="3.7109375" customWidth="1"/>
    <col min="8203" max="8203" width="22.7109375" customWidth="1"/>
    <col min="8204" max="8211" width="3.7109375" customWidth="1"/>
    <col min="8212" max="8212" width="22.7109375" customWidth="1"/>
    <col min="8213" max="8220" width="3.7109375" customWidth="1"/>
    <col min="8221" max="8221" width="22.7109375" customWidth="1"/>
    <col min="8222" max="8227" width="3.7109375" customWidth="1"/>
    <col min="8228" max="8228" width="4.140625" customWidth="1"/>
    <col min="8229" max="8229" width="10.7109375" customWidth="1"/>
    <col min="8230" max="8230" width="15.7109375" customWidth="1"/>
    <col min="8231" max="8231" width="22.7109375" customWidth="1"/>
    <col min="8232" max="8232" width="1.7109375" customWidth="1"/>
    <col min="8449" max="8449" width="1.7109375" customWidth="1"/>
    <col min="8450" max="8450" width="22.7109375" customWidth="1"/>
    <col min="8451" max="8458" width="3.7109375" customWidth="1"/>
    <col min="8459" max="8459" width="22.7109375" customWidth="1"/>
    <col min="8460" max="8467" width="3.7109375" customWidth="1"/>
    <col min="8468" max="8468" width="22.7109375" customWidth="1"/>
    <col min="8469" max="8476" width="3.7109375" customWidth="1"/>
    <col min="8477" max="8477" width="22.7109375" customWidth="1"/>
    <col min="8478" max="8483" width="3.7109375" customWidth="1"/>
    <col min="8484" max="8484" width="4.140625" customWidth="1"/>
    <col min="8485" max="8485" width="10.7109375" customWidth="1"/>
    <col min="8486" max="8486" width="15.7109375" customWidth="1"/>
    <col min="8487" max="8487" width="22.7109375" customWidth="1"/>
    <col min="8488" max="8488" width="1.7109375" customWidth="1"/>
    <col min="8705" max="8705" width="1.7109375" customWidth="1"/>
    <col min="8706" max="8706" width="22.7109375" customWidth="1"/>
    <col min="8707" max="8714" width="3.7109375" customWidth="1"/>
    <col min="8715" max="8715" width="22.7109375" customWidth="1"/>
    <col min="8716" max="8723" width="3.7109375" customWidth="1"/>
    <col min="8724" max="8724" width="22.7109375" customWidth="1"/>
    <col min="8725" max="8732" width="3.7109375" customWidth="1"/>
    <col min="8733" max="8733" width="22.7109375" customWidth="1"/>
    <col min="8734" max="8739" width="3.7109375" customWidth="1"/>
    <col min="8740" max="8740" width="4.140625" customWidth="1"/>
    <col min="8741" max="8741" width="10.7109375" customWidth="1"/>
    <col min="8742" max="8742" width="15.7109375" customWidth="1"/>
    <col min="8743" max="8743" width="22.7109375" customWidth="1"/>
    <col min="8744" max="8744" width="1.7109375" customWidth="1"/>
    <col min="8961" max="8961" width="1.7109375" customWidth="1"/>
    <col min="8962" max="8962" width="22.7109375" customWidth="1"/>
    <col min="8963" max="8970" width="3.7109375" customWidth="1"/>
    <col min="8971" max="8971" width="22.7109375" customWidth="1"/>
    <col min="8972" max="8979" width="3.7109375" customWidth="1"/>
    <col min="8980" max="8980" width="22.7109375" customWidth="1"/>
    <col min="8981" max="8988" width="3.7109375" customWidth="1"/>
    <col min="8989" max="8989" width="22.7109375" customWidth="1"/>
    <col min="8990" max="8995" width="3.7109375" customWidth="1"/>
    <col min="8996" max="8996" width="4.140625" customWidth="1"/>
    <col min="8997" max="8997" width="10.7109375" customWidth="1"/>
    <col min="8998" max="8998" width="15.7109375" customWidth="1"/>
    <col min="8999" max="8999" width="22.7109375" customWidth="1"/>
    <col min="9000" max="9000" width="1.7109375" customWidth="1"/>
    <col min="9217" max="9217" width="1.7109375" customWidth="1"/>
    <col min="9218" max="9218" width="22.7109375" customWidth="1"/>
    <col min="9219" max="9226" width="3.7109375" customWidth="1"/>
    <col min="9227" max="9227" width="22.7109375" customWidth="1"/>
    <col min="9228" max="9235" width="3.7109375" customWidth="1"/>
    <col min="9236" max="9236" width="22.7109375" customWidth="1"/>
    <col min="9237" max="9244" width="3.7109375" customWidth="1"/>
    <col min="9245" max="9245" width="22.7109375" customWidth="1"/>
    <col min="9246" max="9251" width="3.7109375" customWidth="1"/>
    <col min="9252" max="9252" width="4.140625" customWidth="1"/>
    <col min="9253" max="9253" width="10.7109375" customWidth="1"/>
    <col min="9254" max="9254" width="15.7109375" customWidth="1"/>
    <col min="9255" max="9255" width="22.7109375" customWidth="1"/>
    <col min="9256" max="9256" width="1.7109375" customWidth="1"/>
    <col min="9473" max="9473" width="1.7109375" customWidth="1"/>
    <col min="9474" max="9474" width="22.7109375" customWidth="1"/>
    <col min="9475" max="9482" width="3.7109375" customWidth="1"/>
    <col min="9483" max="9483" width="22.7109375" customWidth="1"/>
    <col min="9484" max="9491" width="3.7109375" customWidth="1"/>
    <col min="9492" max="9492" width="22.7109375" customWidth="1"/>
    <col min="9493" max="9500" width="3.7109375" customWidth="1"/>
    <col min="9501" max="9501" width="22.7109375" customWidth="1"/>
    <col min="9502" max="9507" width="3.7109375" customWidth="1"/>
    <col min="9508" max="9508" width="4.140625" customWidth="1"/>
    <col min="9509" max="9509" width="10.7109375" customWidth="1"/>
    <col min="9510" max="9510" width="15.7109375" customWidth="1"/>
    <col min="9511" max="9511" width="22.7109375" customWidth="1"/>
    <col min="9512" max="9512" width="1.7109375" customWidth="1"/>
    <col min="9729" max="9729" width="1.7109375" customWidth="1"/>
    <col min="9730" max="9730" width="22.7109375" customWidth="1"/>
    <col min="9731" max="9738" width="3.7109375" customWidth="1"/>
    <col min="9739" max="9739" width="22.7109375" customWidth="1"/>
    <col min="9740" max="9747" width="3.7109375" customWidth="1"/>
    <col min="9748" max="9748" width="22.7109375" customWidth="1"/>
    <col min="9749" max="9756" width="3.7109375" customWidth="1"/>
    <col min="9757" max="9757" width="22.7109375" customWidth="1"/>
    <col min="9758" max="9763" width="3.7109375" customWidth="1"/>
    <col min="9764" max="9764" width="4.140625" customWidth="1"/>
    <col min="9765" max="9765" width="10.7109375" customWidth="1"/>
    <col min="9766" max="9766" width="15.7109375" customWidth="1"/>
    <col min="9767" max="9767" width="22.7109375" customWidth="1"/>
    <col min="9768" max="9768" width="1.7109375" customWidth="1"/>
    <col min="9985" max="9985" width="1.7109375" customWidth="1"/>
    <col min="9986" max="9986" width="22.7109375" customWidth="1"/>
    <col min="9987" max="9994" width="3.7109375" customWidth="1"/>
    <col min="9995" max="9995" width="22.7109375" customWidth="1"/>
    <col min="9996" max="10003" width="3.7109375" customWidth="1"/>
    <col min="10004" max="10004" width="22.7109375" customWidth="1"/>
    <col min="10005" max="10012" width="3.7109375" customWidth="1"/>
    <col min="10013" max="10013" width="22.7109375" customWidth="1"/>
    <col min="10014" max="10019" width="3.7109375" customWidth="1"/>
    <col min="10020" max="10020" width="4.140625" customWidth="1"/>
    <col min="10021" max="10021" width="10.7109375" customWidth="1"/>
    <col min="10022" max="10022" width="15.7109375" customWidth="1"/>
    <col min="10023" max="10023" width="22.7109375" customWidth="1"/>
    <col min="10024" max="10024" width="1.7109375" customWidth="1"/>
    <col min="10241" max="10241" width="1.7109375" customWidth="1"/>
    <col min="10242" max="10242" width="22.7109375" customWidth="1"/>
    <col min="10243" max="10250" width="3.7109375" customWidth="1"/>
    <col min="10251" max="10251" width="22.7109375" customWidth="1"/>
    <col min="10252" max="10259" width="3.7109375" customWidth="1"/>
    <col min="10260" max="10260" width="22.7109375" customWidth="1"/>
    <col min="10261" max="10268" width="3.7109375" customWidth="1"/>
    <col min="10269" max="10269" width="22.7109375" customWidth="1"/>
    <col min="10270" max="10275" width="3.7109375" customWidth="1"/>
    <col min="10276" max="10276" width="4.140625" customWidth="1"/>
    <col min="10277" max="10277" width="10.7109375" customWidth="1"/>
    <col min="10278" max="10278" width="15.7109375" customWidth="1"/>
    <col min="10279" max="10279" width="22.7109375" customWidth="1"/>
    <col min="10280" max="10280" width="1.7109375" customWidth="1"/>
    <col min="10497" max="10497" width="1.7109375" customWidth="1"/>
    <col min="10498" max="10498" width="22.7109375" customWidth="1"/>
    <col min="10499" max="10506" width="3.7109375" customWidth="1"/>
    <col min="10507" max="10507" width="22.7109375" customWidth="1"/>
    <col min="10508" max="10515" width="3.7109375" customWidth="1"/>
    <col min="10516" max="10516" width="22.7109375" customWidth="1"/>
    <col min="10517" max="10524" width="3.7109375" customWidth="1"/>
    <col min="10525" max="10525" width="22.7109375" customWidth="1"/>
    <col min="10526" max="10531" width="3.7109375" customWidth="1"/>
    <col min="10532" max="10532" width="4.140625" customWidth="1"/>
    <col min="10533" max="10533" width="10.7109375" customWidth="1"/>
    <col min="10534" max="10534" width="15.7109375" customWidth="1"/>
    <col min="10535" max="10535" width="22.7109375" customWidth="1"/>
    <col min="10536" max="10536" width="1.7109375" customWidth="1"/>
    <col min="10753" max="10753" width="1.7109375" customWidth="1"/>
    <col min="10754" max="10754" width="22.7109375" customWidth="1"/>
    <col min="10755" max="10762" width="3.7109375" customWidth="1"/>
    <col min="10763" max="10763" width="22.7109375" customWidth="1"/>
    <col min="10764" max="10771" width="3.7109375" customWidth="1"/>
    <col min="10772" max="10772" width="22.7109375" customWidth="1"/>
    <col min="10773" max="10780" width="3.7109375" customWidth="1"/>
    <col min="10781" max="10781" width="22.7109375" customWidth="1"/>
    <col min="10782" max="10787" width="3.7109375" customWidth="1"/>
    <col min="10788" max="10788" width="4.140625" customWidth="1"/>
    <col min="10789" max="10789" width="10.7109375" customWidth="1"/>
    <col min="10790" max="10790" width="15.7109375" customWidth="1"/>
    <col min="10791" max="10791" width="22.7109375" customWidth="1"/>
    <col min="10792" max="10792" width="1.7109375" customWidth="1"/>
    <col min="11009" max="11009" width="1.7109375" customWidth="1"/>
    <col min="11010" max="11010" width="22.7109375" customWidth="1"/>
    <col min="11011" max="11018" width="3.7109375" customWidth="1"/>
    <col min="11019" max="11019" width="22.7109375" customWidth="1"/>
    <col min="11020" max="11027" width="3.7109375" customWidth="1"/>
    <col min="11028" max="11028" width="22.7109375" customWidth="1"/>
    <col min="11029" max="11036" width="3.7109375" customWidth="1"/>
    <col min="11037" max="11037" width="22.7109375" customWidth="1"/>
    <col min="11038" max="11043" width="3.7109375" customWidth="1"/>
    <col min="11044" max="11044" width="4.140625" customWidth="1"/>
    <col min="11045" max="11045" width="10.7109375" customWidth="1"/>
    <col min="11046" max="11046" width="15.7109375" customWidth="1"/>
    <col min="11047" max="11047" width="22.7109375" customWidth="1"/>
    <col min="11048" max="11048" width="1.7109375" customWidth="1"/>
    <col min="11265" max="11265" width="1.7109375" customWidth="1"/>
    <col min="11266" max="11266" width="22.7109375" customWidth="1"/>
    <col min="11267" max="11274" width="3.7109375" customWidth="1"/>
    <col min="11275" max="11275" width="22.7109375" customWidth="1"/>
    <col min="11276" max="11283" width="3.7109375" customWidth="1"/>
    <col min="11284" max="11284" width="22.7109375" customWidth="1"/>
    <col min="11285" max="11292" width="3.7109375" customWidth="1"/>
    <col min="11293" max="11293" width="22.7109375" customWidth="1"/>
    <col min="11294" max="11299" width="3.7109375" customWidth="1"/>
    <col min="11300" max="11300" width="4.140625" customWidth="1"/>
    <col min="11301" max="11301" width="10.7109375" customWidth="1"/>
    <col min="11302" max="11302" width="15.7109375" customWidth="1"/>
    <col min="11303" max="11303" width="22.7109375" customWidth="1"/>
    <col min="11304" max="11304" width="1.7109375" customWidth="1"/>
    <col min="11521" max="11521" width="1.7109375" customWidth="1"/>
    <col min="11522" max="11522" width="22.7109375" customWidth="1"/>
    <col min="11523" max="11530" width="3.7109375" customWidth="1"/>
    <col min="11531" max="11531" width="22.7109375" customWidth="1"/>
    <col min="11532" max="11539" width="3.7109375" customWidth="1"/>
    <col min="11540" max="11540" width="22.7109375" customWidth="1"/>
    <col min="11541" max="11548" width="3.7109375" customWidth="1"/>
    <col min="11549" max="11549" width="22.7109375" customWidth="1"/>
    <col min="11550" max="11555" width="3.7109375" customWidth="1"/>
    <col min="11556" max="11556" width="4.140625" customWidth="1"/>
    <col min="11557" max="11557" width="10.7109375" customWidth="1"/>
    <col min="11558" max="11558" width="15.7109375" customWidth="1"/>
    <col min="11559" max="11559" width="22.7109375" customWidth="1"/>
    <col min="11560" max="11560" width="1.7109375" customWidth="1"/>
    <col min="11777" max="11777" width="1.7109375" customWidth="1"/>
    <col min="11778" max="11778" width="22.7109375" customWidth="1"/>
    <col min="11779" max="11786" width="3.7109375" customWidth="1"/>
    <col min="11787" max="11787" width="22.7109375" customWidth="1"/>
    <col min="11788" max="11795" width="3.7109375" customWidth="1"/>
    <col min="11796" max="11796" width="22.7109375" customWidth="1"/>
    <col min="11797" max="11804" width="3.7109375" customWidth="1"/>
    <col min="11805" max="11805" width="22.7109375" customWidth="1"/>
    <col min="11806" max="11811" width="3.7109375" customWidth="1"/>
    <col min="11812" max="11812" width="4.140625" customWidth="1"/>
    <col min="11813" max="11813" width="10.7109375" customWidth="1"/>
    <col min="11814" max="11814" width="15.7109375" customWidth="1"/>
    <col min="11815" max="11815" width="22.7109375" customWidth="1"/>
    <col min="11816" max="11816" width="1.7109375" customWidth="1"/>
    <col min="12033" max="12033" width="1.7109375" customWidth="1"/>
    <col min="12034" max="12034" width="22.7109375" customWidth="1"/>
    <col min="12035" max="12042" width="3.7109375" customWidth="1"/>
    <col min="12043" max="12043" width="22.7109375" customWidth="1"/>
    <col min="12044" max="12051" width="3.7109375" customWidth="1"/>
    <col min="12052" max="12052" width="22.7109375" customWidth="1"/>
    <col min="12053" max="12060" width="3.7109375" customWidth="1"/>
    <col min="12061" max="12061" width="22.7109375" customWidth="1"/>
    <col min="12062" max="12067" width="3.7109375" customWidth="1"/>
    <col min="12068" max="12068" width="4.140625" customWidth="1"/>
    <col min="12069" max="12069" width="10.7109375" customWidth="1"/>
    <col min="12070" max="12070" width="15.7109375" customWidth="1"/>
    <col min="12071" max="12071" width="22.7109375" customWidth="1"/>
    <col min="12072" max="12072" width="1.7109375" customWidth="1"/>
    <col min="12289" max="12289" width="1.7109375" customWidth="1"/>
    <col min="12290" max="12290" width="22.7109375" customWidth="1"/>
    <col min="12291" max="12298" width="3.7109375" customWidth="1"/>
    <col min="12299" max="12299" width="22.7109375" customWidth="1"/>
    <col min="12300" max="12307" width="3.7109375" customWidth="1"/>
    <col min="12308" max="12308" width="22.7109375" customWidth="1"/>
    <col min="12309" max="12316" width="3.7109375" customWidth="1"/>
    <col min="12317" max="12317" width="22.7109375" customWidth="1"/>
    <col min="12318" max="12323" width="3.7109375" customWidth="1"/>
    <col min="12324" max="12324" width="4.140625" customWidth="1"/>
    <col min="12325" max="12325" width="10.7109375" customWidth="1"/>
    <col min="12326" max="12326" width="15.7109375" customWidth="1"/>
    <col min="12327" max="12327" width="22.7109375" customWidth="1"/>
    <col min="12328" max="12328" width="1.7109375" customWidth="1"/>
    <col min="12545" max="12545" width="1.7109375" customWidth="1"/>
    <col min="12546" max="12546" width="22.7109375" customWidth="1"/>
    <col min="12547" max="12554" width="3.7109375" customWidth="1"/>
    <col min="12555" max="12555" width="22.7109375" customWidth="1"/>
    <col min="12556" max="12563" width="3.7109375" customWidth="1"/>
    <col min="12564" max="12564" width="22.7109375" customWidth="1"/>
    <col min="12565" max="12572" width="3.7109375" customWidth="1"/>
    <col min="12573" max="12573" width="22.7109375" customWidth="1"/>
    <col min="12574" max="12579" width="3.7109375" customWidth="1"/>
    <col min="12580" max="12580" width="4.140625" customWidth="1"/>
    <col min="12581" max="12581" width="10.7109375" customWidth="1"/>
    <col min="12582" max="12582" width="15.7109375" customWidth="1"/>
    <col min="12583" max="12583" width="22.7109375" customWidth="1"/>
    <col min="12584" max="12584" width="1.7109375" customWidth="1"/>
    <col min="12801" max="12801" width="1.7109375" customWidth="1"/>
    <col min="12802" max="12802" width="22.7109375" customWidth="1"/>
    <col min="12803" max="12810" width="3.7109375" customWidth="1"/>
    <col min="12811" max="12811" width="22.7109375" customWidth="1"/>
    <col min="12812" max="12819" width="3.7109375" customWidth="1"/>
    <col min="12820" max="12820" width="22.7109375" customWidth="1"/>
    <col min="12821" max="12828" width="3.7109375" customWidth="1"/>
    <col min="12829" max="12829" width="22.7109375" customWidth="1"/>
    <col min="12830" max="12835" width="3.7109375" customWidth="1"/>
    <col min="12836" max="12836" width="4.140625" customWidth="1"/>
    <col min="12837" max="12837" width="10.7109375" customWidth="1"/>
    <col min="12838" max="12838" width="15.7109375" customWidth="1"/>
    <col min="12839" max="12839" width="22.7109375" customWidth="1"/>
    <col min="12840" max="12840" width="1.7109375" customWidth="1"/>
    <col min="13057" max="13057" width="1.7109375" customWidth="1"/>
    <col min="13058" max="13058" width="22.7109375" customWidth="1"/>
    <col min="13059" max="13066" width="3.7109375" customWidth="1"/>
    <col min="13067" max="13067" width="22.7109375" customWidth="1"/>
    <col min="13068" max="13075" width="3.7109375" customWidth="1"/>
    <col min="13076" max="13076" width="22.7109375" customWidth="1"/>
    <col min="13077" max="13084" width="3.7109375" customWidth="1"/>
    <col min="13085" max="13085" width="22.7109375" customWidth="1"/>
    <col min="13086" max="13091" width="3.7109375" customWidth="1"/>
    <col min="13092" max="13092" width="4.140625" customWidth="1"/>
    <col min="13093" max="13093" width="10.7109375" customWidth="1"/>
    <col min="13094" max="13094" width="15.7109375" customWidth="1"/>
    <col min="13095" max="13095" width="22.7109375" customWidth="1"/>
    <col min="13096" max="13096" width="1.7109375" customWidth="1"/>
    <col min="13313" max="13313" width="1.7109375" customWidth="1"/>
    <col min="13314" max="13314" width="22.7109375" customWidth="1"/>
    <col min="13315" max="13322" width="3.7109375" customWidth="1"/>
    <col min="13323" max="13323" width="22.7109375" customWidth="1"/>
    <col min="13324" max="13331" width="3.7109375" customWidth="1"/>
    <col min="13332" max="13332" width="22.7109375" customWidth="1"/>
    <col min="13333" max="13340" width="3.7109375" customWidth="1"/>
    <col min="13341" max="13341" width="22.7109375" customWidth="1"/>
    <col min="13342" max="13347" width="3.7109375" customWidth="1"/>
    <col min="13348" max="13348" width="4.140625" customWidth="1"/>
    <col min="13349" max="13349" width="10.7109375" customWidth="1"/>
    <col min="13350" max="13350" width="15.7109375" customWidth="1"/>
    <col min="13351" max="13351" width="22.7109375" customWidth="1"/>
    <col min="13352" max="13352" width="1.7109375" customWidth="1"/>
    <col min="13569" max="13569" width="1.7109375" customWidth="1"/>
    <col min="13570" max="13570" width="22.7109375" customWidth="1"/>
    <col min="13571" max="13578" width="3.7109375" customWidth="1"/>
    <col min="13579" max="13579" width="22.7109375" customWidth="1"/>
    <col min="13580" max="13587" width="3.7109375" customWidth="1"/>
    <col min="13588" max="13588" width="22.7109375" customWidth="1"/>
    <col min="13589" max="13596" width="3.7109375" customWidth="1"/>
    <col min="13597" max="13597" width="22.7109375" customWidth="1"/>
    <col min="13598" max="13603" width="3.7109375" customWidth="1"/>
    <col min="13604" max="13604" width="4.140625" customWidth="1"/>
    <col min="13605" max="13605" width="10.7109375" customWidth="1"/>
    <col min="13606" max="13606" width="15.7109375" customWidth="1"/>
    <col min="13607" max="13607" width="22.7109375" customWidth="1"/>
    <col min="13608" max="13608" width="1.7109375" customWidth="1"/>
    <col min="13825" max="13825" width="1.7109375" customWidth="1"/>
    <col min="13826" max="13826" width="22.7109375" customWidth="1"/>
    <col min="13827" max="13834" width="3.7109375" customWidth="1"/>
    <col min="13835" max="13835" width="22.7109375" customWidth="1"/>
    <col min="13836" max="13843" width="3.7109375" customWidth="1"/>
    <col min="13844" max="13844" width="22.7109375" customWidth="1"/>
    <col min="13845" max="13852" width="3.7109375" customWidth="1"/>
    <col min="13853" max="13853" width="22.7109375" customWidth="1"/>
    <col min="13854" max="13859" width="3.7109375" customWidth="1"/>
    <col min="13860" max="13860" width="4.140625" customWidth="1"/>
    <col min="13861" max="13861" width="10.7109375" customWidth="1"/>
    <col min="13862" max="13862" width="15.7109375" customWidth="1"/>
    <col min="13863" max="13863" width="22.7109375" customWidth="1"/>
    <col min="13864" max="13864" width="1.7109375" customWidth="1"/>
    <col min="14081" max="14081" width="1.7109375" customWidth="1"/>
    <col min="14082" max="14082" width="22.7109375" customWidth="1"/>
    <col min="14083" max="14090" width="3.7109375" customWidth="1"/>
    <col min="14091" max="14091" width="22.7109375" customWidth="1"/>
    <col min="14092" max="14099" width="3.7109375" customWidth="1"/>
    <col min="14100" max="14100" width="22.7109375" customWidth="1"/>
    <col min="14101" max="14108" width="3.7109375" customWidth="1"/>
    <col min="14109" max="14109" width="22.7109375" customWidth="1"/>
    <col min="14110" max="14115" width="3.7109375" customWidth="1"/>
    <col min="14116" max="14116" width="4.140625" customWidth="1"/>
    <col min="14117" max="14117" width="10.7109375" customWidth="1"/>
    <col min="14118" max="14118" width="15.7109375" customWidth="1"/>
    <col min="14119" max="14119" width="22.7109375" customWidth="1"/>
    <col min="14120" max="14120" width="1.7109375" customWidth="1"/>
    <col min="14337" max="14337" width="1.7109375" customWidth="1"/>
    <col min="14338" max="14338" width="22.7109375" customWidth="1"/>
    <col min="14339" max="14346" width="3.7109375" customWidth="1"/>
    <col min="14347" max="14347" width="22.7109375" customWidth="1"/>
    <col min="14348" max="14355" width="3.7109375" customWidth="1"/>
    <col min="14356" max="14356" width="22.7109375" customWidth="1"/>
    <col min="14357" max="14364" width="3.7109375" customWidth="1"/>
    <col min="14365" max="14365" width="22.7109375" customWidth="1"/>
    <col min="14366" max="14371" width="3.7109375" customWidth="1"/>
    <col min="14372" max="14372" width="4.140625" customWidth="1"/>
    <col min="14373" max="14373" width="10.7109375" customWidth="1"/>
    <col min="14374" max="14374" width="15.7109375" customWidth="1"/>
    <col min="14375" max="14375" width="22.7109375" customWidth="1"/>
    <col min="14376" max="14376" width="1.7109375" customWidth="1"/>
    <col min="14593" max="14593" width="1.7109375" customWidth="1"/>
    <col min="14594" max="14594" width="22.7109375" customWidth="1"/>
    <col min="14595" max="14602" width="3.7109375" customWidth="1"/>
    <col min="14603" max="14603" width="22.7109375" customWidth="1"/>
    <col min="14604" max="14611" width="3.7109375" customWidth="1"/>
    <col min="14612" max="14612" width="22.7109375" customWidth="1"/>
    <col min="14613" max="14620" width="3.7109375" customWidth="1"/>
    <col min="14621" max="14621" width="22.7109375" customWidth="1"/>
    <col min="14622" max="14627" width="3.7109375" customWidth="1"/>
    <col min="14628" max="14628" width="4.140625" customWidth="1"/>
    <col min="14629" max="14629" width="10.7109375" customWidth="1"/>
    <col min="14630" max="14630" width="15.7109375" customWidth="1"/>
    <col min="14631" max="14631" width="22.7109375" customWidth="1"/>
    <col min="14632" max="14632" width="1.7109375" customWidth="1"/>
    <col min="14849" max="14849" width="1.7109375" customWidth="1"/>
    <col min="14850" max="14850" width="22.7109375" customWidth="1"/>
    <col min="14851" max="14858" width="3.7109375" customWidth="1"/>
    <col min="14859" max="14859" width="22.7109375" customWidth="1"/>
    <col min="14860" max="14867" width="3.7109375" customWidth="1"/>
    <col min="14868" max="14868" width="22.7109375" customWidth="1"/>
    <col min="14869" max="14876" width="3.7109375" customWidth="1"/>
    <col min="14877" max="14877" width="22.7109375" customWidth="1"/>
    <col min="14878" max="14883" width="3.7109375" customWidth="1"/>
    <col min="14884" max="14884" width="4.140625" customWidth="1"/>
    <col min="14885" max="14885" width="10.7109375" customWidth="1"/>
    <col min="14886" max="14886" width="15.7109375" customWidth="1"/>
    <col min="14887" max="14887" width="22.7109375" customWidth="1"/>
    <col min="14888" max="14888" width="1.7109375" customWidth="1"/>
    <col min="15105" max="15105" width="1.7109375" customWidth="1"/>
    <col min="15106" max="15106" width="22.7109375" customWidth="1"/>
    <col min="15107" max="15114" width="3.7109375" customWidth="1"/>
    <col min="15115" max="15115" width="22.7109375" customWidth="1"/>
    <col min="15116" max="15123" width="3.7109375" customWidth="1"/>
    <col min="15124" max="15124" width="22.7109375" customWidth="1"/>
    <col min="15125" max="15132" width="3.7109375" customWidth="1"/>
    <col min="15133" max="15133" width="22.7109375" customWidth="1"/>
    <col min="15134" max="15139" width="3.7109375" customWidth="1"/>
    <col min="15140" max="15140" width="4.140625" customWidth="1"/>
    <col min="15141" max="15141" width="10.7109375" customWidth="1"/>
    <col min="15142" max="15142" width="15.7109375" customWidth="1"/>
    <col min="15143" max="15143" width="22.7109375" customWidth="1"/>
    <col min="15144" max="15144" width="1.7109375" customWidth="1"/>
    <col min="15361" max="15361" width="1.7109375" customWidth="1"/>
    <col min="15362" max="15362" width="22.7109375" customWidth="1"/>
    <col min="15363" max="15370" width="3.7109375" customWidth="1"/>
    <col min="15371" max="15371" width="22.7109375" customWidth="1"/>
    <col min="15372" max="15379" width="3.7109375" customWidth="1"/>
    <col min="15380" max="15380" width="22.7109375" customWidth="1"/>
    <col min="15381" max="15388" width="3.7109375" customWidth="1"/>
    <col min="15389" max="15389" width="22.7109375" customWidth="1"/>
    <col min="15390" max="15395" width="3.7109375" customWidth="1"/>
    <col min="15396" max="15396" width="4.140625" customWidth="1"/>
    <col min="15397" max="15397" width="10.7109375" customWidth="1"/>
    <col min="15398" max="15398" width="15.7109375" customWidth="1"/>
    <col min="15399" max="15399" width="22.7109375" customWidth="1"/>
    <col min="15400" max="15400" width="1.7109375" customWidth="1"/>
    <col min="15617" max="15617" width="1.7109375" customWidth="1"/>
    <col min="15618" max="15618" width="22.7109375" customWidth="1"/>
    <col min="15619" max="15626" width="3.7109375" customWidth="1"/>
    <col min="15627" max="15627" width="22.7109375" customWidth="1"/>
    <col min="15628" max="15635" width="3.7109375" customWidth="1"/>
    <col min="15636" max="15636" width="22.7109375" customWidth="1"/>
    <col min="15637" max="15644" width="3.7109375" customWidth="1"/>
    <col min="15645" max="15645" width="22.7109375" customWidth="1"/>
    <col min="15646" max="15651" width="3.7109375" customWidth="1"/>
    <col min="15652" max="15652" width="4.140625" customWidth="1"/>
    <col min="15653" max="15653" width="10.7109375" customWidth="1"/>
    <col min="15654" max="15654" width="15.7109375" customWidth="1"/>
    <col min="15655" max="15655" width="22.7109375" customWidth="1"/>
    <col min="15656" max="15656" width="1.7109375" customWidth="1"/>
    <col min="15873" max="15873" width="1.7109375" customWidth="1"/>
    <col min="15874" max="15874" width="22.7109375" customWidth="1"/>
    <col min="15875" max="15882" width="3.7109375" customWidth="1"/>
    <col min="15883" max="15883" width="22.7109375" customWidth="1"/>
    <col min="15884" max="15891" width="3.7109375" customWidth="1"/>
    <col min="15892" max="15892" width="22.7109375" customWidth="1"/>
    <col min="15893" max="15900" width="3.7109375" customWidth="1"/>
    <col min="15901" max="15901" width="22.7109375" customWidth="1"/>
    <col min="15902" max="15907" width="3.7109375" customWidth="1"/>
    <col min="15908" max="15908" width="4.140625" customWidth="1"/>
    <col min="15909" max="15909" width="10.7109375" customWidth="1"/>
    <col min="15910" max="15910" width="15.7109375" customWidth="1"/>
    <col min="15911" max="15911" width="22.7109375" customWidth="1"/>
    <col min="15912" max="15912" width="1.7109375" customWidth="1"/>
    <col min="16129" max="16129" width="1.7109375" customWidth="1"/>
    <col min="16130" max="16130" width="22.7109375" customWidth="1"/>
    <col min="16131" max="16138" width="3.7109375" customWidth="1"/>
    <col min="16139" max="16139" width="22.7109375" customWidth="1"/>
    <col min="16140" max="16147" width="3.7109375" customWidth="1"/>
    <col min="16148" max="16148" width="22.7109375" customWidth="1"/>
    <col min="16149" max="16156" width="3.7109375" customWidth="1"/>
    <col min="16157" max="16157" width="22.7109375" customWidth="1"/>
    <col min="16158" max="16163" width="3.7109375" customWidth="1"/>
    <col min="16164" max="16164" width="4.140625" customWidth="1"/>
    <col min="16165" max="16165" width="10.7109375" customWidth="1"/>
    <col min="16166" max="16166" width="15.7109375" customWidth="1"/>
    <col min="16167" max="16167" width="22.7109375" customWidth="1"/>
    <col min="16168" max="16168" width="1.7109375" customWidth="1"/>
  </cols>
  <sheetData>
    <row r="1" spans="1:40" ht="8.1" customHeight="1">
      <c r="A1" s="259"/>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5"/>
    </row>
    <row r="2" spans="1:40" ht="33.75">
      <c r="A2" s="260"/>
      <c r="B2" s="169"/>
      <c r="C2" s="169"/>
      <c r="D2" s="169"/>
      <c r="E2" s="169"/>
      <c r="F2" s="169"/>
      <c r="G2" s="169"/>
      <c r="H2" s="169"/>
      <c r="I2" s="169"/>
      <c r="J2" s="169"/>
      <c r="K2" s="485" t="s">
        <v>294</v>
      </c>
      <c r="L2" s="486"/>
      <c r="M2" s="486"/>
      <c r="N2" s="486"/>
      <c r="O2" s="486"/>
      <c r="P2" s="486"/>
      <c r="Q2" s="486"/>
      <c r="R2" s="486"/>
      <c r="S2" s="486"/>
      <c r="T2" s="486"/>
      <c r="U2" s="486"/>
      <c r="V2" s="486"/>
      <c r="W2" s="486"/>
      <c r="X2" s="486"/>
      <c r="Y2" s="486"/>
      <c r="Z2" s="486"/>
      <c r="AA2" s="486"/>
      <c r="AB2" s="486"/>
      <c r="AC2" s="486"/>
      <c r="AD2" s="16"/>
      <c r="AE2" s="16"/>
      <c r="AF2" s="16"/>
      <c r="AG2" s="169"/>
      <c r="AH2" s="169"/>
      <c r="AI2" s="169"/>
      <c r="AJ2" s="169"/>
      <c r="AK2" s="169"/>
      <c r="AL2" s="169"/>
      <c r="AM2" s="169"/>
      <c r="AN2" s="168"/>
    </row>
    <row r="3" spans="1:40" ht="25.15" customHeight="1">
      <c r="A3" s="260"/>
      <c r="B3" s="169"/>
      <c r="C3" s="169"/>
      <c r="D3" s="169"/>
      <c r="E3" s="169"/>
      <c r="F3" s="169"/>
      <c r="G3" s="169"/>
      <c r="H3" s="169"/>
      <c r="I3" s="169"/>
      <c r="J3" s="169"/>
      <c r="K3" s="261"/>
      <c r="L3" s="167"/>
      <c r="M3" s="167"/>
      <c r="N3" s="167"/>
      <c r="O3" s="167"/>
      <c r="P3" s="167"/>
      <c r="Q3" s="167"/>
      <c r="R3" s="167"/>
      <c r="S3" s="167"/>
      <c r="T3" s="167"/>
      <c r="U3" s="167"/>
      <c r="V3" s="167"/>
      <c r="W3" s="167"/>
      <c r="X3" s="167"/>
      <c r="Y3" s="167"/>
      <c r="Z3" s="167"/>
      <c r="AA3" s="167"/>
      <c r="AB3" s="167"/>
      <c r="AC3" s="167"/>
      <c r="AD3" s="167"/>
      <c r="AE3" s="167"/>
      <c r="AF3" s="167"/>
      <c r="AG3" s="169"/>
      <c r="AH3" s="169"/>
      <c r="AI3" s="169"/>
      <c r="AJ3" s="169"/>
      <c r="AK3" s="169"/>
      <c r="AL3" s="169"/>
      <c r="AM3" s="169"/>
      <c r="AN3" s="168"/>
    </row>
    <row r="4" spans="1:40" ht="25.15" customHeight="1">
      <c r="A4" s="260"/>
      <c r="B4" s="169"/>
      <c r="C4" s="169"/>
      <c r="D4" s="169"/>
      <c r="E4" s="169"/>
      <c r="F4" s="169"/>
      <c r="G4" s="169"/>
      <c r="H4" s="169"/>
      <c r="I4" s="169"/>
      <c r="J4" s="169"/>
      <c r="K4" s="261"/>
      <c r="L4" s="167"/>
      <c r="M4" s="167"/>
      <c r="N4" s="167"/>
      <c r="O4" s="167"/>
      <c r="P4" s="167"/>
      <c r="Q4" s="167"/>
      <c r="R4" s="167"/>
      <c r="S4" s="167"/>
      <c r="T4" s="167"/>
      <c r="U4" s="167"/>
      <c r="V4" s="167"/>
      <c r="W4" s="167"/>
      <c r="X4" s="167"/>
      <c r="Y4" s="167"/>
      <c r="Z4" s="167"/>
      <c r="AA4" s="167"/>
      <c r="AB4" s="167"/>
      <c r="AC4" s="167"/>
      <c r="AD4" s="167"/>
      <c r="AE4" s="167"/>
      <c r="AF4" s="167"/>
      <c r="AG4" s="169"/>
      <c r="AH4" s="169"/>
      <c r="AI4" s="169"/>
      <c r="AJ4" s="169"/>
      <c r="AK4" s="169"/>
      <c r="AL4" s="169"/>
      <c r="AM4" s="169"/>
      <c r="AN4" s="168"/>
    </row>
    <row r="5" spans="1:40" ht="25.15" customHeight="1">
      <c r="A5" s="260"/>
      <c r="B5" s="169"/>
      <c r="C5" s="169"/>
      <c r="D5" s="169"/>
      <c r="E5" s="169"/>
      <c r="F5" s="169"/>
      <c r="G5" s="169"/>
      <c r="H5" s="169"/>
      <c r="I5" s="169"/>
      <c r="J5" s="169"/>
      <c r="K5" s="169"/>
      <c r="L5" s="169"/>
      <c r="M5" s="169"/>
      <c r="N5" s="169"/>
      <c r="O5" s="169"/>
      <c r="P5" s="169"/>
      <c r="Q5" s="169"/>
      <c r="R5" s="169"/>
      <c r="S5" s="169"/>
      <c r="T5" s="262"/>
      <c r="U5" s="262"/>
      <c r="V5" s="262"/>
      <c r="W5" s="262"/>
      <c r="X5" s="262"/>
      <c r="Y5" s="263"/>
      <c r="Z5" s="263"/>
      <c r="AA5" s="169"/>
      <c r="AB5" s="263"/>
      <c r="AC5" s="476" t="s">
        <v>224</v>
      </c>
      <c r="AD5" s="477"/>
      <c r="AE5" s="477"/>
      <c r="AF5" s="477"/>
      <c r="AG5" s="478"/>
      <c r="AH5" s="482" t="e">
        <f>'Eingabe Spieler'!#REF!</f>
        <v>#REF!</v>
      </c>
      <c r="AI5" s="483"/>
      <c r="AJ5" s="483"/>
      <c r="AK5" s="484"/>
      <c r="AL5" s="179" t="s">
        <v>251</v>
      </c>
      <c r="AM5" s="264" t="e">
        <f>'Eingabe Spieler'!#REF!</f>
        <v>#REF!</v>
      </c>
      <c r="AN5" s="168"/>
    </row>
    <row r="6" spans="1:40" ht="25.15" customHeight="1">
      <c r="A6" s="260"/>
      <c r="B6" s="169"/>
      <c r="C6" s="466" t="s">
        <v>295</v>
      </c>
      <c r="D6" s="466" t="s">
        <v>296</v>
      </c>
      <c r="E6" s="466" t="s">
        <v>297</v>
      </c>
      <c r="F6" s="466" t="s">
        <v>298</v>
      </c>
      <c r="G6" s="466" t="s">
        <v>299</v>
      </c>
      <c r="H6" s="466" t="s">
        <v>300</v>
      </c>
      <c r="I6" s="169"/>
      <c r="J6" s="169"/>
      <c r="K6" s="169"/>
      <c r="L6" s="169"/>
      <c r="M6" s="169"/>
      <c r="N6" s="169"/>
      <c r="O6" s="169"/>
      <c r="P6" s="169"/>
      <c r="Q6" s="169"/>
      <c r="R6" s="169"/>
      <c r="S6" s="169"/>
      <c r="T6" s="169"/>
      <c r="U6" s="169"/>
      <c r="V6" s="169"/>
      <c r="W6" s="169"/>
      <c r="X6" s="169"/>
      <c r="Y6" s="169"/>
      <c r="Z6" s="169"/>
      <c r="AA6" s="169"/>
      <c r="AB6" s="169"/>
      <c r="AC6" s="169"/>
      <c r="AD6" s="169"/>
      <c r="AE6" s="169"/>
      <c r="AF6" s="169"/>
      <c r="AG6" s="169"/>
      <c r="AH6" s="169"/>
      <c r="AI6" s="169"/>
      <c r="AJ6" s="169"/>
      <c r="AK6" s="169"/>
      <c r="AL6" s="169"/>
      <c r="AM6" s="169"/>
      <c r="AN6" s="168"/>
    </row>
    <row r="7" spans="1:40" ht="24.95" customHeight="1">
      <c r="A7" s="260"/>
      <c r="B7" s="169"/>
      <c r="C7" s="467"/>
      <c r="D7" s="467"/>
      <c r="E7" s="468"/>
      <c r="F7" s="467"/>
      <c r="G7" s="468"/>
      <c r="H7" s="467"/>
      <c r="I7" s="170"/>
      <c r="J7" s="169"/>
      <c r="K7" s="169"/>
      <c r="L7" s="169"/>
      <c r="M7" s="169"/>
      <c r="N7" s="169"/>
      <c r="O7" s="169"/>
      <c r="P7" s="169"/>
      <c r="Q7" s="169"/>
      <c r="R7" s="169"/>
      <c r="S7" s="169"/>
      <c r="T7" s="169"/>
      <c r="U7" s="169"/>
      <c r="V7" s="169"/>
      <c r="W7" s="169"/>
      <c r="X7" s="169"/>
      <c r="Y7" s="169"/>
      <c r="Z7" s="169"/>
      <c r="AA7" s="169"/>
      <c r="AB7" s="169"/>
      <c r="AC7" s="476" t="s">
        <v>225</v>
      </c>
      <c r="AD7" s="477"/>
      <c r="AE7" s="477"/>
      <c r="AF7" s="477"/>
      <c r="AG7" s="478"/>
      <c r="AH7" s="482" t="e">
        <f>'Eingabe Spieler'!#REF!</f>
        <v>#REF!</v>
      </c>
      <c r="AI7" s="483"/>
      <c r="AJ7" s="483"/>
      <c r="AK7" s="484"/>
      <c r="AL7" s="179" t="s">
        <v>252</v>
      </c>
      <c r="AM7" s="264" t="e">
        <f>'Eingabe Spieler'!#REF!</f>
        <v>#REF!</v>
      </c>
      <c r="AN7" s="168"/>
    </row>
    <row r="8" spans="1:40" ht="24.95" customHeight="1">
      <c r="A8" s="260"/>
      <c r="B8" s="177" t="e">
        <f>IF(AH5&lt;&gt;"",AH5,"")</f>
        <v>#REF!</v>
      </c>
      <c r="C8" s="265" t="e">
        <f>COUNTIF('Punkteingabe 2 Gewinnlegs'!#REF!,"sieger")</f>
        <v>#REF!</v>
      </c>
      <c r="D8" s="265"/>
      <c r="E8" s="265"/>
      <c r="F8" s="265"/>
      <c r="G8" s="265"/>
      <c r="H8" s="178" t="e">
        <f>IF(C8&gt;C9,1,0)+IF(D8&gt;D9,1,0)+IF(E8&gt;E9,1,0)+IF(F8&gt;F9,1,0)+IF(G8&gt;G9,1,0)</f>
        <v>#REF!</v>
      </c>
      <c r="I8" s="170"/>
      <c r="J8" s="169"/>
      <c r="K8" s="169"/>
      <c r="L8" s="169"/>
      <c r="M8" s="169"/>
      <c r="N8" s="169"/>
      <c r="O8" s="169"/>
      <c r="P8" s="169"/>
      <c r="Q8" s="169"/>
      <c r="R8" s="169"/>
      <c r="S8" s="169"/>
      <c r="T8" s="169"/>
      <c r="U8" s="169"/>
      <c r="V8" s="169"/>
      <c r="W8" s="169"/>
      <c r="X8" s="169"/>
      <c r="Y8" s="169"/>
      <c r="Z8" s="169"/>
      <c r="AA8" s="169"/>
      <c r="AB8" s="169"/>
      <c r="AC8" s="170"/>
      <c r="AD8" s="256"/>
      <c r="AE8" s="256"/>
      <c r="AF8" s="256"/>
      <c r="AG8" s="266"/>
      <c r="AH8" s="167"/>
      <c r="AI8" s="167"/>
      <c r="AJ8" s="167"/>
      <c r="AK8" s="167"/>
      <c r="AL8" s="179"/>
      <c r="AM8" s="267"/>
      <c r="AN8" s="168"/>
    </row>
    <row r="9" spans="1:40" ht="24.95" customHeight="1" thickBot="1">
      <c r="A9" s="260"/>
      <c r="B9" s="183" t="e">
        <f>IF(AH7&lt;&gt;"",AH7,"")</f>
        <v>#REF!</v>
      </c>
      <c r="C9" s="268" t="e">
        <f>COUNTIF('Punkteingabe 2 Gewinnlegs'!#REF!,"sieger")</f>
        <v>#REF!</v>
      </c>
      <c r="D9" s="268"/>
      <c r="E9" s="268"/>
      <c r="F9" s="268"/>
      <c r="G9" s="268"/>
      <c r="H9" s="228" t="e">
        <f>IF(C9&gt;C8,1,0)+IF(D9&gt;D8,1,0)+IF(E9&gt;E8,1,0)+IF(F9&gt;F8,1,0)+IF(G9&gt;G8,1,0)</f>
        <v>#REF!</v>
      </c>
      <c r="I9" s="169"/>
      <c r="J9" s="169"/>
      <c r="K9" s="169"/>
      <c r="L9" s="169"/>
      <c r="M9" s="169"/>
      <c r="N9" s="169"/>
      <c r="O9" s="169"/>
      <c r="P9" s="169"/>
      <c r="Q9" s="169"/>
      <c r="R9" s="169"/>
      <c r="S9" s="169"/>
      <c r="T9" s="169"/>
      <c r="U9" s="169"/>
      <c r="V9" s="169"/>
      <c r="W9" s="169"/>
      <c r="X9" s="169"/>
      <c r="Y9" s="169"/>
      <c r="Z9" s="169"/>
      <c r="AA9" s="169"/>
      <c r="AB9" s="169"/>
      <c r="AC9" s="476" t="s">
        <v>231</v>
      </c>
      <c r="AD9" s="477"/>
      <c r="AE9" s="477"/>
      <c r="AF9" s="477"/>
      <c r="AG9" s="478"/>
      <c r="AH9" s="479" t="e">
        <f>'Eingabe Spieler'!#REF!</f>
        <v>#REF!</v>
      </c>
      <c r="AI9" s="480"/>
      <c r="AJ9" s="480"/>
      <c r="AK9" s="481"/>
      <c r="AL9" s="179" t="s">
        <v>278</v>
      </c>
      <c r="AM9" s="264" t="e">
        <f>'Eingabe Spieler'!#REF!</f>
        <v>#REF!</v>
      </c>
      <c r="AN9" s="168"/>
    </row>
    <row r="10" spans="1:40" ht="24.95" customHeight="1">
      <c r="A10" s="260"/>
      <c r="B10" s="169"/>
      <c r="C10" s="169"/>
      <c r="D10" s="169"/>
      <c r="E10" s="169"/>
      <c r="F10" s="169"/>
      <c r="G10" s="169"/>
      <c r="H10" s="169"/>
      <c r="I10" s="169"/>
      <c r="J10" s="169"/>
      <c r="K10" s="169"/>
      <c r="L10" s="466" t="s">
        <v>295</v>
      </c>
      <c r="M10" s="466" t="s">
        <v>296</v>
      </c>
      <c r="N10" s="466" t="s">
        <v>297</v>
      </c>
      <c r="O10" s="466" t="s">
        <v>298</v>
      </c>
      <c r="P10" s="466" t="s">
        <v>299</v>
      </c>
      <c r="Q10" s="466" t="s">
        <v>300</v>
      </c>
      <c r="R10" s="169"/>
      <c r="S10" s="169"/>
      <c r="T10" s="169"/>
      <c r="U10" s="169"/>
      <c r="V10" s="169"/>
      <c r="W10" s="169"/>
      <c r="X10" s="169"/>
      <c r="Y10" s="169"/>
      <c r="Z10" s="169"/>
      <c r="AA10" s="169"/>
      <c r="AB10" s="169"/>
      <c r="AC10" s="179"/>
      <c r="AD10" s="256"/>
      <c r="AE10" s="256"/>
      <c r="AF10" s="256"/>
      <c r="AG10" s="266"/>
      <c r="AH10" s="167"/>
      <c r="AI10" s="167"/>
      <c r="AJ10" s="167"/>
      <c r="AK10" s="167"/>
      <c r="AL10" s="169"/>
      <c r="AM10" s="169"/>
      <c r="AN10" s="168"/>
    </row>
    <row r="11" spans="1:40" ht="24.95" customHeight="1">
      <c r="A11" s="260"/>
      <c r="B11" s="177" t="e">
        <f>IF(AH9&lt;&gt;"",AH9,"")</f>
        <v>#REF!</v>
      </c>
      <c r="C11" s="265"/>
      <c r="D11" s="265"/>
      <c r="E11" s="265"/>
      <c r="F11" s="265"/>
      <c r="G11" s="265"/>
      <c r="H11" s="178">
        <f>IF(C11&gt;C12,1,0)+IF(D11&gt;D12,1,0)+IF(E11&gt;E12,1,0)+IF(F11&gt;F12,1,0)+IF(G11&gt;G12,1,0)</f>
        <v>0</v>
      </c>
      <c r="I11" s="169"/>
      <c r="J11" s="169"/>
      <c r="K11" s="169"/>
      <c r="L11" s="467"/>
      <c r="M11" s="467"/>
      <c r="N11" s="468"/>
      <c r="O11" s="467"/>
      <c r="P11" s="468"/>
      <c r="Q11" s="467"/>
      <c r="R11" s="169"/>
      <c r="S11" s="169"/>
      <c r="T11" s="169"/>
      <c r="U11" s="169"/>
      <c r="V11" s="169"/>
      <c r="W11" s="169"/>
      <c r="X11" s="169"/>
      <c r="Y11" s="169"/>
      <c r="Z11" s="169"/>
      <c r="AA11" s="169"/>
      <c r="AB11" s="169"/>
      <c r="AC11" s="476" t="s">
        <v>245</v>
      </c>
      <c r="AD11" s="477"/>
      <c r="AE11" s="477"/>
      <c r="AF11" s="477"/>
      <c r="AG11" s="478"/>
      <c r="AH11" s="479" t="e">
        <f>'Eingabe Spieler'!#REF!</f>
        <v>#REF!</v>
      </c>
      <c r="AI11" s="480"/>
      <c r="AJ11" s="480"/>
      <c r="AK11" s="481"/>
      <c r="AL11" s="179" t="s">
        <v>279</v>
      </c>
      <c r="AM11" s="264" t="e">
        <f>'Eingabe Spieler'!#REF!</f>
        <v>#REF!</v>
      </c>
      <c r="AN11" s="168"/>
    </row>
    <row r="12" spans="1:40" s="186" customFormat="1" ht="24.95" customHeight="1" thickBot="1">
      <c r="A12" s="269"/>
      <c r="B12" s="183" t="e">
        <f>IF(AH11&lt;&gt;"",AH11,"")</f>
        <v>#REF!</v>
      </c>
      <c r="C12" s="268"/>
      <c r="D12" s="268"/>
      <c r="E12" s="268"/>
      <c r="F12" s="268"/>
      <c r="G12" s="268"/>
      <c r="H12" s="228">
        <f>IF(C12&gt;C11,1,0)+IF(D12&gt;D11,1,0)+IF(E12&gt;E11,1,0)+IF(F12&gt;F11,1,0)+IF(G12&gt;G11,1,0)</f>
        <v>0</v>
      </c>
      <c r="I12" s="170"/>
      <c r="J12" s="170"/>
      <c r="K12" s="190" t="e">
        <f>IF(H8+H9=0,0,IF(H8&gt;H9,B8,B9))</f>
        <v>#REF!</v>
      </c>
      <c r="L12" s="265"/>
      <c r="M12" s="265"/>
      <c r="N12" s="265"/>
      <c r="O12" s="265"/>
      <c r="P12" s="265"/>
      <c r="Q12" s="178">
        <f>IF(L12&gt;L13,1,0)+IF(M12&gt;M13,1,0)+IF(N12&gt;N13,1,0)+IF(O12&gt;O13,1,0)+IF(P12&gt;P13,1,0)</f>
        <v>0</v>
      </c>
      <c r="R12" s="216"/>
      <c r="S12" s="170"/>
      <c r="T12" s="170"/>
      <c r="U12" s="466" t="s">
        <v>295</v>
      </c>
      <c r="V12" s="466" t="s">
        <v>296</v>
      </c>
      <c r="W12" s="466" t="s">
        <v>297</v>
      </c>
      <c r="X12" s="466" t="s">
        <v>298</v>
      </c>
      <c r="Y12" s="466" t="s">
        <v>299</v>
      </c>
      <c r="Z12" s="466" t="s">
        <v>300</v>
      </c>
      <c r="AA12" s="170"/>
      <c r="AB12" s="170"/>
      <c r="AC12" s="179"/>
      <c r="AD12" s="256"/>
      <c r="AE12" s="256"/>
      <c r="AF12" s="256"/>
      <c r="AG12" s="170"/>
      <c r="AH12" s="167"/>
      <c r="AI12" s="167"/>
      <c r="AJ12" s="167"/>
      <c r="AK12" s="167"/>
      <c r="AL12" s="179"/>
      <c r="AM12" s="256"/>
      <c r="AN12" s="185"/>
    </row>
    <row r="13" spans="1:40" s="186" customFormat="1" ht="24.95" customHeight="1" thickBot="1">
      <c r="A13" s="269"/>
      <c r="B13" s="169"/>
      <c r="C13" s="169"/>
      <c r="D13" s="169"/>
      <c r="E13" s="169"/>
      <c r="F13" s="169"/>
      <c r="G13" s="169"/>
      <c r="H13" s="169"/>
      <c r="I13" s="170"/>
      <c r="J13" s="170"/>
      <c r="K13" s="195">
        <f>IF(H11+H12=0,0,IF(H11&gt;H12,B11,B12))</f>
        <v>0</v>
      </c>
      <c r="L13" s="268"/>
      <c r="M13" s="268"/>
      <c r="N13" s="268"/>
      <c r="O13" s="268"/>
      <c r="P13" s="268"/>
      <c r="Q13" s="228">
        <f>IF(L13&gt;L12,1,0)+IF(M13&gt;M12,1,0)+IF(N13&gt;N12,1,0)+IF(O13&gt;O12,1,0)+IF(P13&gt;P12,1,0)</f>
        <v>0</v>
      </c>
      <c r="R13" s="200"/>
      <c r="S13" s="170"/>
      <c r="T13" s="170"/>
      <c r="U13" s="467"/>
      <c r="V13" s="467"/>
      <c r="W13" s="468"/>
      <c r="X13" s="467"/>
      <c r="Y13" s="468"/>
      <c r="Z13" s="467"/>
      <c r="AA13" s="170"/>
      <c r="AB13" s="170"/>
      <c r="AC13" s="476" t="s">
        <v>248</v>
      </c>
      <c r="AD13" s="477"/>
      <c r="AE13" s="477"/>
      <c r="AF13" s="477"/>
      <c r="AG13" s="478"/>
      <c r="AH13" s="479" t="e">
        <f>'Eingabe Spieler'!#REF!</f>
        <v>#REF!</v>
      </c>
      <c r="AI13" s="480"/>
      <c r="AJ13" s="480"/>
      <c r="AK13" s="481"/>
      <c r="AL13" s="179" t="s">
        <v>280</v>
      </c>
      <c r="AM13" s="264" t="e">
        <f>'Eingabe Spieler'!#REF!</f>
        <v>#REF!</v>
      </c>
      <c r="AN13" s="185"/>
    </row>
    <row r="14" spans="1:40" s="186" customFormat="1" ht="24.95" customHeight="1">
      <c r="A14" s="269"/>
      <c r="B14" s="177" t="e">
        <f>IF(AH13&lt;&gt;"",AH13,"")</f>
        <v>#REF!</v>
      </c>
      <c r="C14" s="265"/>
      <c r="D14" s="265"/>
      <c r="E14" s="265"/>
      <c r="F14" s="265"/>
      <c r="G14" s="265"/>
      <c r="H14" s="178">
        <f>IF(C14&gt;C15,1,0)+IF(D14&gt;D15,1,0)+IF(E14&gt;E15,1,0)+IF(F14&gt;F15,1,0)+IF(G14&gt;G15,1,0)</f>
        <v>0</v>
      </c>
      <c r="I14" s="170"/>
      <c r="J14" s="170"/>
      <c r="K14" s="170"/>
      <c r="L14" s="170"/>
      <c r="M14" s="170"/>
      <c r="N14" s="170"/>
      <c r="O14" s="170"/>
      <c r="P14" s="256"/>
      <c r="Q14" s="256"/>
      <c r="R14" s="200"/>
      <c r="S14" s="216"/>
      <c r="T14" s="190">
        <f>IF(Q12+Q13=0,0,IF(Q12&gt;Q13,K12,K13))</f>
        <v>0</v>
      </c>
      <c r="U14" s="265"/>
      <c r="V14" s="265"/>
      <c r="W14" s="265"/>
      <c r="X14" s="265"/>
      <c r="Y14" s="270"/>
      <c r="Z14" s="178">
        <f>IF(U14&gt;U15,1,0)+IF(V14&gt;V15,1,0)+IF(W14&gt;W15,1,0)+IF(X14&gt;X15,1,0)+IF(Y14&gt;Y15,1,0)</f>
        <v>0</v>
      </c>
      <c r="AA14" s="216"/>
      <c r="AB14" s="170"/>
      <c r="AC14" s="179"/>
      <c r="AD14" s="256"/>
      <c r="AE14" s="256"/>
      <c r="AF14" s="256"/>
      <c r="AG14" s="170"/>
      <c r="AH14" s="167"/>
      <c r="AI14" s="167"/>
      <c r="AJ14" s="167"/>
      <c r="AK14" s="167"/>
      <c r="AL14" s="179"/>
      <c r="AM14" s="256"/>
      <c r="AN14" s="185"/>
    </row>
    <row r="15" spans="1:40" s="186" customFormat="1" ht="24.95" customHeight="1" thickBot="1">
      <c r="A15" s="269"/>
      <c r="B15" s="183" t="e">
        <f>IF(AH15&lt;&gt;"",AH15,"")</f>
        <v>#REF!</v>
      </c>
      <c r="C15" s="268"/>
      <c r="D15" s="268"/>
      <c r="E15" s="268"/>
      <c r="F15" s="268"/>
      <c r="G15" s="268"/>
      <c r="H15" s="228">
        <f>IF(C15&gt;C14,1,0)+IF(D15&gt;D14,1,0)+IF(E15&gt;E14,1,0)+IF(F15&gt;F14,1,0)+IF(G15&gt;G14,1,0)</f>
        <v>0</v>
      </c>
      <c r="I15" s="170"/>
      <c r="J15" s="170"/>
      <c r="K15" s="170"/>
      <c r="L15" s="170"/>
      <c r="M15" s="170"/>
      <c r="N15" s="170"/>
      <c r="O15" s="170"/>
      <c r="P15" s="256"/>
      <c r="Q15" s="256"/>
      <c r="R15" s="200"/>
      <c r="S15" s="170"/>
      <c r="T15" s="195">
        <f>IF(Q16+Q17=0,0,IF(Q16&gt;Q17,K16,K17))</f>
        <v>0</v>
      </c>
      <c r="U15" s="268"/>
      <c r="V15" s="268"/>
      <c r="W15" s="268"/>
      <c r="X15" s="268"/>
      <c r="Y15" s="271"/>
      <c r="Z15" s="228">
        <f>IF(U15&gt;U14,1,0)+IF(V15&gt;V14,1,0)+IF(W15&gt;W14,1,0)+IF(X15&gt;X14,1,0)+IF(Y15&gt;Y14,1,0)</f>
        <v>0</v>
      </c>
      <c r="AA15" s="200"/>
      <c r="AB15" s="170"/>
      <c r="AC15" s="476" t="s">
        <v>250</v>
      </c>
      <c r="AD15" s="477"/>
      <c r="AE15" s="477"/>
      <c r="AF15" s="477"/>
      <c r="AG15" s="478"/>
      <c r="AH15" s="482" t="e">
        <f>'Eingabe Spieler'!#REF!</f>
        <v>#REF!</v>
      </c>
      <c r="AI15" s="483"/>
      <c r="AJ15" s="483"/>
      <c r="AK15" s="484"/>
      <c r="AL15" s="179" t="s">
        <v>281</v>
      </c>
      <c r="AM15" s="264" t="e">
        <f>'Eingabe Spieler'!#REF!</f>
        <v>#REF!</v>
      </c>
      <c r="AN15" s="185"/>
    </row>
    <row r="16" spans="1:40" s="186" customFormat="1" ht="24.95" customHeight="1">
      <c r="A16" s="269"/>
      <c r="B16" s="169"/>
      <c r="C16" s="169"/>
      <c r="D16" s="169"/>
      <c r="E16" s="169"/>
      <c r="F16" s="169"/>
      <c r="G16" s="169"/>
      <c r="H16" s="169"/>
      <c r="I16" s="170"/>
      <c r="J16" s="170"/>
      <c r="K16" s="190">
        <f>IF(H14+H15=0,0,IF(H14&gt;H15,B14,B15))</f>
        <v>0</v>
      </c>
      <c r="L16" s="265"/>
      <c r="M16" s="265"/>
      <c r="N16" s="265"/>
      <c r="O16" s="265"/>
      <c r="P16" s="265"/>
      <c r="Q16" s="178">
        <f>IF(L16&gt;L17,1,0)+IF(M16&gt;M17,1,0)+IF(N16&gt;N17,1,0)+IF(O16&gt;O17,1,0)+IF(P16&gt;P17,1,0)</f>
        <v>0</v>
      </c>
      <c r="R16" s="215"/>
      <c r="S16" s="170"/>
      <c r="T16" s="170"/>
      <c r="U16" s="170"/>
      <c r="V16" s="170"/>
      <c r="W16" s="170"/>
      <c r="X16" s="170"/>
      <c r="Y16" s="256"/>
      <c r="Z16" s="256"/>
      <c r="AA16" s="200"/>
      <c r="AB16" s="170"/>
      <c r="AC16" s="170"/>
      <c r="AD16" s="251"/>
      <c r="AE16" s="251"/>
      <c r="AF16" s="251"/>
      <c r="AG16" s="170"/>
      <c r="AH16" s="170"/>
      <c r="AI16" s="170"/>
      <c r="AJ16" s="170"/>
      <c r="AK16" s="170"/>
      <c r="AL16" s="179"/>
      <c r="AM16" s="220"/>
      <c r="AN16" s="185"/>
    </row>
    <row r="17" spans="1:40" s="186" customFormat="1" ht="24.95" customHeight="1" thickBot="1">
      <c r="A17" s="269"/>
      <c r="B17" s="177" t="e">
        <f>IF(AM5&lt;&gt;"",AM5,"")</f>
        <v>#REF!</v>
      </c>
      <c r="C17" s="265"/>
      <c r="D17" s="265"/>
      <c r="E17" s="265"/>
      <c r="F17" s="265"/>
      <c r="G17" s="265"/>
      <c r="H17" s="178">
        <f>IF(C17&gt;C18,1,0)+IF(D17&gt;D18,1,0)+IF(E17&gt;E18,1,0)+IF(F17&gt;F18,1,0)+IF(G17&gt;G18,1,0)</f>
        <v>0</v>
      </c>
      <c r="I17" s="170"/>
      <c r="J17" s="170"/>
      <c r="K17" s="195">
        <f>IF(H17+H18=0,0,IF(H17&gt;H18,B17,B18))</f>
        <v>0</v>
      </c>
      <c r="L17" s="268"/>
      <c r="M17" s="268"/>
      <c r="N17" s="268"/>
      <c r="O17" s="268"/>
      <c r="P17" s="268"/>
      <c r="Q17" s="228">
        <f>IF(L17&gt;L16,1,0)+IF(M17&gt;M16,1,0)+IF(N17&gt;N16,1,0)+IF(O17&gt;O16,1,0)+IF(P17&gt;P16,1,0)</f>
        <v>0</v>
      </c>
      <c r="R17" s="170"/>
      <c r="S17" s="170"/>
      <c r="T17" s="170"/>
      <c r="U17" s="170"/>
      <c r="V17" s="170"/>
      <c r="W17" s="170"/>
      <c r="X17" s="170"/>
      <c r="Y17" s="256"/>
      <c r="Z17" s="256"/>
      <c r="AA17" s="200"/>
      <c r="AB17" s="170"/>
      <c r="AC17" s="170"/>
      <c r="AD17" s="466" t="s">
        <v>295</v>
      </c>
      <c r="AE17" s="466" t="s">
        <v>296</v>
      </c>
      <c r="AF17" s="466" t="s">
        <v>297</v>
      </c>
      <c r="AG17" s="466" t="s">
        <v>298</v>
      </c>
      <c r="AH17" s="466" t="s">
        <v>299</v>
      </c>
      <c r="AI17" s="466" t="s">
        <v>300</v>
      </c>
      <c r="AJ17" s="258"/>
      <c r="AK17" s="170"/>
      <c r="AL17" s="179"/>
      <c r="AM17" s="220"/>
      <c r="AN17" s="185"/>
    </row>
    <row r="18" spans="1:40" s="186" customFormat="1" ht="24.95" customHeight="1" thickBot="1">
      <c r="A18" s="269"/>
      <c r="B18" s="183" t="e">
        <f>IF(AM7&lt;&gt;"",AM7,"")</f>
        <v>#REF!</v>
      </c>
      <c r="C18" s="268"/>
      <c r="D18" s="268"/>
      <c r="E18" s="268"/>
      <c r="F18" s="268"/>
      <c r="G18" s="268"/>
      <c r="H18" s="228">
        <f>IF(C18&gt;C17,1,0)+IF(D18&gt;D17,1,0)+IF(E18&gt;E17,1,0)+IF(F18&gt;F17,1,0)+IF(G18&gt;G17,1,0)</f>
        <v>0</v>
      </c>
      <c r="I18" s="170"/>
      <c r="J18" s="170"/>
      <c r="K18" s="170"/>
      <c r="L18" s="170"/>
      <c r="M18" s="170"/>
      <c r="N18" s="170"/>
      <c r="O18" s="170"/>
      <c r="P18" s="256"/>
      <c r="Q18" s="256"/>
      <c r="R18" s="170"/>
      <c r="S18" s="170"/>
      <c r="T18" s="170"/>
      <c r="U18" s="170"/>
      <c r="V18" s="170"/>
      <c r="W18" s="170"/>
      <c r="X18" s="170"/>
      <c r="Y18" s="256"/>
      <c r="Z18" s="256"/>
      <c r="AA18" s="200"/>
      <c r="AB18" s="170"/>
      <c r="AC18" s="170"/>
      <c r="AD18" s="467"/>
      <c r="AE18" s="467"/>
      <c r="AF18" s="468"/>
      <c r="AG18" s="467"/>
      <c r="AH18" s="468"/>
      <c r="AI18" s="467"/>
      <c r="AJ18" s="187"/>
      <c r="AK18" s="258"/>
      <c r="AL18" s="255" t="s">
        <v>228</v>
      </c>
      <c r="AM18" s="220"/>
      <c r="AN18" s="185"/>
    </row>
    <row r="19" spans="1:40" s="186" customFormat="1" ht="24.95" customHeight="1" thickTop="1" thickBot="1">
      <c r="A19" s="269"/>
      <c r="B19" s="169"/>
      <c r="C19" s="169"/>
      <c r="D19" s="169"/>
      <c r="E19" s="169"/>
      <c r="F19" s="169"/>
      <c r="G19" s="169"/>
      <c r="H19" s="169"/>
      <c r="I19" s="170"/>
      <c r="J19" s="170"/>
      <c r="K19" s="170"/>
      <c r="L19" s="170"/>
      <c r="M19" s="170"/>
      <c r="N19" s="170"/>
      <c r="O19" s="170"/>
      <c r="P19" s="256"/>
      <c r="Q19" s="256"/>
      <c r="R19" s="170"/>
      <c r="S19" s="170"/>
      <c r="T19" s="170"/>
      <c r="U19" s="170"/>
      <c r="V19" s="170"/>
      <c r="W19" s="170"/>
      <c r="X19" s="170"/>
      <c r="Y19" s="256"/>
      <c r="Z19" s="256"/>
      <c r="AA19" s="200"/>
      <c r="AB19" s="216"/>
      <c r="AC19" s="224">
        <f>IF(Z14+Z15=0,0,IF(Z14&gt;Z15,T14,T15))</f>
        <v>0</v>
      </c>
      <c r="AD19" s="265"/>
      <c r="AE19" s="265"/>
      <c r="AF19" s="265"/>
      <c r="AG19" s="265"/>
      <c r="AH19" s="265"/>
      <c r="AI19" s="178">
        <f>IF(AD19&gt;AD20,1,0)+IF(AE19&gt;AE20,1,0)+IF(AF19&gt;AF20,1,0)+IF(AG19&gt;AG20,1,0)+IF(AH19&gt;AH20,1,0)</f>
        <v>0</v>
      </c>
      <c r="AJ19" s="204"/>
      <c r="AK19" s="187"/>
      <c r="AL19" s="459">
        <f>IF(AI19+AI20=0,0,IF(AI19&gt;AI20,AC19,AC20))</f>
        <v>0</v>
      </c>
      <c r="AM19" s="460"/>
      <c r="AN19" s="185"/>
    </row>
    <row r="20" spans="1:40" s="186" customFormat="1" ht="24.95" customHeight="1" thickTop="1" thickBot="1">
      <c r="A20" s="269"/>
      <c r="B20" s="169"/>
      <c r="C20" s="169"/>
      <c r="D20" s="169"/>
      <c r="E20" s="169"/>
      <c r="F20" s="169"/>
      <c r="G20" s="169"/>
      <c r="H20" s="169"/>
      <c r="I20" s="170"/>
      <c r="J20" s="170"/>
      <c r="K20" s="170"/>
      <c r="L20" s="170"/>
      <c r="M20" s="170"/>
      <c r="N20" s="170"/>
      <c r="O20" s="170"/>
      <c r="P20" s="256"/>
      <c r="Q20" s="256"/>
      <c r="R20" s="170"/>
      <c r="S20" s="170"/>
      <c r="T20" s="170"/>
      <c r="U20" s="170"/>
      <c r="V20" s="170"/>
      <c r="W20" s="170"/>
      <c r="X20" s="170"/>
      <c r="Y20" s="256"/>
      <c r="Z20" s="256"/>
      <c r="AA20" s="200"/>
      <c r="AB20" s="170"/>
      <c r="AC20" s="227">
        <f>IF(Z24+Z25=0,0,IF(Z24&gt;Z25,T24,T25))</f>
        <v>0</v>
      </c>
      <c r="AD20" s="268"/>
      <c r="AE20" s="268"/>
      <c r="AF20" s="268"/>
      <c r="AG20" s="268"/>
      <c r="AH20" s="268"/>
      <c r="AI20" s="228">
        <f>IF(AD20&gt;AD19,1,0)+IF(AE20&gt;AE19,1,0)+IF(AF20&gt;AF19,1,0)+IF(AG20&gt;AG19,1,0)+IF(AH20&gt;AH19,1,0)</f>
        <v>0</v>
      </c>
      <c r="AJ20" s="204"/>
      <c r="AK20" s="204"/>
      <c r="AL20" s="459">
        <f>IF(AI19+AI20=0,0,IF(AI19&gt;AI20,AC20,AC19))</f>
        <v>0</v>
      </c>
      <c r="AM20" s="460"/>
      <c r="AN20" s="185"/>
    </row>
    <row r="21" spans="1:40" s="186" customFormat="1" ht="24.95" customHeight="1">
      <c r="A21" s="269"/>
      <c r="B21" s="177" t="e">
        <f>IF(AM9&lt;&gt;"",AM9,"")</f>
        <v>#REF!</v>
      </c>
      <c r="C21" s="265"/>
      <c r="D21" s="265"/>
      <c r="E21" s="265"/>
      <c r="F21" s="265"/>
      <c r="G21" s="265"/>
      <c r="H21" s="178">
        <f>IF(C21&gt;C22,1,0)+IF(D21&gt;D22,1,0)+IF(E21&gt;E22,1,0)+IF(F21&gt;F22,1,0)+IF(G21&gt;G22,1,0)</f>
        <v>0</v>
      </c>
      <c r="I21" s="170"/>
      <c r="J21" s="170"/>
      <c r="K21" s="170"/>
      <c r="L21" s="170"/>
      <c r="M21" s="170"/>
      <c r="N21" s="170"/>
      <c r="O21" s="170"/>
      <c r="P21" s="256"/>
      <c r="Q21" s="256"/>
      <c r="R21" s="170"/>
      <c r="S21" s="170"/>
      <c r="T21" s="170"/>
      <c r="U21" s="170"/>
      <c r="V21" s="170"/>
      <c r="W21" s="170"/>
      <c r="X21" s="170"/>
      <c r="Y21" s="256"/>
      <c r="Z21" s="256"/>
      <c r="AA21" s="200"/>
      <c r="AB21" s="170"/>
      <c r="AC21" s="170"/>
      <c r="AD21" s="170"/>
      <c r="AE21" s="170"/>
      <c r="AF21" s="170"/>
      <c r="AG21" s="170"/>
      <c r="AH21" s="170"/>
      <c r="AI21" s="170"/>
      <c r="AJ21" s="170"/>
      <c r="AK21" s="204"/>
      <c r="AL21" s="219" t="s">
        <v>233</v>
      </c>
      <c r="AM21" s="220"/>
      <c r="AN21" s="185"/>
    </row>
    <row r="22" spans="1:40" s="186" customFormat="1" ht="24.6" customHeight="1" thickBot="1">
      <c r="A22" s="269"/>
      <c r="B22" s="183" t="e">
        <f>IF(AM11&lt;&gt;"",AM11,"")</f>
        <v>#REF!</v>
      </c>
      <c r="C22" s="268"/>
      <c r="D22" s="268"/>
      <c r="E22" s="268"/>
      <c r="F22" s="268"/>
      <c r="G22" s="268"/>
      <c r="H22" s="228">
        <f>IF(C22&gt;C21,1,0)+IF(D22&gt;D21,1,0)+IF(E22&gt;E21,1,0)+IF(F22&gt;F21,1,0)+IF(G22&gt;G21,1,0)</f>
        <v>0</v>
      </c>
      <c r="I22" s="170"/>
      <c r="J22" s="170"/>
      <c r="K22" s="190">
        <f>IF(H21+H22=0,0,IF(H21&gt;H22,B21,B22))</f>
        <v>0</v>
      </c>
      <c r="L22" s="265"/>
      <c r="M22" s="265"/>
      <c r="N22" s="265"/>
      <c r="O22" s="265"/>
      <c r="P22" s="265"/>
      <c r="Q22" s="178">
        <f>IF(L22&gt;L23,1,0)+IF(M22&gt;M23,1,0)+IF(N22&gt;N23,1,0)+IF(O22&gt;O23,1,0)+IF(P22&gt;P23,1,0)</f>
        <v>0</v>
      </c>
      <c r="R22" s="216"/>
      <c r="S22" s="170"/>
      <c r="T22" s="170"/>
      <c r="U22" s="170"/>
      <c r="V22" s="170"/>
      <c r="W22" s="170"/>
      <c r="X22" s="170"/>
      <c r="Y22" s="256"/>
      <c r="Z22" s="256"/>
      <c r="AA22" s="200"/>
      <c r="AB22" s="170"/>
      <c r="AC22" s="255"/>
      <c r="AD22" s="220"/>
      <c r="AE22" s="220"/>
      <c r="AF22" s="220"/>
      <c r="AG22" s="170"/>
      <c r="AH22" s="170"/>
      <c r="AI22" s="170"/>
      <c r="AJ22" s="170"/>
      <c r="AK22" s="170"/>
      <c r="AL22" s="179"/>
      <c r="AM22" s="256"/>
      <c r="AN22" s="185"/>
    </row>
    <row r="23" spans="1:40" s="186" customFormat="1" ht="24.95" customHeight="1" thickBot="1">
      <c r="A23" s="269"/>
      <c r="B23" s="169"/>
      <c r="C23" s="169"/>
      <c r="D23" s="169"/>
      <c r="E23" s="169"/>
      <c r="F23" s="169"/>
      <c r="G23" s="169"/>
      <c r="H23" s="169"/>
      <c r="I23" s="170"/>
      <c r="J23" s="170"/>
      <c r="K23" s="195">
        <f>IF(H24+H25=0,0,IF(H24&gt;H25,B24,B25))</f>
        <v>0</v>
      </c>
      <c r="L23" s="268"/>
      <c r="M23" s="268"/>
      <c r="N23" s="268"/>
      <c r="O23" s="268"/>
      <c r="P23" s="268"/>
      <c r="Q23" s="228">
        <f>IF(L23&gt;L22,1,0)+IF(M23&gt;M22,1,0)+IF(N23&gt;N22,1,0)+IF(O23&gt;O22,1,0)+IF(P23&gt;P22,1,0)</f>
        <v>0</v>
      </c>
      <c r="R23" s="200"/>
      <c r="S23" s="170"/>
      <c r="T23" s="170"/>
      <c r="U23" s="170"/>
      <c r="V23" s="170"/>
      <c r="W23" s="170"/>
      <c r="X23" s="170"/>
      <c r="Y23" s="256"/>
      <c r="Z23" s="256"/>
      <c r="AA23" s="200"/>
      <c r="AB23" s="170"/>
      <c r="AC23" s="473"/>
      <c r="AD23" s="474"/>
      <c r="AE23" s="474"/>
      <c r="AF23" s="474"/>
      <c r="AG23" s="475"/>
      <c r="AH23" s="475"/>
      <c r="AI23" s="475"/>
      <c r="AJ23" s="170"/>
      <c r="AK23" s="170"/>
      <c r="AL23" s="179" t="s">
        <v>282</v>
      </c>
      <c r="AM23" s="264" t="e">
        <f>'Eingabe Spieler'!#REF!</f>
        <v>#REF!</v>
      </c>
      <c r="AN23" s="185"/>
    </row>
    <row r="24" spans="1:40" s="186" customFormat="1" ht="24.95" customHeight="1">
      <c r="A24" s="269"/>
      <c r="B24" s="177" t="e">
        <f>IF(AM13&lt;&gt;"",AM13,"")</f>
        <v>#REF!</v>
      </c>
      <c r="C24" s="265"/>
      <c r="D24" s="265"/>
      <c r="E24" s="265"/>
      <c r="F24" s="265"/>
      <c r="G24" s="265"/>
      <c r="H24" s="178">
        <f>IF(C24&gt;C25,1,0)+IF(D24&gt;D25,1,0)+IF(E24&gt;E25,1,0)+IF(F24&gt;F25,1,0)+IF(G24&gt;G25,1,0)</f>
        <v>0</v>
      </c>
      <c r="I24" s="170"/>
      <c r="J24" s="170"/>
      <c r="K24" s="170"/>
      <c r="L24" s="170"/>
      <c r="M24" s="170"/>
      <c r="N24" s="170"/>
      <c r="O24" s="170"/>
      <c r="P24" s="256"/>
      <c r="Q24" s="256"/>
      <c r="R24" s="200"/>
      <c r="S24" s="216"/>
      <c r="T24" s="190">
        <f>IF(Q22+Q23=0,0,IF(Q22&gt;Q23,K22,K23))</f>
        <v>0</v>
      </c>
      <c r="U24" s="265"/>
      <c r="V24" s="265"/>
      <c r="W24" s="265"/>
      <c r="X24" s="265"/>
      <c r="Y24" s="270"/>
      <c r="Z24" s="178">
        <f>IF(U24&gt;U25,1,0)+IF(V24&gt;V25,1,0)+IF(W24&gt;W25,1,0)+IF(X24&gt;X25,1,0)+IF(Y24&gt;Y25,1,0)</f>
        <v>0</v>
      </c>
      <c r="AA24" s="215"/>
      <c r="AB24" s="170"/>
      <c r="AC24" s="473"/>
      <c r="AD24" s="474"/>
      <c r="AE24" s="474"/>
      <c r="AF24" s="474"/>
      <c r="AG24" s="475"/>
      <c r="AH24" s="475"/>
      <c r="AI24" s="475"/>
      <c r="AJ24" s="170"/>
      <c r="AK24" s="170"/>
      <c r="AL24" s="170"/>
      <c r="AM24" s="256"/>
      <c r="AN24" s="185"/>
    </row>
    <row r="25" spans="1:40" s="186" customFormat="1" ht="24.95" customHeight="1" thickBot="1">
      <c r="A25" s="269"/>
      <c r="B25" s="183" t="e">
        <f>IF(AM15&lt;&gt;"",AM15,"")</f>
        <v>#REF!</v>
      </c>
      <c r="C25" s="268"/>
      <c r="D25" s="268"/>
      <c r="E25" s="268"/>
      <c r="F25" s="268"/>
      <c r="G25" s="268"/>
      <c r="H25" s="228">
        <f>IF(C25&gt;C24,1,0)+IF(D25&gt;D24,1,0)+IF(E25&gt;E24,1,0)+IF(F25&gt;F24,1,0)+IF(G25&gt;G24,1,0)</f>
        <v>0</v>
      </c>
      <c r="I25" s="170"/>
      <c r="J25" s="170"/>
      <c r="K25" s="170"/>
      <c r="L25" s="170"/>
      <c r="M25" s="170"/>
      <c r="N25" s="170"/>
      <c r="O25" s="170"/>
      <c r="P25" s="256"/>
      <c r="Q25" s="256"/>
      <c r="R25" s="200"/>
      <c r="S25" s="170"/>
      <c r="T25" s="190">
        <f>IF(Q26+Q27=0,0,IF(Q26&gt;Q27,K26,K27))</f>
        <v>0</v>
      </c>
      <c r="U25" s="272"/>
      <c r="V25" s="268"/>
      <c r="W25" s="268"/>
      <c r="X25" s="268"/>
      <c r="Y25" s="271"/>
      <c r="Z25" s="228">
        <f>IF(U25&gt;U24,1,0)+IF(V25&gt;V24,1,0)+IF(W25&gt;W24,1,0)+IF(X25&gt;X24,1,0)+IF(Y25&gt;Y24,1,0)</f>
        <v>0</v>
      </c>
      <c r="AA25" s="170"/>
      <c r="AB25" s="170"/>
      <c r="AC25" s="219"/>
      <c r="AD25" s="220"/>
      <c r="AE25" s="220"/>
      <c r="AF25" s="220"/>
      <c r="AG25" s="170"/>
      <c r="AH25" s="170"/>
      <c r="AI25" s="170"/>
      <c r="AJ25" s="170"/>
      <c r="AK25" s="170"/>
      <c r="AL25" s="179" t="s">
        <v>283</v>
      </c>
      <c r="AM25" s="264" t="e">
        <f>'Eingabe Spieler'!#REF!</f>
        <v>#REF!</v>
      </c>
      <c r="AN25" s="185"/>
    </row>
    <row r="26" spans="1:40" s="186" customFormat="1" ht="24.95" customHeight="1">
      <c r="A26" s="269"/>
      <c r="B26" s="169"/>
      <c r="C26" s="169"/>
      <c r="D26" s="169"/>
      <c r="E26" s="169"/>
      <c r="F26" s="169"/>
      <c r="G26" s="169"/>
      <c r="H26" s="169"/>
      <c r="I26" s="170"/>
      <c r="J26" s="170"/>
      <c r="K26" s="190">
        <f>IF(H27+H28=0,0,IF(H27&gt;H28,B27,B28))</f>
        <v>0</v>
      </c>
      <c r="L26" s="265"/>
      <c r="M26" s="265"/>
      <c r="N26" s="265"/>
      <c r="O26" s="265"/>
      <c r="P26" s="265"/>
      <c r="Q26" s="178">
        <f>IF(L26&gt;L27,1,0)+IF(M26&gt;M27,1,0)+IF(N26&gt;N27,1,0)+IF(O26&gt;O27,1,0)+IF(P26&gt;P27,1,0)</f>
        <v>0</v>
      </c>
      <c r="R26" s="215"/>
      <c r="S26" s="170"/>
      <c r="T26" s="465" t="s">
        <v>256</v>
      </c>
      <c r="U26" s="223"/>
      <c r="V26" s="170"/>
      <c r="W26" s="170"/>
      <c r="X26" s="170"/>
      <c r="Y26" s="170"/>
      <c r="Z26" s="170"/>
      <c r="AA26" s="170"/>
      <c r="AB26" s="170"/>
      <c r="AC26" s="170"/>
      <c r="AD26" s="170"/>
      <c r="AE26" s="170"/>
      <c r="AF26" s="170"/>
      <c r="AG26" s="170"/>
      <c r="AH26" s="170"/>
      <c r="AI26" s="170"/>
      <c r="AJ26" s="170"/>
      <c r="AK26" s="170"/>
      <c r="AL26" s="179"/>
      <c r="AM26" s="220"/>
      <c r="AN26" s="185"/>
    </row>
    <row r="27" spans="1:40" s="186" customFormat="1" ht="24.95" customHeight="1" thickBot="1">
      <c r="A27" s="269"/>
      <c r="B27" s="177" t="e">
        <f>IF(AM23&lt;&gt;"",AM23,"")</f>
        <v>#REF!</v>
      </c>
      <c r="C27" s="265"/>
      <c r="D27" s="265"/>
      <c r="E27" s="265"/>
      <c r="F27" s="265"/>
      <c r="G27" s="265"/>
      <c r="H27" s="178">
        <f>IF(C27&gt;C28,1,0)+IF(D27&gt;D28,1,0)+IF(E27&gt;E28,1,0)+IF(F27&gt;F28,1,0)+IF(G27&gt;G28,1,0)</f>
        <v>0</v>
      </c>
      <c r="I27" s="170"/>
      <c r="J27" s="170"/>
      <c r="K27" s="195">
        <f>IF(H30+H31=0,0,IF(H30&gt;H31,B30,B31))</f>
        <v>0</v>
      </c>
      <c r="L27" s="268"/>
      <c r="M27" s="268"/>
      <c r="N27" s="268"/>
      <c r="O27" s="268"/>
      <c r="P27" s="268"/>
      <c r="Q27" s="228">
        <f>IF(L27&gt;L26,1,0)+IF(M27&gt;M26,1,0)+IF(N27&gt;N26,1,0)+IF(O27&gt;O26,1,0)+IF(P27&gt;P26,1,0)</f>
        <v>0</v>
      </c>
      <c r="R27" s="170"/>
      <c r="S27" s="170"/>
      <c r="T27" s="458"/>
      <c r="U27" s="223"/>
      <c r="V27" s="170"/>
      <c r="W27" s="170"/>
      <c r="X27" s="170"/>
      <c r="Y27" s="170"/>
      <c r="Z27" s="170"/>
      <c r="AA27" s="170"/>
      <c r="AB27" s="170"/>
      <c r="AC27" s="170"/>
      <c r="AD27" s="170"/>
      <c r="AE27" s="170"/>
      <c r="AF27" s="170"/>
      <c r="AG27" s="170"/>
      <c r="AH27" s="170"/>
      <c r="AI27" s="170"/>
      <c r="AJ27" s="170"/>
      <c r="AK27" s="170"/>
      <c r="AL27" s="255" t="s">
        <v>234</v>
      </c>
      <c r="AM27" s="220"/>
      <c r="AN27" s="185"/>
    </row>
    <row r="28" spans="1:40" s="186" customFormat="1" ht="24.95" customHeight="1" thickTop="1" thickBot="1">
      <c r="A28" s="269"/>
      <c r="B28" s="183" t="e">
        <f>IF(AM25&lt;&gt;"",AM25,"")</f>
        <v>#REF!</v>
      </c>
      <c r="C28" s="268"/>
      <c r="D28" s="268"/>
      <c r="E28" s="268"/>
      <c r="F28" s="268"/>
      <c r="G28" s="268"/>
      <c r="H28" s="228">
        <f>IF(C28&gt;C27,1,0)+IF(D28&gt;D27,1,0)+IF(E28&gt;E27,1,0)+IF(F28&gt;F27,1,0)+IF(G28&gt;G27,1,0)</f>
        <v>0</v>
      </c>
      <c r="I28" s="170"/>
      <c r="J28" s="170"/>
      <c r="K28" s="470" t="s">
        <v>256</v>
      </c>
      <c r="L28" s="170"/>
      <c r="M28" s="170"/>
      <c r="N28" s="170"/>
      <c r="O28" s="170"/>
      <c r="P28" s="170"/>
      <c r="Q28" s="170"/>
      <c r="R28" s="170"/>
      <c r="S28" s="170"/>
      <c r="T28" s="458"/>
      <c r="U28" s="252"/>
      <c r="V28" s="216"/>
      <c r="W28" s="216"/>
      <c r="X28" s="216"/>
      <c r="Y28" s="216"/>
      <c r="Z28" s="216"/>
      <c r="AA28" s="216"/>
      <c r="AB28" s="215"/>
      <c r="AC28" s="221">
        <f>IF(Z14+Z15=0,0,IF(Z14&lt;Z15,T14,T15))</f>
        <v>0</v>
      </c>
      <c r="AD28" s="265"/>
      <c r="AE28" s="265"/>
      <c r="AF28" s="265"/>
      <c r="AG28" s="265"/>
      <c r="AH28" s="265"/>
      <c r="AI28" s="178">
        <f>IF(AD28&gt;AD29,1,0)+IF(AE28&gt;AE29,1,0)+IF(AF28&gt;AF29,1,0)+IF(AG28&gt;AG29,1,0)+IF(AH28&gt;AH29,1,0)</f>
        <v>0</v>
      </c>
      <c r="AJ28" s="170"/>
      <c r="AK28" s="170"/>
      <c r="AL28" s="459">
        <f>IF(AI28+AI29=0,0,IF(AI28&gt;AI29,AC28,AC29))</f>
        <v>0</v>
      </c>
      <c r="AM28" s="460"/>
      <c r="AN28" s="185"/>
    </row>
    <row r="29" spans="1:40" s="186" customFormat="1" ht="24.95" customHeight="1" thickTop="1" thickBot="1">
      <c r="A29" s="269"/>
      <c r="B29" s="169"/>
      <c r="C29" s="169"/>
      <c r="D29" s="169"/>
      <c r="E29" s="169"/>
      <c r="F29" s="169"/>
      <c r="G29" s="169"/>
      <c r="H29" s="169"/>
      <c r="I29" s="170"/>
      <c r="J29" s="170"/>
      <c r="K29" s="471"/>
      <c r="L29" s="170"/>
      <c r="M29" s="170"/>
      <c r="N29" s="170"/>
      <c r="O29" s="170"/>
      <c r="P29" s="170"/>
      <c r="Q29" s="170"/>
      <c r="R29" s="170"/>
      <c r="S29" s="170"/>
      <c r="T29" s="170"/>
      <c r="U29" s="170"/>
      <c r="V29" s="170"/>
      <c r="W29" s="170"/>
      <c r="X29" s="170"/>
      <c r="Y29" s="170"/>
      <c r="Z29" s="170"/>
      <c r="AA29" s="170"/>
      <c r="AB29" s="170"/>
      <c r="AC29" s="225">
        <f>IF(Z24+Z25=0,0,IF(Z24&lt;Z25,T24,T25))</f>
        <v>0</v>
      </c>
      <c r="AD29" s="268"/>
      <c r="AE29" s="268"/>
      <c r="AF29" s="268"/>
      <c r="AG29" s="268"/>
      <c r="AH29" s="268"/>
      <c r="AI29" s="228">
        <f>IF(AD29&gt;AD28,1,0)+IF(AE29&gt;AE28,1,0)+IF(AF29&gt;AF28,1,0)+IF(AG29&gt;AG28,1,0)+IF(AH29&gt;AH28,1,0)</f>
        <v>0</v>
      </c>
      <c r="AJ29" s="170"/>
      <c r="AK29" s="170"/>
      <c r="AL29" s="459">
        <f>IF(AI28+AI29=0,0,IF(AI28&gt;AI29,AC29,AC28))</f>
        <v>0</v>
      </c>
      <c r="AM29" s="460"/>
      <c r="AN29" s="185"/>
    </row>
    <row r="30" spans="1:40" s="186" customFormat="1" ht="24.95" customHeight="1">
      <c r="A30" s="269"/>
      <c r="B30" s="177" t="e">
        <f>IF(AM43&lt;&gt;"",AM43,"")</f>
        <v>#REF!</v>
      </c>
      <c r="C30" s="265"/>
      <c r="D30" s="265"/>
      <c r="E30" s="265"/>
      <c r="F30" s="265"/>
      <c r="G30" s="265"/>
      <c r="H30" s="178">
        <f>IF(C30&gt;C31,1,0)+IF(D30&gt;D31,1,0)+IF(E30&gt;E31,1,0)+IF(F30&gt;F31,1,0)+IF(G30&gt;G31,1,0)</f>
        <v>0</v>
      </c>
      <c r="I30" s="170"/>
      <c r="J30" s="170"/>
      <c r="K30" s="471"/>
      <c r="L30" s="170"/>
      <c r="M30" s="170"/>
      <c r="N30" s="170"/>
      <c r="O30" s="170"/>
      <c r="P30" s="170"/>
      <c r="Q30" s="170"/>
      <c r="R30" s="170"/>
      <c r="S30" s="170"/>
      <c r="T30" s="170"/>
      <c r="U30" s="466" t="s">
        <v>295</v>
      </c>
      <c r="V30" s="466" t="s">
        <v>296</v>
      </c>
      <c r="W30" s="466" t="s">
        <v>297</v>
      </c>
      <c r="X30" s="466" t="s">
        <v>298</v>
      </c>
      <c r="Y30" s="466" t="s">
        <v>299</v>
      </c>
      <c r="Z30" s="466" t="s">
        <v>300</v>
      </c>
      <c r="AA30" s="170"/>
      <c r="AB30" s="170"/>
      <c r="AC30" s="170"/>
      <c r="AD30" s="170"/>
      <c r="AE30" s="170"/>
      <c r="AF30" s="170"/>
      <c r="AG30" s="170"/>
      <c r="AH30" s="170"/>
      <c r="AI30" s="170"/>
      <c r="AJ30" s="170"/>
      <c r="AK30" s="170"/>
      <c r="AL30" s="219" t="s">
        <v>260</v>
      </c>
      <c r="AM30" s="220"/>
      <c r="AN30" s="185"/>
    </row>
    <row r="31" spans="1:40" s="186" customFormat="1" ht="24.95" customHeight="1" thickBot="1">
      <c r="A31" s="269"/>
      <c r="B31" s="183" t="e">
        <f>IF(AM45&lt;&gt;"",AM45,"")</f>
        <v>#REF!</v>
      </c>
      <c r="C31" s="268"/>
      <c r="D31" s="268"/>
      <c r="E31" s="268"/>
      <c r="F31" s="268"/>
      <c r="G31" s="268"/>
      <c r="H31" s="228">
        <f>IF(C31&gt;C30,1,0)+IF(D31&gt;D30,1,0)+IF(E31&gt;E30,1,0)+IF(F31&gt;F30,1,0)+IF(G31&gt;G30,1,0)</f>
        <v>0</v>
      </c>
      <c r="I31" s="170"/>
      <c r="J31" s="170"/>
      <c r="K31" s="471"/>
      <c r="L31" s="170"/>
      <c r="M31" s="170"/>
      <c r="N31" s="170"/>
      <c r="O31" s="170"/>
      <c r="P31" s="170"/>
      <c r="Q31" s="170"/>
      <c r="R31" s="170"/>
      <c r="S31" s="170"/>
      <c r="T31" s="170"/>
      <c r="U31" s="467"/>
      <c r="V31" s="467"/>
      <c r="W31" s="468"/>
      <c r="X31" s="467"/>
      <c r="Y31" s="468"/>
      <c r="Z31" s="467"/>
      <c r="AA31" s="170"/>
      <c r="AB31" s="170"/>
      <c r="AC31" s="170"/>
      <c r="AD31" s="170"/>
      <c r="AE31" s="170"/>
      <c r="AF31" s="170"/>
      <c r="AG31" s="170"/>
      <c r="AH31" s="170"/>
      <c r="AI31" s="170"/>
      <c r="AJ31" s="170"/>
      <c r="AK31" s="170"/>
      <c r="AL31" s="179"/>
      <c r="AM31" s="256"/>
      <c r="AN31" s="185"/>
    </row>
    <row r="32" spans="1:40" s="186" customFormat="1" ht="24.95" customHeight="1">
      <c r="A32" s="269"/>
      <c r="B32" s="465" t="s">
        <v>256</v>
      </c>
      <c r="C32" s="204"/>
      <c r="D32" s="204"/>
      <c r="E32" s="204"/>
      <c r="F32" s="204"/>
      <c r="G32" s="204"/>
      <c r="H32" s="204"/>
      <c r="I32" s="170"/>
      <c r="J32" s="170"/>
      <c r="K32" s="471"/>
      <c r="L32" s="252"/>
      <c r="M32" s="216"/>
      <c r="N32" s="216"/>
      <c r="O32" s="216"/>
      <c r="P32" s="216"/>
      <c r="Q32" s="216"/>
      <c r="R32" s="216"/>
      <c r="S32" s="215"/>
      <c r="T32" s="273">
        <f>IF(Q12+Q13=0,0,IF(Q12&lt;Q13,K12,K13))</f>
        <v>0</v>
      </c>
      <c r="U32" s="265"/>
      <c r="V32" s="265"/>
      <c r="W32" s="265"/>
      <c r="X32" s="265"/>
      <c r="Y32" s="270"/>
      <c r="Z32" s="178">
        <f>IF(U32&gt;U33,1,0)+IF(V32&gt;V33,1,0)+IF(W32&gt;W33,1,0)+IF(X32&gt;X33,1,0)+IF(Y32&gt;Y33,1,0)</f>
        <v>0</v>
      </c>
      <c r="AA32" s="170"/>
      <c r="AB32" s="170"/>
      <c r="AC32" s="170"/>
      <c r="AD32" s="466" t="s">
        <v>295</v>
      </c>
      <c r="AE32" s="466" t="s">
        <v>296</v>
      </c>
      <c r="AF32" s="466" t="s">
        <v>297</v>
      </c>
      <c r="AG32" s="466" t="s">
        <v>298</v>
      </c>
      <c r="AH32" s="466" t="s">
        <v>299</v>
      </c>
      <c r="AI32" s="466" t="s">
        <v>300</v>
      </c>
      <c r="AJ32" s="170"/>
      <c r="AK32" s="170"/>
      <c r="AL32" s="179"/>
      <c r="AM32" s="220"/>
      <c r="AN32" s="185"/>
    </row>
    <row r="33" spans="1:40" s="186" customFormat="1" ht="24.95" customHeight="1" thickBot="1">
      <c r="A33" s="269"/>
      <c r="B33" s="469"/>
      <c r="C33" s="204"/>
      <c r="D33" s="204"/>
      <c r="E33" s="204"/>
      <c r="F33" s="204"/>
      <c r="G33" s="204"/>
      <c r="H33" s="204"/>
      <c r="I33" s="170"/>
      <c r="J33" s="170"/>
      <c r="K33" s="472"/>
      <c r="L33" s="218"/>
      <c r="M33" s="274"/>
      <c r="N33" s="274"/>
      <c r="O33" s="274"/>
      <c r="P33" s="274"/>
      <c r="Q33" s="274"/>
      <c r="R33" s="274"/>
      <c r="S33" s="274"/>
      <c r="T33" s="275">
        <f>IF(Q16+Q17=0,0,IF(Q16&lt;Q17,K16,K17))</f>
        <v>0</v>
      </c>
      <c r="U33" s="272"/>
      <c r="V33" s="268"/>
      <c r="W33" s="268"/>
      <c r="X33" s="268"/>
      <c r="Y33" s="271"/>
      <c r="Z33" s="228">
        <f>IF(U33&gt;U32,1,0)+IF(V33&gt;V32,1,0)+IF(W33&gt;W32,1,0)+IF(X33&gt;X32,1,0)+IF(Y33&gt;Y32,1,0)</f>
        <v>0</v>
      </c>
      <c r="AA33" s="196"/>
      <c r="AB33" s="170"/>
      <c r="AC33" s="170"/>
      <c r="AD33" s="467"/>
      <c r="AE33" s="467"/>
      <c r="AF33" s="468"/>
      <c r="AG33" s="467"/>
      <c r="AH33" s="468"/>
      <c r="AI33" s="467"/>
      <c r="AJ33" s="170"/>
      <c r="AK33" s="170"/>
      <c r="AL33" s="255" t="s">
        <v>258</v>
      </c>
      <c r="AM33" s="220"/>
      <c r="AN33" s="185"/>
    </row>
    <row r="34" spans="1:40" s="186" customFormat="1" ht="24.95" customHeight="1" thickTop="1" thickBot="1">
      <c r="A34" s="269"/>
      <c r="B34" s="469"/>
      <c r="C34" s="204"/>
      <c r="D34" s="204"/>
      <c r="E34" s="204"/>
      <c r="F34" s="204"/>
      <c r="G34" s="204"/>
      <c r="H34" s="204"/>
      <c r="I34" s="170"/>
      <c r="J34" s="170"/>
      <c r="K34" s="472"/>
      <c r="L34" s="223"/>
      <c r="M34" s="170"/>
      <c r="N34" s="170"/>
      <c r="O34" s="170"/>
      <c r="P34" s="170"/>
      <c r="Q34" s="170"/>
      <c r="R34" s="170"/>
      <c r="S34" s="170"/>
      <c r="T34" s="170"/>
      <c r="U34" s="170"/>
      <c r="V34" s="170"/>
      <c r="W34" s="170"/>
      <c r="X34" s="170"/>
      <c r="Y34" s="170"/>
      <c r="Z34" s="170"/>
      <c r="AA34" s="200"/>
      <c r="AB34" s="170"/>
      <c r="AC34" s="273">
        <f>IF(Z32+Z33=0,0,IF(Z32&gt;Z33,T32,T33))</f>
        <v>0</v>
      </c>
      <c r="AD34" s="265"/>
      <c r="AE34" s="265"/>
      <c r="AF34" s="265"/>
      <c r="AG34" s="265"/>
      <c r="AH34" s="265"/>
      <c r="AI34" s="178">
        <f>IF(AD34&gt;AD35,1,0)+IF(AE34&gt;AE35,1,0)+IF(AF34&gt;AF35,1,0)+IF(AG34&gt;AG35,1,0)+IF(AH34&gt;AH35,1,0)</f>
        <v>0</v>
      </c>
      <c r="AJ34" s="170"/>
      <c r="AK34" s="170"/>
      <c r="AL34" s="459">
        <f>IF(AI34+AI35=0,0,IF(AI34&gt;AI35,AC34,AC35))</f>
        <v>0</v>
      </c>
      <c r="AM34" s="460"/>
      <c r="AN34" s="185"/>
    </row>
    <row r="35" spans="1:40" s="186" customFormat="1" ht="24.95" customHeight="1" thickTop="1" thickBot="1">
      <c r="A35" s="269"/>
      <c r="B35" s="469"/>
      <c r="C35" s="204"/>
      <c r="D35" s="204"/>
      <c r="E35" s="204"/>
      <c r="F35" s="204"/>
      <c r="G35" s="204"/>
      <c r="H35" s="204"/>
      <c r="I35" s="170"/>
      <c r="J35" s="170"/>
      <c r="K35" s="472"/>
      <c r="L35" s="223"/>
      <c r="M35" s="170"/>
      <c r="N35" s="170"/>
      <c r="O35" s="170"/>
      <c r="P35" s="170"/>
      <c r="Q35" s="170"/>
      <c r="R35" s="170"/>
      <c r="S35" s="170"/>
      <c r="T35" s="170"/>
      <c r="U35" s="170"/>
      <c r="V35" s="170"/>
      <c r="W35" s="170"/>
      <c r="X35" s="170"/>
      <c r="Y35" s="170"/>
      <c r="Z35" s="170"/>
      <c r="AA35" s="200"/>
      <c r="AB35" s="208"/>
      <c r="AC35" s="275">
        <f>IF(Z36+Z37=0,0,IF(Z36&gt;Z37,T36,T37))</f>
        <v>0</v>
      </c>
      <c r="AD35" s="268"/>
      <c r="AE35" s="268"/>
      <c r="AF35" s="268"/>
      <c r="AG35" s="268"/>
      <c r="AH35" s="268"/>
      <c r="AI35" s="228">
        <f>IF(AD35&gt;AD34,1,0)+IF(AE35&gt;AE34,1,0)+IF(AF35&gt;AF34,1,0)+IF(AG35&gt;AG34,1,0)+IF(AH35&gt;AH34,1,0)</f>
        <v>0</v>
      </c>
      <c r="AJ35" s="170"/>
      <c r="AK35" s="170"/>
      <c r="AL35" s="459">
        <f>IF(AI34+AI35=0,0,IF(AI34&gt;AI35,AC35,AC34))</f>
        <v>0</v>
      </c>
      <c r="AM35" s="460"/>
      <c r="AN35" s="185"/>
    </row>
    <row r="36" spans="1:40" s="186" customFormat="1" ht="24.95" customHeight="1">
      <c r="A36" s="269"/>
      <c r="B36" s="469"/>
      <c r="C36" s="204"/>
      <c r="D36" s="204"/>
      <c r="E36" s="204"/>
      <c r="F36" s="204"/>
      <c r="G36" s="204"/>
      <c r="H36" s="204"/>
      <c r="I36" s="170"/>
      <c r="J36" s="170"/>
      <c r="K36" s="472"/>
      <c r="L36" s="252"/>
      <c r="M36" s="216"/>
      <c r="N36" s="216"/>
      <c r="O36" s="216"/>
      <c r="P36" s="216"/>
      <c r="Q36" s="216"/>
      <c r="R36" s="216"/>
      <c r="S36" s="216"/>
      <c r="T36" s="273">
        <f>IF(Q22+Q23=0,0,IF(Q22&lt;Q23,K22,K23))</f>
        <v>0</v>
      </c>
      <c r="U36" s="265"/>
      <c r="V36" s="265"/>
      <c r="W36" s="265"/>
      <c r="X36" s="265"/>
      <c r="Y36" s="270"/>
      <c r="Z36" s="178">
        <f>IF(U36&gt;U37,1,0)+IF(V36&gt;V37,1,0)+IF(W36&gt;W37,1,0)+IF(X36&gt;X37,1,0)+IF(Y36&gt;Y37,1,0)</f>
        <v>0</v>
      </c>
      <c r="AA36" s="215"/>
      <c r="AB36" s="170"/>
      <c r="AC36" s="170"/>
      <c r="AD36" s="170"/>
      <c r="AE36" s="170"/>
      <c r="AF36" s="170"/>
      <c r="AG36" s="170"/>
      <c r="AH36" s="170"/>
      <c r="AI36" s="170"/>
      <c r="AJ36" s="170"/>
      <c r="AK36" s="170"/>
      <c r="AL36" s="219" t="s">
        <v>261</v>
      </c>
      <c r="AM36" s="220"/>
      <c r="AN36" s="185"/>
    </row>
    <row r="37" spans="1:40" s="186" customFormat="1" ht="25.15" customHeight="1" thickBot="1">
      <c r="A37" s="269"/>
      <c r="B37" s="469"/>
      <c r="C37" s="204"/>
      <c r="D37" s="204"/>
      <c r="E37" s="204"/>
      <c r="F37" s="204"/>
      <c r="G37" s="204"/>
      <c r="H37" s="204"/>
      <c r="I37" s="170"/>
      <c r="J37" s="170"/>
      <c r="K37" s="170"/>
      <c r="L37" s="170"/>
      <c r="M37" s="170"/>
      <c r="N37" s="170"/>
      <c r="O37" s="170"/>
      <c r="P37" s="170"/>
      <c r="Q37" s="170"/>
      <c r="R37" s="170"/>
      <c r="S37" s="170"/>
      <c r="T37" s="273">
        <f>IF(Q26+Q27=0,0,IF(Q26&lt;Q27,K26,K27))</f>
        <v>0</v>
      </c>
      <c r="U37" s="272"/>
      <c r="V37" s="268"/>
      <c r="W37" s="268"/>
      <c r="X37" s="268"/>
      <c r="Y37" s="271"/>
      <c r="Z37" s="228">
        <f>IF(U37&gt;U36,1,0)+IF(V37&gt;V36,1,0)+IF(W37&gt;W36,1,0)+IF(X37&gt;X36,1,0)+IF(Y37&gt;Y36,1,0)</f>
        <v>0</v>
      </c>
      <c r="AA37" s="170"/>
      <c r="AB37" s="170"/>
      <c r="AC37" s="170"/>
      <c r="AD37" s="170"/>
      <c r="AE37" s="170"/>
      <c r="AF37" s="170"/>
      <c r="AG37" s="170"/>
      <c r="AH37" s="170"/>
      <c r="AI37" s="170"/>
      <c r="AJ37" s="170"/>
      <c r="AK37" s="170"/>
      <c r="AL37" s="170"/>
      <c r="AM37" s="170"/>
      <c r="AN37" s="185"/>
    </row>
    <row r="38" spans="1:40" ht="25.15" customHeight="1" thickBot="1">
      <c r="A38" s="269"/>
      <c r="B38" s="469"/>
      <c r="C38" s="204"/>
      <c r="D38" s="204"/>
      <c r="E38" s="204"/>
      <c r="F38" s="204"/>
      <c r="G38" s="204"/>
      <c r="H38" s="204"/>
      <c r="I38" s="170"/>
      <c r="J38" s="170"/>
      <c r="K38" s="170"/>
      <c r="L38" s="170"/>
      <c r="M38" s="170"/>
      <c r="N38" s="170"/>
      <c r="O38" s="170"/>
      <c r="P38" s="170"/>
      <c r="Q38" s="170"/>
      <c r="R38" s="170"/>
      <c r="S38" s="170"/>
      <c r="T38" s="457" t="s">
        <v>301</v>
      </c>
      <c r="U38" s="223"/>
      <c r="V38" s="170"/>
      <c r="W38" s="170"/>
      <c r="X38" s="170"/>
      <c r="Y38" s="170"/>
      <c r="Z38" s="170"/>
      <c r="AA38" s="170"/>
      <c r="AB38" s="170"/>
      <c r="AC38" s="170"/>
      <c r="AD38" s="170"/>
      <c r="AE38" s="170"/>
      <c r="AF38" s="170"/>
      <c r="AG38" s="170"/>
      <c r="AH38" s="170"/>
      <c r="AI38" s="170"/>
      <c r="AJ38" s="170"/>
      <c r="AK38" s="170"/>
      <c r="AL38" s="255" t="s">
        <v>259</v>
      </c>
      <c r="AM38" s="220"/>
      <c r="AN38" s="168"/>
    </row>
    <row r="39" spans="1:40" ht="25.15" customHeight="1" thickTop="1" thickBot="1">
      <c r="A39" s="269"/>
      <c r="B39" s="469"/>
      <c r="C39" s="204"/>
      <c r="D39" s="204"/>
      <c r="E39" s="204"/>
      <c r="F39" s="204"/>
      <c r="G39" s="204"/>
      <c r="H39" s="204"/>
      <c r="I39" s="170"/>
      <c r="J39" s="170"/>
      <c r="K39" s="170"/>
      <c r="L39" s="170"/>
      <c r="M39" s="170"/>
      <c r="N39" s="170"/>
      <c r="O39" s="170"/>
      <c r="P39" s="170"/>
      <c r="Q39" s="170"/>
      <c r="R39" s="170"/>
      <c r="S39" s="170"/>
      <c r="T39" s="458"/>
      <c r="U39" s="252"/>
      <c r="V39" s="216"/>
      <c r="W39" s="216"/>
      <c r="X39" s="216"/>
      <c r="Y39" s="216"/>
      <c r="Z39" s="216"/>
      <c r="AA39" s="216"/>
      <c r="AB39" s="216"/>
      <c r="AC39" s="273">
        <f>IF(Z32+Z33=0,0,IF(Z32&lt;Z33,T32,T33))</f>
        <v>0</v>
      </c>
      <c r="AD39" s="265"/>
      <c r="AE39" s="265"/>
      <c r="AF39" s="265"/>
      <c r="AG39" s="265"/>
      <c r="AH39" s="265"/>
      <c r="AI39" s="178">
        <f>IF(AD39&gt;AD40,1,0)+IF(AE39&gt;AE40,1,0)+IF(AF39&gt;AF40,1,0)+IF(AG39&gt;AG40,1,0)+IF(AH39&gt;AH40,1,0)</f>
        <v>0</v>
      </c>
      <c r="AJ39" s="170"/>
      <c r="AK39" s="170"/>
      <c r="AL39" s="459">
        <f>IF(AI39+AI40=0,0,IF(AI39&gt;AI40,AC39,AC40))</f>
        <v>0</v>
      </c>
      <c r="AM39" s="460"/>
      <c r="AN39" s="168"/>
    </row>
    <row r="40" spans="1:40" ht="25.15" customHeight="1" thickTop="1" thickBot="1">
      <c r="A40" s="269"/>
      <c r="B40" s="469"/>
      <c r="C40" s="204"/>
      <c r="D40" s="204"/>
      <c r="E40" s="204"/>
      <c r="F40" s="204"/>
      <c r="G40" s="204"/>
      <c r="H40" s="204"/>
      <c r="I40" s="170"/>
      <c r="J40" s="170"/>
      <c r="K40" s="170"/>
      <c r="L40" s="466" t="s">
        <v>295</v>
      </c>
      <c r="M40" s="466" t="s">
        <v>296</v>
      </c>
      <c r="N40" s="466" t="s">
        <v>297</v>
      </c>
      <c r="O40" s="466" t="s">
        <v>298</v>
      </c>
      <c r="P40" s="466" t="s">
        <v>299</v>
      </c>
      <c r="Q40" s="466" t="s">
        <v>300</v>
      </c>
      <c r="R40" s="170"/>
      <c r="S40" s="170"/>
      <c r="T40" s="170"/>
      <c r="U40" s="170"/>
      <c r="V40" s="170"/>
      <c r="W40" s="170"/>
      <c r="X40" s="170"/>
      <c r="Y40" s="170"/>
      <c r="Z40" s="170"/>
      <c r="AA40" s="170"/>
      <c r="AB40" s="170"/>
      <c r="AC40" s="275">
        <f>IF(Z36+Z37=0,0,IF(Z36&lt;Z37,T36,T37))</f>
        <v>0</v>
      </c>
      <c r="AD40" s="268"/>
      <c r="AE40" s="268"/>
      <c r="AF40" s="268"/>
      <c r="AG40" s="268"/>
      <c r="AH40" s="268"/>
      <c r="AI40" s="228">
        <f>IF(AD40&gt;AD39,1,0)+IF(AE40&gt;AE39,1,0)+IF(AF40&gt;AF39,1,0)+IF(AG40&gt;AG39,1,0)+IF(AH40&gt;AH39,1,0)</f>
        <v>0</v>
      </c>
      <c r="AJ40" s="170"/>
      <c r="AK40" s="170"/>
      <c r="AL40" s="459">
        <f>IF(AI39+AI40=0,0,IF(AI39&gt;AI40,AC40,AC39))</f>
        <v>0</v>
      </c>
      <c r="AM40" s="460"/>
      <c r="AN40" s="168"/>
    </row>
    <row r="41" spans="1:40" ht="25.15" customHeight="1">
      <c r="A41" s="269"/>
      <c r="B41" s="469"/>
      <c r="C41" s="204"/>
      <c r="D41" s="204"/>
      <c r="E41" s="204"/>
      <c r="F41" s="204"/>
      <c r="G41" s="204"/>
      <c r="H41" s="204"/>
      <c r="I41" s="170"/>
      <c r="J41" s="170"/>
      <c r="K41" s="170"/>
      <c r="L41" s="467"/>
      <c r="M41" s="467"/>
      <c r="N41" s="468"/>
      <c r="O41" s="467"/>
      <c r="P41" s="468"/>
      <c r="Q41" s="467"/>
      <c r="R41" s="170"/>
      <c r="S41" s="170"/>
      <c r="T41" s="170"/>
      <c r="U41" s="170"/>
      <c r="V41" s="170"/>
      <c r="W41" s="170"/>
      <c r="X41" s="170"/>
      <c r="Y41" s="170"/>
      <c r="Z41" s="170"/>
      <c r="AA41" s="170"/>
      <c r="AB41" s="170"/>
      <c r="AC41" s="170"/>
      <c r="AD41" s="170"/>
      <c r="AE41" s="170"/>
      <c r="AF41" s="170"/>
      <c r="AG41" s="170"/>
      <c r="AH41" s="170"/>
      <c r="AI41" s="170"/>
      <c r="AJ41" s="170"/>
      <c r="AK41" s="170"/>
      <c r="AL41" s="219" t="s">
        <v>262</v>
      </c>
      <c r="AM41" s="220"/>
      <c r="AN41" s="168"/>
    </row>
    <row r="42" spans="1:40" ht="25.15" customHeight="1">
      <c r="A42" s="269"/>
      <c r="B42" s="469"/>
      <c r="C42" s="276"/>
      <c r="D42" s="234"/>
      <c r="E42" s="234"/>
      <c r="F42" s="234"/>
      <c r="G42" s="234"/>
      <c r="H42" s="234"/>
      <c r="I42" s="216"/>
      <c r="J42" s="215"/>
      <c r="K42" s="222" t="e">
        <f>IF(H8+H9=0,0,IF(H8&lt;H9,B8,B9))</f>
        <v>#REF!</v>
      </c>
      <c r="L42" s="265"/>
      <c r="M42" s="265"/>
      <c r="N42" s="265"/>
      <c r="O42" s="265"/>
      <c r="P42" s="265"/>
      <c r="Q42" s="178">
        <f>IF(L42&gt;L43,1,0)+IF(M42&gt;M43,1,0)+IF(N42&gt;N43,1,0)+IF(O42&gt;O43,1,0)+IF(P42&gt;P43,1,0)</f>
        <v>0</v>
      </c>
      <c r="R42" s="170"/>
      <c r="S42" s="170"/>
      <c r="T42" s="170"/>
      <c r="U42" s="466" t="s">
        <v>295</v>
      </c>
      <c r="V42" s="466" t="s">
        <v>296</v>
      </c>
      <c r="W42" s="466" t="s">
        <v>297</v>
      </c>
      <c r="X42" s="466" t="s">
        <v>298</v>
      </c>
      <c r="Y42" s="466" t="s">
        <v>299</v>
      </c>
      <c r="Z42" s="466" t="s">
        <v>300</v>
      </c>
      <c r="AA42" s="170"/>
      <c r="AB42" s="170"/>
      <c r="AC42" s="170"/>
      <c r="AD42" s="170"/>
      <c r="AE42" s="170"/>
      <c r="AF42" s="170"/>
      <c r="AG42" s="170"/>
      <c r="AH42" s="170"/>
      <c r="AI42" s="170"/>
      <c r="AJ42" s="170"/>
      <c r="AK42" s="170"/>
      <c r="AL42" s="179"/>
      <c r="AM42" s="220"/>
      <c r="AN42" s="168"/>
    </row>
    <row r="43" spans="1:40" ht="25.15" customHeight="1" thickBot="1">
      <c r="A43" s="269"/>
      <c r="B43" s="469"/>
      <c r="C43" s="277"/>
      <c r="D43" s="204"/>
      <c r="E43" s="204"/>
      <c r="F43" s="204"/>
      <c r="G43" s="204"/>
      <c r="H43" s="204"/>
      <c r="I43" s="170"/>
      <c r="J43" s="170"/>
      <c r="K43" s="226">
        <f>IF(H11+H12=0,0,IF(H11&lt;H12,B11,B12))</f>
        <v>0</v>
      </c>
      <c r="L43" s="268"/>
      <c r="M43" s="268"/>
      <c r="N43" s="268"/>
      <c r="O43" s="268"/>
      <c r="P43" s="268"/>
      <c r="Q43" s="228">
        <f>IF(L43&gt;L42,1,0)+IF(M43&gt;M42,1,0)+IF(N43&gt;N42,1,0)+IF(O43&gt;O42,1,0)+IF(P43&gt;P42,1,0)</f>
        <v>0</v>
      </c>
      <c r="R43" s="196"/>
      <c r="S43" s="170"/>
      <c r="T43" s="170"/>
      <c r="U43" s="467"/>
      <c r="V43" s="467"/>
      <c r="W43" s="468"/>
      <c r="X43" s="467"/>
      <c r="Y43" s="468"/>
      <c r="Z43" s="467"/>
      <c r="AA43" s="170"/>
      <c r="AB43" s="170"/>
      <c r="AC43" s="170"/>
      <c r="AD43" s="170"/>
      <c r="AE43" s="170"/>
      <c r="AF43" s="170"/>
      <c r="AG43" s="170"/>
      <c r="AH43" s="170"/>
      <c r="AI43" s="170"/>
      <c r="AJ43" s="170"/>
      <c r="AK43" s="170"/>
      <c r="AL43" s="179" t="s">
        <v>284</v>
      </c>
      <c r="AM43" s="264" t="e">
        <f>'Eingabe Spieler'!#REF!</f>
        <v>#REF!</v>
      </c>
      <c r="AN43" s="168"/>
    </row>
    <row r="44" spans="1:40" ht="24.6" customHeight="1">
      <c r="A44" s="269"/>
      <c r="B44" s="469"/>
      <c r="C44" s="278"/>
      <c r="D44" s="204"/>
      <c r="E44" s="204"/>
      <c r="F44" s="204"/>
      <c r="G44" s="204"/>
      <c r="H44" s="204"/>
      <c r="I44" s="170"/>
      <c r="J44" s="170"/>
      <c r="K44" s="170"/>
      <c r="L44" s="170"/>
      <c r="M44" s="170"/>
      <c r="N44" s="170"/>
      <c r="O44" s="170"/>
      <c r="P44" s="170"/>
      <c r="Q44" s="170"/>
      <c r="R44" s="200"/>
      <c r="S44" s="170"/>
      <c r="T44" s="222">
        <f>IF(Q42+Q43=0,0,IF(Q42&gt;Q43,K42,K43))</f>
        <v>0</v>
      </c>
      <c r="U44" s="265"/>
      <c r="V44" s="265"/>
      <c r="W44" s="265"/>
      <c r="X44" s="265"/>
      <c r="Y44" s="270"/>
      <c r="Z44" s="178">
        <f>IF(U44&gt;U45,1,0)+IF(V44&gt;V45,1,0)+IF(W44&gt;W45,1,0)+IF(X44&gt;X45,1,0)+IF(Y44&gt;Y45,1,0)</f>
        <v>0</v>
      </c>
      <c r="AA44" s="170"/>
      <c r="AB44" s="170"/>
      <c r="AC44" s="170"/>
      <c r="AD44" s="170"/>
      <c r="AE44" s="170"/>
      <c r="AF44" s="170"/>
      <c r="AG44" s="170"/>
      <c r="AH44" s="170"/>
      <c r="AI44" s="170"/>
      <c r="AJ44" s="170"/>
      <c r="AK44" s="170"/>
      <c r="AL44" s="170"/>
      <c r="AM44" s="170"/>
      <c r="AN44" s="168"/>
    </row>
    <row r="45" spans="1:40" ht="25.15" customHeight="1" thickBot="1">
      <c r="A45" s="269"/>
      <c r="B45" s="469"/>
      <c r="C45" s="278"/>
      <c r="D45" s="204"/>
      <c r="E45" s="204"/>
      <c r="F45" s="204"/>
      <c r="G45" s="204"/>
      <c r="H45" s="204"/>
      <c r="I45" s="170"/>
      <c r="J45" s="170"/>
      <c r="K45" s="170"/>
      <c r="L45" s="170"/>
      <c r="M45" s="170"/>
      <c r="N45" s="170"/>
      <c r="O45" s="170"/>
      <c r="P45" s="170"/>
      <c r="Q45" s="170"/>
      <c r="R45" s="200"/>
      <c r="S45" s="208"/>
      <c r="T45" s="226">
        <f>IF(Q46+Q47=0,0,IF(Q46&gt;Q47,K46,K47))</f>
        <v>0</v>
      </c>
      <c r="U45" s="272"/>
      <c r="V45" s="268"/>
      <c r="W45" s="268"/>
      <c r="X45" s="268"/>
      <c r="Y45" s="271"/>
      <c r="Z45" s="228">
        <f>IF(U45&gt;U44,1,0)+IF(V45&gt;V44,1,0)+IF(W45&gt;W44,1,0)+IF(X45&gt;X44,1,0)+IF(Y45&gt;Y44,1,0)</f>
        <v>0</v>
      </c>
      <c r="AA45" s="196"/>
      <c r="AB45" s="170"/>
      <c r="AC45" s="170"/>
      <c r="AD45" s="170"/>
      <c r="AE45" s="170"/>
      <c r="AF45" s="170"/>
      <c r="AG45" s="170"/>
      <c r="AH45" s="170"/>
      <c r="AI45" s="170"/>
      <c r="AJ45" s="170"/>
      <c r="AK45" s="170"/>
      <c r="AL45" s="179" t="s">
        <v>285</v>
      </c>
      <c r="AM45" s="264" t="e">
        <f>'Eingabe Spieler'!#REF!</f>
        <v>#REF!</v>
      </c>
      <c r="AN45" s="168"/>
    </row>
    <row r="46" spans="1:40" ht="25.15" customHeight="1">
      <c r="A46" s="269"/>
      <c r="B46" s="469"/>
      <c r="C46" s="276"/>
      <c r="D46" s="234"/>
      <c r="E46" s="234"/>
      <c r="F46" s="234"/>
      <c r="G46" s="234"/>
      <c r="H46" s="234"/>
      <c r="I46" s="216"/>
      <c r="J46" s="215"/>
      <c r="K46" s="222">
        <f>IF(H14+H15=0,0,IF(H14&lt;H15,B14,B15))</f>
        <v>0</v>
      </c>
      <c r="L46" s="265"/>
      <c r="M46" s="265"/>
      <c r="N46" s="265"/>
      <c r="O46" s="265"/>
      <c r="P46" s="265"/>
      <c r="Q46" s="178">
        <f>IF(L46&gt;L47,1,0)+IF(M46&gt;M47,1,0)+IF(N46&gt;N47,1,0)+IF(O46&gt;O47,1,0)+IF(P46&gt;P47,1,0)</f>
        <v>0</v>
      </c>
      <c r="R46" s="215"/>
      <c r="S46" s="170"/>
      <c r="T46" s="170"/>
      <c r="U46" s="170"/>
      <c r="V46" s="170"/>
      <c r="W46" s="170"/>
      <c r="X46" s="170"/>
      <c r="Y46" s="170"/>
      <c r="Z46" s="170"/>
      <c r="AA46" s="200"/>
      <c r="AB46" s="170"/>
      <c r="AC46" s="170"/>
      <c r="AD46" s="466" t="s">
        <v>295</v>
      </c>
      <c r="AE46" s="466" t="s">
        <v>296</v>
      </c>
      <c r="AF46" s="466" t="s">
        <v>297</v>
      </c>
      <c r="AG46" s="466" t="s">
        <v>298</v>
      </c>
      <c r="AH46" s="466" t="s">
        <v>299</v>
      </c>
      <c r="AI46" s="466" t="s">
        <v>300</v>
      </c>
      <c r="AJ46" s="170"/>
      <c r="AK46" s="170"/>
      <c r="AL46" s="170"/>
      <c r="AM46" s="170"/>
      <c r="AN46" s="168"/>
    </row>
    <row r="47" spans="1:40" ht="25.15" customHeight="1" thickBot="1">
      <c r="A47" s="269"/>
      <c r="B47" s="469"/>
      <c r="C47" s="278"/>
      <c r="D47" s="204"/>
      <c r="E47" s="204"/>
      <c r="F47" s="204"/>
      <c r="G47" s="204"/>
      <c r="H47" s="204"/>
      <c r="I47" s="170"/>
      <c r="J47" s="170"/>
      <c r="K47" s="226">
        <f>IF(H17+H18=0,0,IF(H17&lt;H18,B17,B18))</f>
        <v>0</v>
      </c>
      <c r="L47" s="268"/>
      <c r="M47" s="268"/>
      <c r="N47" s="268"/>
      <c r="O47" s="268"/>
      <c r="P47" s="268"/>
      <c r="Q47" s="228">
        <f>IF(L47&gt;L46,1,0)+IF(M47&gt;M46,1,0)+IF(N47&gt;N46,1,0)+IF(O47&gt;O46,1,0)+IF(P47&gt;P46,1,0)</f>
        <v>0</v>
      </c>
      <c r="R47" s="170"/>
      <c r="S47" s="170"/>
      <c r="T47" s="170"/>
      <c r="U47" s="170"/>
      <c r="V47" s="170"/>
      <c r="W47" s="170"/>
      <c r="X47" s="170"/>
      <c r="Y47" s="170"/>
      <c r="Z47" s="170"/>
      <c r="AA47" s="200"/>
      <c r="AB47" s="170"/>
      <c r="AC47" s="170"/>
      <c r="AD47" s="467"/>
      <c r="AE47" s="467"/>
      <c r="AF47" s="468"/>
      <c r="AG47" s="467"/>
      <c r="AH47" s="468"/>
      <c r="AI47" s="467"/>
      <c r="AJ47" s="170"/>
      <c r="AK47" s="170"/>
      <c r="AL47" s="255" t="s">
        <v>288</v>
      </c>
      <c r="AM47" s="220"/>
      <c r="AN47" s="168"/>
    </row>
    <row r="48" spans="1:40" ht="25.15" customHeight="1" thickTop="1" thickBot="1">
      <c r="A48" s="269"/>
      <c r="B48" s="469"/>
      <c r="C48" s="278"/>
      <c r="D48" s="204"/>
      <c r="E48" s="204"/>
      <c r="F48" s="204"/>
      <c r="G48" s="204"/>
      <c r="H48" s="204"/>
      <c r="I48" s="170"/>
      <c r="J48" s="170"/>
      <c r="K48" s="170"/>
      <c r="L48" s="170"/>
      <c r="M48" s="170"/>
      <c r="N48" s="170"/>
      <c r="O48" s="170"/>
      <c r="P48" s="170"/>
      <c r="Q48" s="170"/>
      <c r="R48" s="170"/>
      <c r="S48" s="170"/>
      <c r="T48" s="170"/>
      <c r="U48" s="170"/>
      <c r="V48" s="170"/>
      <c r="W48" s="170"/>
      <c r="X48" s="170"/>
      <c r="Y48" s="170"/>
      <c r="Z48" s="170"/>
      <c r="AA48" s="200"/>
      <c r="AB48" s="170"/>
      <c r="AC48" s="222">
        <f>IF(Z44+Z45=0,0,IF(Z44&gt;Z45,T44,T45))</f>
        <v>0</v>
      </c>
      <c r="AD48" s="265"/>
      <c r="AE48" s="265"/>
      <c r="AF48" s="265"/>
      <c r="AG48" s="265"/>
      <c r="AH48" s="270"/>
      <c r="AI48" s="178">
        <f>IF(AD48&gt;AD49,1,0)+IF(AE48&gt;AE49,1,0)+IF(AF48&gt;AF49,1,0)+IF(AG48&gt;AG49,1,0)+IF(AH48&gt;AH49,1,0)</f>
        <v>0</v>
      </c>
      <c r="AJ48" s="170"/>
      <c r="AK48" s="170"/>
      <c r="AL48" s="459">
        <f>IF(AI48+AI49=0,0,IF(AI48&gt;AI49,AC48,AC49))</f>
        <v>0</v>
      </c>
      <c r="AM48" s="460"/>
      <c r="AN48" s="168"/>
    </row>
    <row r="49" spans="1:40" ht="25.15" customHeight="1" thickTop="1" thickBot="1">
      <c r="A49" s="269"/>
      <c r="B49" s="469"/>
      <c r="C49" s="278"/>
      <c r="D49" s="204"/>
      <c r="E49" s="204"/>
      <c r="F49" s="204"/>
      <c r="G49" s="204"/>
      <c r="H49" s="204"/>
      <c r="I49" s="170"/>
      <c r="J49" s="170"/>
      <c r="K49" s="170"/>
      <c r="L49" s="170"/>
      <c r="M49" s="170"/>
      <c r="N49" s="170"/>
      <c r="O49" s="170"/>
      <c r="P49" s="170"/>
      <c r="Q49" s="170"/>
      <c r="R49" s="170"/>
      <c r="S49" s="170"/>
      <c r="T49" s="170"/>
      <c r="U49" s="170"/>
      <c r="V49" s="170"/>
      <c r="W49" s="170"/>
      <c r="X49" s="170"/>
      <c r="Y49" s="170"/>
      <c r="Z49" s="170"/>
      <c r="AA49" s="200"/>
      <c r="AB49" s="208"/>
      <c r="AC49" s="226">
        <f>IF(Z52+Z53=0,0,IF(Z52&gt;Z53,T52,T53))</f>
        <v>0</v>
      </c>
      <c r="AD49" s="272"/>
      <c r="AE49" s="268"/>
      <c r="AF49" s="268"/>
      <c r="AG49" s="268"/>
      <c r="AH49" s="271"/>
      <c r="AI49" s="228">
        <f>IF(AD49&gt;AD48,1,0)+IF(AE49&gt;AE48,1,0)+IF(AF49&gt;AF48,1,0)+IF(AG49&gt;AG48,1,0)+IF(AH49&gt;AH48,1,0)</f>
        <v>0</v>
      </c>
      <c r="AJ49" s="170"/>
      <c r="AK49" s="170"/>
      <c r="AL49" s="459">
        <f>IF(AI48+AI49=0,0,IF(AI48&gt;AI49,AC49,AC48))</f>
        <v>0</v>
      </c>
      <c r="AM49" s="460"/>
      <c r="AN49" s="168"/>
    </row>
    <row r="50" spans="1:40" ht="25.15" customHeight="1">
      <c r="A50" s="269"/>
      <c r="B50" s="469"/>
      <c r="C50" s="276"/>
      <c r="D50" s="234"/>
      <c r="E50" s="234"/>
      <c r="F50" s="234"/>
      <c r="G50" s="234"/>
      <c r="H50" s="234"/>
      <c r="I50" s="216"/>
      <c r="J50" s="215"/>
      <c r="K50" s="222">
        <f>IF(H21+H22=0,0,IF(H21&lt;H22,B21,B22))</f>
        <v>0</v>
      </c>
      <c r="L50" s="265"/>
      <c r="M50" s="265"/>
      <c r="N50" s="265"/>
      <c r="O50" s="265"/>
      <c r="P50" s="265"/>
      <c r="Q50" s="178">
        <f>IF(L50&gt;L51,1,0)+IF(M50&gt;M51,1,0)+IF(N50&gt;N51,1,0)+IF(O50&gt;O51,1,0)+IF(P50&gt;P51,1,0)</f>
        <v>0</v>
      </c>
      <c r="R50" s="170"/>
      <c r="S50" s="170"/>
      <c r="T50" s="170"/>
      <c r="U50" s="170"/>
      <c r="V50" s="170"/>
      <c r="W50" s="170"/>
      <c r="X50" s="170"/>
      <c r="Y50" s="170"/>
      <c r="Z50" s="170"/>
      <c r="AA50" s="200"/>
      <c r="AB50" s="170"/>
      <c r="AC50" s="170"/>
      <c r="AD50" s="170"/>
      <c r="AE50" s="170"/>
      <c r="AF50" s="170"/>
      <c r="AG50" s="170"/>
      <c r="AH50" s="170"/>
      <c r="AI50" s="170"/>
      <c r="AJ50" s="170"/>
      <c r="AK50" s="170"/>
      <c r="AL50" s="219" t="s">
        <v>289</v>
      </c>
      <c r="AM50" s="220"/>
      <c r="AN50" s="168"/>
    </row>
    <row r="51" spans="1:40" ht="25.15" customHeight="1" thickBot="1">
      <c r="A51" s="269"/>
      <c r="B51" s="469"/>
      <c r="C51" s="278"/>
      <c r="D51" s="204"/>
      <c r="E51" s="204"/>
      <c r="F51" s="204"/>
      <c r="G51" s="204"/>
      <c r="H51" s="204"/>
      <c r="I51" s="170"/>
      <c r="J51" s="170"/>
      <c r="K51" s="226">
        <f>IF(H24+H25=0,0,IF(H24&lt;H25,B24,B25))</f>
        <v>0</v>
      </c>
      <c r="L51" s="268"/>
      <c r="M51" s="268"/>
      <c r="N51" s="268"/>
      <c r="O51" s="268"/>
      <c r="P51" s="268"/>
      <c r="Q51" s="228">
        <f>IF(L51&gt;L50,1,0)+IF(M51&gt;M50,1,0)+IF(N51&gt;N50,1,0)+IF(O51&gt;O50,1,0)+IF(P51&gt;P50,1,0)</f>
        <v>0</v>
      </c>
      <c r="R51" s="196"/>
      <c r="S51" s="170"/>
      <c r="T51" s="170"/>
      <c r="U51" s="170"/>
      <c r="V51" s="170"/>
      <c r="W51" s="170"/>
      <c r="X51" s="170"/>
      <c r="Y51" s="170"/>
      <c r="Z51" s="170"/>
      <c r="AA51" s="200"/>
      <c r="AB51" s="170"/>
      <c r="AC51" s="170"/>
      <c r="AD51" s="170"/>
      <c r="AE51" s="170"/>
      <c r="AF51" s="170"/>
      <c r="AG51" s="170"/>
      <c r="AH51" s="170"/>
      <c r="AI51" s="170"/>
      <c r="AJ51" s="170"/>
      <c r="AK51" s="170"/>
      <c r="AL51" s="179"/>
      <c r="AM51" s="220"/>
      <c r="AN51" s="168"/>
    </row>
    <row r="52" spans="1:40" ht="25.15" customHeight="1">
      <c r="A52" s="269"/>
      <c r="B52" s="469"/>
      <c r="C52" s="278"/>
      <c r="D52" s="204"/>
      <c r="E52" s="204"/>
      <c r="F52" s="204"/>
      <c r="G52" s="204"/>
      <c r="H52" s="204"/>
      <c r="I52" s="170"/>
      <c r="J52" s="170"/>
      <c r="K52" s="170"/>
      <c r="L52" s="170"/>
      <c r="M52" s="170"/>
      <c r="N52" s="170"/>
      <c r="O52" s="170"/>
      <c r="P52" s="170"/>
      <c r="Q52" s="170"/>
      <c r="R52" s="200"/>
      <c r="S52" s="279"/>
      <c r="T52" s="222">
        <f>IF(Q50+Q51=0,0,IF(Q50&gt;Q51,K50,K51))</f>
        <v>0</v>
      </c>
      <c r="U52" s="265"/>
      <c r="V52" s="265"/>
      <c r="W52" s="265"/>
      <c r="X52" s="265"/>
      <c r="Y52" s="270"/>
      <c r="Z52" s="178">
        <f>IF(U52&gt;U53,1,0)+IF(V52&gt;V53,1,0)+IF(W52&gt;W53,1,0)+IF(X52&gt;X53,1,0)+IF(Y52&gt;Y53,1,0)</f>
        <v>0</v>
      </c>
      <c r="AA52" s="215"/>
      <c r="AB52" s="170"/>
      <c r="AC52" s="170"/>
      <c r="AD52" s="170"/>
      <c r="AE52" s="170"/>
      <c r="AF52" s="170"/>
      <c r="AG52" s="170"/>
      <c r="AH52" s="170"/>
      <c r="AI52" s="170"/>
      <c r="AJ52" s="170"/>
      <c r="AK52" s="170"/>
      <c r="AL52" s="179"/>
      <c r="AM52" s="220"/>
      <c r="AN52" s="168"/>
    </row>
    <row r="53" spans="1:40" ht="25.15" customHeight="1" thickBot="1">
      <c r="A53" s="269"/>
      <c r="B53" s="469"/>
      <c r="C53" s="278"/>
      <c r="D53" s="204"/>
      <c r="E53" s="204"/>
      <c r="F53" s="204"/>
      <c r="G53" s="204"/>
      <c r="H53" s="204"/>
      <c r="I53" s="170"/>
      <c r="J53" s="170"/>
      <c r="K53" s="170"/>
      <c r="L53" s="170"/>
      <c r="M53" s="170"/>
      <c r="N53" s="170"/>
      <c r="O53" s="170"/>
      <c r="P53" s="170"/>
      <c r="Q53" s="170"/>
      <c r="R53" s="200"/>
      <c r="S53" s="170"/>
      <c r="T53" s="226">
        <f>IF(Q54+Q55=0,0,IF(Q54&gt;Q55,K54,K55))</f>
        <v>0</v>
      </c>
      <c r="U53" s="272"/>
      <c r="V53" s="268"/>
      <c r="W53" s="268"/>
      <c r="X53" s="268"/>
      <c r="Y53" s="271"/>
      <c r="Z53" s="228">
        <f>IF(U53&gt;U52,1,0)+IF(V53&gt;V52,1,0)+IF(W53&gt;W52,1,0)+IF(X53&gt;X52,1,0)+IF(Y53&gt;Y52,1,0)</f>
        <v>0</v>
      </c>
      <c r="AA53" s="170"/>
      <c r="AB53" s="170"/>
      <c r="AC53" s="170"/>
      <c r="AD53" s="170"/>
      <c r="AE53" s="170"/>
      <c r="AF53" s="170"/>
      <c r="AG53" s="170"/>
      <c r="AH53" s="170"/>
      <c r="AI53" s="170"/>
      <c r="AJ53" s="170"/>
      <c r="AK53" s="170"/>
      <c r="AL53" s="179"/>
      <c r="AM53" s="220"/>
      <c r="AN53" s="168"/>
    </row>
    <row r="54" spans="1:40" ht="25.15" customHeight="1" thickBot="1">
      <c r="A54" s="269"/>
      <c r="B54" s="469"/>
      <c r="C54" s="276"/>
      <c r="D54" s="234"/>
      <c r="E54" s="234"/>
      <c r="F54" s="234"/>
      <c r="G54" s="234"/>
      <c r="H54" s="234"/>
      <c r="I54" s="216"/>
      <c r="J54" s="215"/>
      <c r="K54" s="222">
        <f>IF(H27+H28=0,0,IF(H27&lt;H28,B27,B28))</f>
        <v>0</v>
      </c>
      <c r="L54" s="265"/>
      <c r="M54" s="265"/>
      <c r="N54" s="265"/>
      <c r="O54" s="265"/>
      <c r="P54" s="265"/>
      <c r="Q54" s="178">
        <f>IF(L54&gt;L55,1,0)+IF(M54&gt;M55,1,0)+IF(N54&gt;N55,1,0)+IF(O54&gt;O55,1,0)+IF(P54&gt;P55,1,0)</f>
        <v>0</v>
      </c>
      <c r="R54" s="215"/>
      <c r="S54" s="170"/>
      <c r="T54" s="457" t="s">
        <v>301</v>
      </c>
      <c r="U54" s="280"/>
      <c r="V54" s="170"/>
      <c r="W54" s="170"/>
      <c r="X54" s="170"/>
      <c r="Y54" s="170"/>
      <c r="Z54" s="170"/>
      <c r="AA54" s="170"/>
      <c r="AB54" s="170"/>
      <c r="AC54" s="170"/>
      <c r="AD54" s="170"/>
      <c r="AE54" s="170"/>
      <c r="AF54" s="170"/>
      <c r="AG54" s="170"/>
      <c r="AH54" s="170"/>
      <c r="AI54" s="170"/>
      <c r="AJ54" s="170"/>
      <c r="AK54" s="170"/>
      <c r="AL54" s="255" t="s">
        <v>290</v>
      </c>
      <c r="AM54" s="220"/>
      <c r="AN54" s="168"/>
    </row>
    <row r="55" spans="1:40" ht="25.15" customHeight="1" thickTop="1" thickBot="1">
      <c r="A55" s="269"/>
      <c r="B55" s="203"/>
      <c r="C55" s="204"/>
      <c r="D55" s="204"/>
      <c r="E55" s="204"/>
      <c r="F55" s="204"/>
      <c r="G55" s="204"/>
      <c r="H55" s="204"/>
      <c r="I55" s="170"/>
      <c r="J55" s="170"/>
      <c r="K55" s="222">
        <f>IF(H30+H31=0,0,IF(H30&lt;H31,B30,B31))</f>
        <v>0</v>
      </c>
      <c r="L55" s="268"/>
      <c r="M55" s="268"/>
      <c r="N55" s="268"/>
      <c r="O55" s="268"/>
      <c r="P55" s="268"/>
      <c r="Q55" s="228">
        <f>IF(L55&gt;L54,1,0)+IF(M55&gt;M54,1,0)+IF(N55&gt;N54,1,0)+IF(O55&gt;O54,1,0)+IF(P55&gt;P54,1,0)</f>
        <v>0</v>
      </c>
      <c r="R55" s="170"/>
      <c r="S55" s="170"/>
      <c r="T55" s="458"/>
      <c r="U55" s="252"/>
      <c r="V55" s="216"/>
      <c r="W55" s="216"/>
      <c r="X55" s="216"/>
      <c r="Y55" s="216"/>
      <c r="Z55" s="216"/>
      <c r="AA55" s="216"/>
      <c r="AB55" s="216"/>
      <c r="AC55" s="222">
        <f>IF(Z44+Z45=0,0,IF(Z44&lt;Z45,T44,T45))</f>
        <v>0</v>
      </c>
      <c r="AD55" s="265"/>
      <c r="AE55" s="265"/>
      <c r="AF55" s="265"/>
      <c r="AG55" s="265"/>
      <c r="AH55" s="270"/>
      <c r="AI55" s="178">
        <f>IF(AD55&gt;AD56,1,0)+IF(AE55&gt;AE56,1,0)+IF(AF55&gt;AF56,1,0)+IF(AG55&gt;AG56,1,0)+IF(AH55&gt;AH56,1,0)</f>
        <v>0</v>
      </c>
      <c r="AJ55" s="170"/>
      <c r="AK55" s="170"/>
      <c r="AL55" s="459">
        <f>IF(AI55+AI56=0,0,IF(AI55&gt;AI56,AC55,AC56))</f>
        <v>0</v>
      </c>
      <c r="AM55" s="460"/>
      <c r="AN55" s="168"/>
    </row>
    <row r="56" spans="1:40" ht="25.15" customHeight="1" thickTop="1" thickBot="1">
      <c r="A56" s="269"/>
      <c r="B56" s="203"/>
      <c r="C56" s="204"/>
      <c r="D56" s="204"/>
      <c r="E56" s="204"/>
      <c r="F56" s="204"/>
      <c r="G56" s="204"/>
      <c r="H56" s="204"/>
      <c r="I56" s="170"/>
      <c r="J56" s="170"/>
      <c r="K56" s="465" t="s">
        <v>256</v>
      </c>
      <c r="L56" s="280"/>
      <c r="M56" s="170"/>
      <c r="N56" s="170"/>
      <c r="O56" s="170"/>
      <c r="P56" s="170"/>
      <c r="Q56" s="170"/>
      <c r="R56" s="170"/>
      <c r="S56" s="170"/>
      <c r="T56" s="170"/>
      <c r="U56" s="170"/>
      <c r="V56" s="170"/>
      <c r="W56" s="170"/>
      <c r="X56" s="170"/>
      <c r="Y56" s="170"/>
      <c r="Z56" s="170"/>
      <c r="AA56" s="170"/>
      <c r="AB56" s="170"/>
      <c r="AC56" s="226">
        <f>IF(Z52+Z53=0,0,IF(Z52&lt;Z53,T52,T53))</f>
        <v>0</v>
      </c>
      <c r="AD56" s="272"/>
      <c r="AE56" s="268"/>
      <c r="AF56" s="268"/>
      <c r="AG56" s="268"/>
      <c r="AH56" s="271"/>
      <c r="AI56" s="228">
        <f>IF(AD56&gt;AD55,1,0)+IF(AE56&gt;AE55,1,0)+IF(AF56&gt;AF55,1,0)+IF(AG56&gt;AG55,1,0)+IF(AH56&gt;AH55,1,0)</f>
        <v>0</v>
      </c>
      <c r="AJ56" s="170"/>
      <c r="AK56" s="170"/>
      <c r="AL56" s="459">
        <f>IF(AI55+AI56=0,0,IF(AI55&gt;AI56,AC56,AC55))</f>
        <v>0</v>
      </c>
      <c r="AM56" s="460"/>
      <c r="AN56" s="168"/>
    </row>
    <row r="57" spans="1:40" ht="25.15" customHeight="1">
      <c r="A57" s="269"/>
      <c r="B57" s="203"/>
      <c r="C57" s="204"/>
      <c r="D57" s="204"/>
      <c r="E57" s="204"/>
      <c r="F57" s="204"/>
      <c r="G57" s="204"/>
      <c r="H57" s="204"/>
      <c r="I57" s="170"/>
      <c r="J57" s="170"/>
      <c r="K57" s="458"/>
      <c r="L57" s="223"/>
      <c r="M57" s="170"/>
      <c r="N57" s="170"/>
      <c r="O57" s="170"/>
      <c r="P57" s="170"/>
      <c r="Q57" s="170"/>
      <c r="R57" s="170"/>
      <c r="S57" s="170"/>
      <c r="T57" s="170"/>
      <c r="U57" s="466" t="s">
        <v>295</v>
      </c>
      <c r="V57" s="466" t="s">
        <v>296</v>
      </c>
      <c r="W57" s="466" t="s">
        <v>297</v>
      </c>
      <c r="X57" s="466" t="s">
        <v>298</v>
      </c>
      <c r="Y57" s="466" t="s">
        <v>299</v>
      </c>
      <c r="Z57" s="466" t="s">
        <v>300</v>
      </c>
      <c r="AA57" s="170"/>
      <c r="AB57" s="170"/>
      <c r="AC57" s="170"/>
      <c r="AD57" s="170"/>
      <c r="AE57" s="170"/>
      <c r="AF57" s="170"/>
      <c r="AG57" s="170"/>
      <c r="AH57" s="170"/>
      <c r="AI57" s="170"/>
      <c r="AJ57" s="170"/>
      <c r="AK57" s="170"/>
      <c r="AL57" s="219" t="s">
        <v>291</v>
      </c>
      <c r="AM57" s="220"/>
      <c r="AN57" s="168"/>
    </row>
    <row r="58" spans="1:40" ht="25.15" customHeight="1">
      <c r="A58" s="269"/>
      <c r="B58" s="203"/>
      <c r="C58" s="204"/>
      <c r="D58" s="204"/>
      <c r="E58" s="204"/>
      <c r="F58" s="204"/>
      <c r="G58" s="204"/>
      <c r="H58" s="204"/>
      <c r="I58" s="170"/>
      <c r="J58" s="170"/>
      <c r="K58" s="458"/>
      <c r="L58" s="223"/>
      <c r="M58" s="170"/>
      <c r="N58" s="170"/>
      <c r="O58" s="170"/>
      <c r="P58" s="170"/>
      <c r="Q58" s="170"/>
      <c r="R58" s="170"/>
      <c r="S58" s="170"/>
      <c r="T58" s="170"/>
      <c r="U58" s="467"/>
      <c r="V58" s="467"/>
      <c r="W58" s="468"/>
      <c r="X58" s="467"/>
      <c r="Y58" s="468"/>
      <c r="Z58" s="467"/>
      <c r="AA58" s="170"/>
      <c r="AB58" s="170"/>
      <c r="AC58" s="170"/>
      <c r="AD58" s="170"/>
      <c r="AE58" s="170"/>
      <c r="AF58" s="170"/>
      <c r="AG58" s="170"/>
      <c r="AH58" s="170"/>
      <c r="AI58" s="170"/>
      <c r="AJ58" s="170"/>
      <c r="AK58" s="170"/>
      <c r="AL58" s="179"/>
      <c r="AM58" s="220"/>
      <c r="AN58" s="168"/>
    </row>
    <row r="59" spans="1:40" ht="25.15" customHeight="1">
      <c r="A59" s="269"/>
      <c r="B59" s="203"/>
      <c r="C59" s="204"/>
      <c r="D59" s="204"/>
      <c r="E59" s="204"/>
      <c r="F59" s="204"/>
      <c r="G59" s="204"/>
      <c r="H59" s="204"/>
      <c r="I59" s="170"/>
      <c r="J59" s="170"/>
      <c r="K59" s="458"/>
      <c r="L59" s="252"/>
      <c r="M59" s="216"/>
      <c r="N59" s="216"/>
      <c r="O59" s="216"/>
      <c r="P59" s="216"/>
      <c r="Q59" s="216"/>
      <c r="R59" s="216"/>
      <c r="S59" s="216"/>
      <c r="T59" s="281">
        <f>IF(Q42+Q43=0,0,IF(Q42&lt;Q43,K42,K43))</f>
        <v>0</v>
      </c>
      <c r="U59" s="265"/>
      <c r="V59" s="265"/>
      <c r="W59" s="265"/>
      <c r="X59" s="265"/>
      <c r="Y59" s="270"/>
      <c r="Z59" s="178">
        <f>IF(U59&gt;U60,1,0)+IF(V59&gt;V60,1,0)+IF(W59&gt;W60,1,0)+IF(X59&gt;X60,1,0)+IF(Y59&gt;Y60,1,0)</f>
        <v>0</v>
      </c>
      <c r="AA59" s="170"/>
      <c r="AB59" s="170"/>
      <c r="AC59" s="170"/>
      <c r="AD59" s="466" t="s">
        <v>295</v>
      </c>
      <c r="AE59" s="466" t="s">
        <v>296</v>
      </c>
      <c r="AF59" s="466" t="s">
        <v>297</v>
      </c>
      <c r="AG59" s="466" t="s">
        <v>298</v>
      </c>
      <c r="AH59" s="466" t="s">
        <v>299</v>
      </c>
      <c r="AI59" s="466" t="s">
        <v>300</v>
      </c>
      <c r="AJ59" s="170"/>
      <c r="AK59" s="170"/>
      <c r="AL59" s="179"/>
      <c r="AM59" s="220"/>
      <c r="AN59" s="168"/>
    </row>
    <row r="60" spans="1:40" ht="25.15" customHeight="1" thickBot="1">
      <c r="A60" s="269"/>
      <c r="B60" s="203"/>
      <c r="C60" s="204"/>
      <c r="D60" s="204"/>
      <c r="E60" s="204"/>
      <c r="F60" s="204"/>
      <c r="G60" s="204"/>
      <c r="H60" s="204"/>
      <c r="I60" s="170"/>
      <c r="J60" s="170"/>
      <c r="K60" s="458"/>
      <c r="L60" s="218"/>
      <c r="M60" s="274"/>
      <c r="N60" s="274"/>
      <c r="O60" s="274"/>
      <c r="P60" s="274"/>
      <c r="Q60" s="274"/>
      <c r="R60" s="274"/>
      <c r="S60" s="196"/>
      <c r="T60" s="282">
        <f>IF(Q46+Q47=0,0,IF(Q46&lt;Q47,K46,K47))</f>
        <v>0</v>
      </c>
      <c r="U60" s="272"/>
      <c r="V60" s="268"/>
      <c r="W60" s="268"/>
      <c r="X60" s="268"/>
      <c r="Y60" s="271"/>
      <c r="Z60" s="228">
        <f>IF(U60&gt;U59,1,0)+IF(V60&gt;V59,1,0)+IF(W60&gt;W59,1,0)+IF(X60&gt;X59,1,0)+IF(Y60&gt;Y59,1,0)</f>
        <v>0</v>
      </c>
      <c r="AA60" s="196"/>
      <c r="AB60" s="170"/>
      <c r="AC60" s="170"/>
      <c r="AD60" s="467"/>
      <c r="AE60" s="467"/>
      <c r="AF60" s="468"/>
      <c r="AG60" s="467"/>
      <c r="AH60" s="468"/>
      <c r="AI60" s="467"/>
      <c r="AJ60" s="170"/>
      <c r="AK60" s="170"/>
      <c r="AL60" s="255" t="s">
        <v>292</v>
      </c>
      <c r="AM60" s="220"/>
      <c r="AN60" s="168"/>
    </row>
    <row r="61" spans="1:40" ht="25.15" customHeight="1" thickTop="1" thickBot="1">
      <c r="A61" s="269"/>
      <c r="B61" s="203"/>
      <c r="C61" s="204"/>
      <c r="D61" s="204"/>
      <c r="E61" s="204"/>
      <c r="F61" s="204"/>
      <c r="G61" s="204"/>
      <c r="H61" s="204"/>
      <c r="I61" s="170"/>
      <c r="J61" s="170"/>
      <c r="K61" s="458"/>
      <c r="L61" s="223"/>
      <c r="M61" s="170"/>
      <c r="N61" s="170"/>
      <c r="O61" s="170"/>
      <c r="P61" s="170"/>
      <c r="Q61" s="170"/>
      <c r="R61" s="170"/>
      <c r="S61" s="170"/>
      <c r="T61" s="170"/>
      <c r="U61" s="170"/>
      <c r="V61" s="170"/>
      <c r="W61" s="170"/>
      <c r="X61" s="170"/>
      <c r="Y61" s="170"/>
      <c r="Z61" s="170"/>
      <c r="AA61" s="200"/>
      <c r="AB61" s="170"/>
      <c r="AC61" s="281">
        <f>IF(Z59+Z60=0,0,IF(Z59&gt;Z60,T59,T60))</f>
        <v>0</v>
      </c>
      <c r="AD61" s="265"/>
      <c r="AE61" s="265"/>
      <c r="AF61" s="265"/>
      <c r="AG61" s="265"/>
      <c r="AH61" s="270"/>
      <c r="AI61" s="178">
        <f>IF(AD61&gt;AD62,1,0)+IF(AE61&gt;AE62,1,0)+IF(AF61&gt;AF62,1,0)+IF(AG61&gt;AG62,1,0)+IF(AH61&gt;AH62,1,0)</f>
        <v>0</v>
      </c>
      <c r="AJ61" s="170"/>
      <c r="AK61" s="170"/>
      <c r="AL61" s="459">
        <f>IF(AI61+AI62=0,0,IF(AI61&gt;AI62,AC61,AC62))</f>
        <v>0</v>
      </c>
      <c r="AM61" s="460"/>
      <c r="AN61" s="168"/>
    </row>
    <row r="62" spans="1:40" ht="25.15" customHeight="1" thickTop="1" thickBot="1">
      <c r="A62" s="269"/>
      <c r="B62" s="203"/>
      <c r="C62" s="204"/>
      <c r="D62" s="204"/>
      <c r="E62" s="204"/>
      <c r="F62" s="204"/>
      <c r="G62" s="204"/>
      <c r="H62" s="204"/>
      <c r="I62" s="170"/>
      <c r="J62" s="170"/>
      <c r="K62" s="458"/>
      <c r="L62" s="223"/>
      <c r="M62" s="170"/>
      <c r="N62" s="170"/>
      <c r="O62" s="170"/>
      <c r="P62" s="170"/>
      <c r="Q62" s="170"/>
      <c r="R62" s="170"/>
      <c r="S62" s="170"/>
      <c r="T62" s="170"/>
      <c r="U62" s="170"/>
      <c r="V62" s="170"/>
      <c r="W62" s="170"/>
      <c r="X62" s="170"/>
      <c r="Y62" s="170"/>
      <c r="Z62" s="170"/>
      <c r="AA62" s="200"/>
      <c r="AB62" s="208"/>
      <c r="AC62" s="282">
        <f>IF(Z63+Z64=0,0,IF(Z63&gt;Z64,T63,T64))</f>
        <v>0</v>
      </c>
      <c r="AD62" s="272"/>
      <c r="AE62" s="268"/>
      <c r="AF62" s="268"/>
      <c r="AG62" s="268"/>
      <c r="AH62" s="271"/>
      <c r="AI62" s="228">
        <f>IF(AD62&gt;AD61,1,0)+IF(AE62&gt;AE61,1,0)+IF(AF62&gt;AF61,1,0)+IF(AG62&gt;AG61,1,0)+IF(AH62&gt;AH61,1,0)</f>
        <v>0</v>
      </c>
      <c r="AJ62" s="170"/>
      <c r="AK62" s="170"/>
      <c r="AL62" s="459">
        <f>IF(AI61+AI62=0,0,IF(AI61&gt;AI62,AC62,AC61))</f>
        <v>0</v>
      </c>
      <c r="AM62" s="460"/>
      <c r="AN62" s="168"/>
    </row>
    <row r="63" spans="1:40" ht="25.15" customHeight="1">
      <c r="A63" s="269"/>
      <c r="B63" s="203"/>
      <c r="C63" s="204"/>
      <c r="D63" s="204"/>
      <c r="E63" s="204"/>
      <c r="F63" s="204"/>
      <c r="G63" s="204"/>
      <c r="H63" s="204"/>
      <c r="I63" s="170"/>
      <c r="J63" s="170"/>
      <c r="K63" s="458"/>
      <c r="L63" s="252"/>
      <c r="M63" s="216"/>
      <c r="N63" s="216"/>
      <c r="O63" s="216"/>
      <c r="P63" s="216"/>
      <c r="Q63" s="216"/>
      <c r="R63" s="216"/>
      <c r="S63" s="216"/>
      <c r="T63" s="281">
        <f>IF(Q50+Q51=0,0,IF(Q50&lt;Q51,K50,K51))</f>
        <v>0</v>
      </c>
      <c r="U63" s="265"/>
      <c r="V63" s="265"/>
      <c r="W63" s="265"/>
      <c r="X63" s="265"/>
      <c r="Y63" s="270"/>
      <c r="Z63" s="178">
        <f>IF(U63&gt;U64,1,0)+IF(V63&gt;V64,1,0)+IF(W63&gt;W64,1,0)+IF(X63&gt;X64,1,0)+IF(Y63&gt;Y64,1,0)</f>
        <v>0</v>
      </c>
      <c r="AA63" s="215"/>
      <c r="AB63" s="170"/>
      <c r="AC63" s="170"/>
      <c r="AD63" s="170"/>
      <c r="AE63" s="170"/>
      <c r="AF63" s="170"/>
      <c r="AG63" s="170"/>
      <c r="AH63" s="170"/>
      <c r="AI63" s="170"/>
      <c r="AJ63" s="170"/>
      <c r="AK63" s="170"/>
      <c r="AL63" s="219" t="s">
        <v>293</v>
      </c>
      <c r="AM63" s="220"/>
      <c r="AN63" s="168"/>
    </row>
    <row r="64" spans="1:40" ht="25.15" customHeight="1" thickBot="1">
      <c r="A64" s="269"/>
      <c r="B64" s="203"/>
      <c r="C64" s="455"/>
      <c r="D64" s="455"/>
      <c r="E64" s="455"/>
      <c r="F64" s="456"/>
      <c r="G64" s="456"/>
      <c r="H64" s="456"/>
      <c r="I64" s="456"/>
      <c r="J64" s="456"/>
      <c r="K64" s="170"/>
      <c r="L64" s="170"/>
      <c r="M64" s="170"/>
      <c r="N64" s="170"/>
      <c r="O64" s="170"/>
      <c r="P64" s="170"/>
      <c r="Q64" s="170"/>
      <c r="R64" s="170"/>
      <c r="S64" s="170"/>
      <c r="T64" s="281">
        <f>IF(Q54+Q55=0,0,IF(Q54&lt;Q55,K54,K55))</f>
        <v>0</v>
      </c>
      <c r="U64" s="272"/>
      <c r="V64" s="268"/>
      <c r="W64" s="268"/>
      <c r="X64" s="268"/>
      <c r="Y64" s="271"/>
      <c r="Z64" s="228">
        <f>IF(U64&gt;U63,1,0)+IF(V64&gt;V63,1,0)+IF(W64&gt;W63,1,0)+IF(X64&gt;X63,1,0)+IF(Y64&gt;Y63,1,0)</f>
        <v>0</v>
      </c>
      <c r="AA64" s="170"/>
      <c r="AB64" s="170"/>
      <c r="AC64" s="170"/>
      <c r="AD64" s="170"/>
      <c r="AE64" s="170"/>
      <c r="AF64" s="170"/>
      <c r="AG64" s="170"/>
      <c r="AH64" s="170"/>
      <c r="AI64" s="170"/>
      <c r="AJ64" s="170"/>
      <c r="AK64" s="170"/>
      <c r="AL64" s="179"/>
      <c r="AM64" s="220"/>
      <c r="AN64" s="168"/>
    </row>
    <row r="65" spans="1:40" ht="25.15" customHeight="1" thickBot="1">
      <c r="A65" s="269"/>
      <c r="B65" s="203"/>
      <c r="C65" s="204"/>
      <c r="D65" s="204"/>
      <c r="E65" s="204"/>
      <c r="F65" s="204"/>
      <c r="G65" s="204"/>
      <c r="H65" s="204"/>
      <c r="I65" s="170"/>
      <c r="J65" s="170"/>
      <c r="K65" s="170"/>
      <c r="L65" s="170"/>
      <c r="M65" s="170"/>
      <c r="N65" s="170"/>
      <c r="O65" s="170"/>
      <c r="P65" s="170"/>
      <c r="Q65" s="170"/>
      <c r="R65" s="170"/>
      <c r="S65" s="170"/>
      <c r="T65" s="457" t="s">
        <v>301</v>
      </c>
      <c r="U65" s="280"/>
      <c r="V65" s="170"/>
      <c r="W65" s="170"/>
      <c r="X65" s="170"/>
      <c r="Y65" s="170"/>
      <c r="Z65" s="170"/>
      <c r="AA65" s="170"/>
      <c r="AB65" s="170"/>
      <c r="AC65" s="170"/>
      <c r="AD65" s="170"/>
      <c r="AE65" s="170"/>
      <c r="AF65" s="170"/>
      <c r="AG65" s="170"/>
      <c r="AH65" s="170"/>
      <c r="AI65" s="170"/>
      <c r="AJ65" s="170"/>
      <c r="AK65" s="170"/>
      <c r="AL65" s="255" t="s">
        <v>286</v>
      </c>
      <c r="AM65" s="220"/>
      <c r="AN65" s="168"/>
    </row>
    <row r="66" spans="1:40" ht="25.15" customHeight="1" thickTop="1" thickBot="1">
      <c r="A66" s="269"/>
      <c r="B66" s="203"/>
      <c r="C66" s="204"/>
      <c r="D66" s="204"/>
      <c r="E66" s="204"/>
      <c r="F66" s="204"/>
      <c r="G66" s="204"/>
      <c r="H66" s="204"/>
      <c r="I66" s="170"/>
      <c r="J66" s="170"/>
      <c r="K66" s="170"/>
      <c r="L66" s="170"/>
      <c r="M66" s="170"/>
      <c r="N66" s="170"/>
      <c r="O66" s="170"/>
      <c r="P66" s="170"/>
      <c r="Q66" s="170"/>
      <c r="R66" s="170"/>
      <c r="S66" s="170"/>
      <c r="T66" s="458"/>
      <c r="U66" s="252"/>
      <c r="V66" s="216"/>
      <c r="W66" s="216"/>
      <c r="X66" s="216"/>
      <c r="Y66" s="216"/>
      <c r="Z66" s="216"/>
      <c r="AA66" s="216"/>
      <c r="AB66" s="216"/>
      <c r="AC66" s="281">
        <f>IF(Z59+Z60=0,0,IF(Z59&lt;Z60,T59,T60))</f>
        <v>0</v>
      </c>
      <c r="AD66" s="265"/>
      <c r="AE66" s="265"/>
      <c r="AF66" s="265"/>
      <c r="AG66" s="265"/>
      <c r="AH66" s="270"/>
      <c r="AI66" s="178">
        <f>IF(AD66&gt;AD67,1,0)+IF(AE66&gt;AE67,1,0)+IF(AF66&gt;AF67,1,0)+IF(AG66&gt;AG67,1,0)+IF(AH66&gt;AH67,1,0)</f>
        <v>0</v>
      </c>
      <c r="AJ66" s="170"/>
      <c r="AK66" s="170"/>
      <c r="AL66" s="459">
        <f>IF(AI66+AI67=0,0,IF(AI66&gt;AI67,AC66,AC67))</f>
        <v>0</v>
      </c>
      <c r="AM66" s="460"/>
      <c r="AN66" s="168"/>
    </row>
    <row r="67" spans="1:40" ht="25.15" customHeight="1" thickTop="1" thickBot="1">
      <c r="A67" s="269"/>
      <c r="B67" s="203"/>
      <c r="C67" s="204"/>
      <c r="D67" s="204"/>
      <c r="E67" s="204"/>
      <c r="F67" s="204"/>
      <c r="G67" s="204"/>
      <c r="H67" s="204"/>
      <c r="I67" s="170"/>
      <c r="J67" s="170"/>
      <c r="K67" s="170"/>
      <c r="L67" s="170"/>
      <c r="M67" s="170"/>
      <c r="N67" s="170"/>
      <c r="O67" s="170"/>
      <c r="P67" s="170"/>
      <c r="Q67" s="170"/>
      <c r="R67" s="170"/>
      <c r="S67" s="170"/>
      <c r="T67" s="170"/>
      <c r="U67" s="170"/>
      <c r="V67" s="170"/>
      <c r="W67" s="170"/>
      <c r="X67" s="170"/>
      <c r="Y67" s="170"/>
      <c r="Z67" s="170"/>
      <c r="AA67" s="170"/>
      <c r="AB67" s="170"/>
      <c r="AC67" s="282">
        <f>IF(Z63+Z64=0,0,IF(Z63&lt;Z64,T63,T64))</f>
        <v>0</v>
      </c>
      <c r="AD67" s="272"/>
      <c r="AE67" s="268"/>
      <c r="AF67" s="268"/>
      <c r="AG67" s="268"/>
      <c r="AH67" s="271"/>
      <c r="AI67" s="228">
        <f>IF(AD67&gt;AD66,1,0)+IF(AE67&gt;AE66,1,0)+IF(AF67&gt;AF66,1,0)+IF(AG67&gt;AG66,1,0)+IF(AH67&gt;AH66,1,0)</f>
        <v>0</v>
      </c>
      <c r="AJ67" s="170"/>
      <c r="AK67" s="170"/>
      <c r="AL67" s="459">
        <f>IF(AI66+AI67=0,0,IF(AI66&gt;AI67,AC67,AC66))</f>
        <v>0</v>
      </c>
      <c r="AM67" s="460"/>
      <c r="AN67" s="168"/>
    </row>
    <row r="68" spans="1:40" ht="25.15" customHeight="1">
      <c r="A68" s="269"/>
      <c r="B68" s="203"/>
      <c r="C68" s="204"/>
      <c r="D68" s="204"/>
      <c r="E68" s="204"/>
      <c r="F68" s="204"/>
      <c r="G68" s="204"/>
      <c r="H68" s="204"/>
      <c r="I68" s="170"/>
      <c r="J68" s="170"/>
      <c r="K68" s="170"/>
      <c r="L68" s="170"/>
      <c r="M68" s="170"/>
      <c r="N68" s="170"/>
      <c r="O68" s="170"/>
      <c r="P68" s="170"/>
      <c r="Q68" s="170"/>
      <c r="R68" s="170"/>
      <c r="S68" s="170"/>
      <c r="T68" s="170"/>
      <c r="U68" s="170"/>
      <c r="V68" s="170"/>
      <c r="W68" s="170"/>
      <c r="X68" s="170"/>
      <c r="Y68" s="170"/>
      <c r="Z68" s="170"/>
      <c r="AA68" s="170"/>
      <c r="AB68" s="170"/>
      <c r="AC68" s="170"/>
      <c r="AD68" s="170"/>
      <c r="AE68" s="170"/>
      <c r="AF68" s="170"/>
      <c r="AG68" s="170"/>
      <c r="AH68" s="170"/>
      <c r="AI68" s="170"/>
      <c r="AJ68" s="170"/>
      <c r="AK68" s="170"/>
      <c r="AL68" s="219" t="s">
        <v>287</v>
      </c>
      <c r="AM68" s="220"/>
      <c r="AN68" s="168"/>
    </row>
    <row r="69" spans="1:40" ht="25.15" customHeight="1">
      <c r="A69" s="269"/>
      <c r="B69" s="203"/>
      <c r="C69" s="204"/>
      <c r="D69" s="204"/>
      <c r="E69" s="204"/>
      <c r="F69" s="204"/>
      <c r="G69" s="204"/>
      <c r="H69" s="204"/>
      <c r="I69" s="170"/>
      <c r="J69" s="170"/>
      <c r="K69" s="170"/>
      <c r="L69" s="170"/>
      <c r="M69" s="170"/>
      <c r="N69" s="170"/>
      <c r="O69" s="170"/>
      <c r="P69" s="170"/>
      <c r="Q69" s="170"/>
      <c r="R69" s="170"/>
      <c r="S69" s="170"/>
      <c r="T69" s="170"/>
      <c r="U69" s="170"/>
      <c r="V69" s="170"/>
      <c r="W69" s="170"/>
      <c r="X69" s="170"/>
      <c r="Y69" s="170"/>
      <c r="Z69" s="170"/>
      <c r="AA69" s="170"/>
      <c r="AB69" s="170"/>
      <c r="AC69" s="170"/>
      <c r="AD69" s="170"/>
      <c r="AE69" s="170"/>
      <c r="AF69" s="170"/>
      <c r="AG69" s="170"/>
      <c r="AH69" s="170"/>
      <c r="AI69" s="170"/>
      <c r="AJ69" s="170"/>
      <c r="AK69" s="170"/>
      <c r="AL69" s="254"/>
      <c r="AM69" s="257"/>
      <c r="AN69" s="168"/>
    </row>
    <row r="70" spans="1:40" ht="20.25">
      <c r="A70" s="260"/>
      <c r="B70" s="212" t="s">
        <v>6</v>
      </c>
      <c r="C70" s="169"/>
      <c r="D70" s="169"/>
      <c r="E70" s="169"/>
      <c r="F70" s="169"/>
      <c r="G70" s="169"/>
      <c r="H70" s="169"/>
      <c r="I70" s="169"/>
      <c r="J70" s="169"/>
      <c r="K70" s="212"/>
      <c r="L70" s="212"/>
      <c r="M70" s="212"/>
      <c r="N70" s="212"/>
      <c r="O70" s="212"/>
      <c r="P70" s="212"/>
      <c r="Q70" s="212"/>
      <c r="R70" s="212"/>
      <c r="S70" s="212"/>
      <c r="T70" s="212"/>
      <c r="U70" s="212"/>
      <c r="V70" s="212"/>
      <c r="W70" s="212"/>
      <c r="X70" s="212"/>
      <c r="Y70" s="212"/>
      <c r="Z70" s="212"/>
      <c r="AA70" s="212"/>
      <c r="AB70" s="212"/>
      <c r="AC70" s="212"/>
      <c r="AD70" s="461"/>
      <c r="AE70" s="461"/>
      <c r="AF70" s="461"/>
      <c r="AG70" s="462"/>
      <c r="AH70" s="462"/>
      <c r="AI70" s="462"/>
      <c r="AJ70" s="283"/>
      <c r="AK70" s="170"/>
      <c r="AL70" s="463" t="s">
        <v>302</v>
      </c>
      <c r="AM70" s="464"/>
      <c r="AN70" s="168"/>
    </row>
    <row r="71" spans="1:40" ht="21" thickBot="1">
      <c r="A71" s="284"/>
      <c r="B71" s="241"/>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1"/>
      <c r="AK71" s="285"/>
      <c r="AL71" s="241"/>
      <c r="AM71" s="241"/>
      <c r="AN71" s="286"/>
    </row>
    <row r="72" spans="1:40">
      <c r="AK72" s="287"/>
    </row>
  </sheetData>
  <mergeCells count="107">
    <mergeCell ref="K2:AC2"/>
    <mergeCell ref="AC5:AG5"/>
    <mergeCell ref="AH5:AK5"/>
    <mergeCell ref="C6:C7"/>
    <mergeCell ref="D6:D7"/>
    <mergeCell ref="E6:E7"/>
    <mergeCell ref="F6:F7"/>
    <mergeCell ref="G6:G7"/>
    <mergeCell ref="H6:H7"/>
    <mergeCell ref="AC7:AG7"/>
    <mergeCell ref="AH7:AK7"/>
    <mergeCell ref="AH9:AK9"/>
    <mergeCell ref="L10:L11"/>
    <mergeCell ref="M10:M11"/>
    <mergeCell ref="N10:N11"/>
    <mergeCell ref="O10:O11"/>
    <mergeCell ref="P10:P11"/>
    <mergeCell ref="Q10:Q11"/>
    <mergeCell ref="AC11:AG11"/>
    <mergeCell ref="AH11:AK11"/>
    <mergeCell ref="AC9:AG9"/>
    <mergeCell ref="T26:T28"/>
    <mergeCell ref="AL28:AM28"/>
    <mergeCell ref="AC13:AG13"/>
    <mergeCell ref="AH13:AK13"/>
    <mergeCell ref="AC15:AG15"/>
    <mergeCell ref="AH15:AK15"/>
    <mergeCell ref="AD17:AD18"/>
    <mergeCell ref="AE17:AE18"/>
    <mergeCell ref="AF17:AF18"/>
    <mergeCell ref="AG17:AG18"/>
    <mergeCell ref="AH17:AH18"/>
    <mergeCell ref="AI17:AI18"/>
    <mergeCell ref="U12:U13"/>
    <mergeCell ref="V12:V13"/>
    <mergeCell ref="W12:W13"/>
    <mergeCell ref="X12:X13"/>
    <mergeCell ref="Y12:Y13"/>
    <mergeCell ref="Z12:Z13"/>
    <mergeCell ref="AL29:AM29"/>
    <mergeCell ref="U30:U31"/>
    <mergeCell ref="V30:V31"/>
    <mergeCell ref="W30:W31"/>
    <mergeCell ref="X30:X31"/>
    <mergeCell ref="Y30:Y31"/>
    <mergeCell ref="Z30:Z31"/>
    <mergeCell ref="AL19:AM19"/>
    <mergeCell ref="AL20:AM20"/>
    <mergeCell ref="AC23:AI23"/>
    <mergeCell ref="AC24:AI24"/>
    <mergeCell ref="AH32:AH33"/>
    <mergeCell ref="AI32:AI33"/>
    <mergeCell ref="AL34:AM34"/>
    <mergeCell ref="AL35:AM35"/>
    <mergeCell ref="T38:T39"/>
    <mergeCell ref="AL39:AM39"/>
    <mergeCell ref="B32:B54"/>
    <mergeCell ref="AD32:AD33"/>
    <mergeCell ref="AE32:AE33"/>
    <mergeCell ref="AF32:AF33"/>
    <mergeCell ref="AG32:AG33"/>
    <mergeCell ref="L40:L41"/>
    <mergeCell ref="M40:M41"/>
    <mergeCell ref="N40:N41"/>
    <mergeCell ref="O40:O41"/>
    <mergeCell ref="P40:P41"/>
    <mergeCell ref="Q40:Q41"/>
    <mergeCell ref="AD46:AD47"/>
    <mergeCell ref="AE46:AE47"/>
    <mergeCell ref="AF46:AF47"/>
    <mergeCell ref="AG46:AG47"/>
    <mergeCell ref="K28:K36"/>
    <mergeCell ref="AH46:AH47"/>
    <mergeCell ref="AI46:AI47"/>
    <mergeCell ref="AL48:AM48"/>
    <mergeCell ref="AL49:AM49"/>
    <mergeCell ref="T54:T55"/>
    <mergeCell ref="AL55:AM55"/>
    <mergeCell ref="AL40:AM40"/>
    <mergeCell ref="U42:U43"/>
    <mergeCell ref="V42:V43"/>
    <mergeCell ref="W42:W43"/>
    <mergeCell ref="X42:X43"/>
    <mergeCell ref="Y42:Y43"/>
    <mergeCell ref="Z42:Z43"/>
    <mergeCell ref="C64:J64"/>
    <mergeCell ref="T65:T66"/>
    <mergeCell ref="AL66:AM66"/>
    <mergeCell ref="AL67:AM67"/>
    <mergeCell ref="AD70:AI70"/>
    <mergeCell ref="AL70:AM70"/>
    <mergeCell ref="K56:K63"/>
    <mergeCell ref="AL56:AM56"/>
    <mergeCell ref="U57:U58"/>
    <mergeCell ref="V57:V58"/>
    <mergeCell ref="W57:W58"/>
    <mergeCell ref="X57:X58"/>
    <mergeCell ref="Y57:Y58"/>
    <mergeCell ref="Z57:Z58"/>
    <mergeCell ref="AD59:AD60"/>
    <mergeCell ref="AE59:AE60"/>
    <mergeCell ref="AF59:AF60"/>
    <mergeCell ref="AG59:AG60"/>
    <mergeCell ref="AH59:AH60"/>
    <mergeCell ref="AI59:AI60"/>
    <mergeCell ref="AL61:AM61"/>
    <mergeCell ref="AL62:AM62"/>
  </mergeCells>
  <pageMargins left="0.7" right="0.7" top="0.78740157499999996" bottom="0.78740157499999996" header="0.3" footer="0.3"/>
  <pageSetup paperSize="9" orientation="portrait" r:id="rId1"/>
  <ignoredErrors>
    <ignoredError sqref="AC5:AM45 C8:C9" unlocked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tabColor rgb="FF0000FF"/>
  </sheetPr>
  <dimension ref="A1:AH34"/>
  <sheetViews>
    <sheetView workbookViewId="0">
      <selection activeCell="J25" sqref="J25"/>
    </sheetView>
  </sheetViews>
  <sheetFormatPr baseColWidth="10" defaultRowHeight="15"/>
  <cols>
    <col min="1" max="1" width="3" style="103" customWidth="1"/>
    <col min="2" max="2" width="8.28515625" bestFit="1" customWidth="1"/>
    <col min="3" max="3" width="19.7109375" customWidth="1"/>
    <col min="4" max="4" width="3.85546875" customWidth="1"/>
    <col min="5" max="5" width="2.7109375" customWidth="1"/>
    <col min="6" max="6" width="0.42578125" customWidth="1"/>
    <col min="7" max="7" width="3.85546875" customWidth="1"/>
    <col min="10" max="10" width="7.5703125" customWidth="1"/>
    <col min="11" max="11" width="11.5703125" hidden="1" customWidth="1"/>
    <col min="12" max="12" width="4.42578125" hidden="1" customWidth="1"/>
    <col min="13" max="13" width="0.42578125" customWidth="1"/>
    <col min="14" max="14" width="11.28515625" customWidth="1"/>
    <col min="15" max="15" width="13.28515625" customWidth="1"/>
    <col min="16" max="16" width="7.5703125" bestFit="1" customWidth="1"/>
    <col min="21" max="25" width="11.5703125" hidden="1" customWidth="1"/>
    <col min="26" max="28" width="11.42578125" hidden="1" customWidth="1"/>
    <col min="29" max="29" width="0" hidden="1" customWidth="1"/>
  </cols>
  <sheetData>
    <row r="1" spans="1:34" ht="35.25" thickTop="1" thickBot="1">
      <c r="A1" s="312"/>
      <c r="B1" s="497" t="s">
        <v>310</v>
      </c>
      <c r="C1" s="498"/>
      <c r="D1" s="498"/>
      <c r="E1" s="498"/>
      <c r="F1" s="498"/>
      <c r="G1" s="498"/>
      <c r="H1" s="498"/>
      <c r="I1" s="498"/>
      <c r="J1" s="499"/>
      <c r="K1" s="68"/>
      <c r="L1" s="68"/>
      <c r="M1" s="68"/>
      <c r="N1" s="68"/>
      <c r="O1" s="310" t="s">
        <v>224</v>
      </c>
      <c r="P1" s="487" t="s">
        <v>311</v>
      </c>
      <c r="Q1" s="488"/>
      <c r="R1" s="68"/>
      <c r="S1" s="68"/>
      <c r="T1" s="68"/>
      <c r="U1" s="68"/>
      <c r="V1" s="69"/>
      <c r="W1" s="69"/>
      <c r="X1" s="69"/>
      <c r="Y1" s="69"/>
      <c r="Z1" s="69"/>
      <c r="AA1" s="69"/>
      <c r="AB1" s="69"/>
      <c r="AC1" s="68"/>
      <c r="AD1" s="73"/>
      <c r="AE1" s="73"/>
      <c r="AF1" s="73"/>
      <c r="AG1" s="73"/>
      <c r="AH1" s="69"/>
    </row>
    <row r="2" spans="1:34" ht="16.5" hidden="1" thickBot="1">
      <c r="A2" s="312"/>
      <c r="J2" s="71"/>
      <c r="K2" s="71"/>
      <c r="L2" s="71"/>
      <c r="M2" s="71"/>
      <c r="N2" s="71"/>
      <c r="O2" s="309"/>
      <c r="P2" s="331"/>
      <c r="Q2" s="332"/>
      <c r="R2" s="71"/>
      <c r="S2" s="71"/>
      <c r="T2" s="71"/>
      <c r="U2" s="316" t="str">
        <f>C7</f>
        <v>Thomas</v>
      </c>
      <c r="V2" s="317" t="e">
        <f>INDEX(U:U,MATCH(LARGE(AA:AA,ROW($AA$1)),AA:AA,0))</f>
        <v>#REF!</v>
      </c>
      <c r="W2" s="318"/>
      <c r="X2" s="318"/>
      <c r="Y2" s="318"/>
      <c r="Z2" s="319">
        <f>D7+D12+D15</f>
        <v>0</v>
      </c>
      <c r="AA2" s="102">
        <f>Z2-ROW()/1000000</f>
        <v>-1.9999999999999999E-6</v>
      </c>
      <c r="AB2" t="e">
        <f>IF(E4="",#REF!,IF(#REF!="",E4,E4&amp;" / "&amp;#REF!))</f>
        <v>#REF!</v>
      </c>
      <c r="AC2" s="71"/>
      <c r="AD2" s="71"/>
      <c r="AE2" s="71"/>
      <c r="AF2" s="71"/>
      <c r="AG2" s="71"/>
      <c r="AH2" s="74"/>
    </row>
    <row r="3" spans="1:34" ht="15" hidden="1" customHeight="1" thickTop="1" thickBot="1">
      <c r="A3" s="312"/>
      <c r="B3" s="73"/>
      <c r="C3" s="73"/>
      <c r="D3" s="73"/>
      <c r="E3" s="75"/>
      <c r="F3" s="73"/>
      <c r="G3" s="73"/>
      <c r="H3" s="73"/>
      <c r="I3" s="73"/>
      <c r="J3" s="73"/>
      <c r="K3" s="73"/>
      <c r="L3" s="73"/>
      <c r="M3" s="73"/>
      <c r="N3" s="73"/>
      <c r="P3" s="333"/>
      <c r="Q3" s="333"/>
      <c r="R3" s="73"/>
      <c r="S3" s="73"/>
      <c r="T3" s="73"/>
      <c r="U3" s="316" t="str">
        <f>C8</f>
        <v>Rainer</v>
      </c>
      <c r="V3" s="317" t="e">
        <f>INDEX(U:U,MATCH(SMALL(AA:AA,ROW($AA$1)),AA:AA,0))</f>
        <v>#REF!</v>
      </c>
      <c r="W3" s="318"/>
      <c r="X3" s="318"/>
      <c r="Y3" s="318"/>
      <c r="Z3" s="313" t="e">
        <f>D8+D11+D16</f>
        <v>#REF!</v>
      </c>
      <c r="AA3" s="102" t="e">
        <f t="shared" ref="AA3" si="0">Z3-ROW()/1000000</f>
        <v>#REF!</v>
      </c>
      <c r="AB3" t="e">
        <f>IF(J1="",#REF!,IF(#REF!="",J1,J1&amp;" / "&amp;#REF!))</f>
        <v>#REF!</v>
      </c>
      <c r="AC3" s="73"/>
      <c r="AD3" s="73"/>
      <c r="AE3" s="73"/>
      <c r="AF3" s="73"/>
      <c r="AG3" s="73"/>
      <c r="AH3" s="76"/>
    </row>
    <row r="4" spans="1:34" ht="43.5" customHeight="1" thickTop="1" thickBot="1">
      <c r="A4" s="312"/>
      <c r="B4" s="73"/>
      <c r="C4" s="73"/>
      <c r="D4" s="324" t="s">
        <v>222</v>
      </c>
      <c r="E4" s="73"/>
      <c r="F4" s="73"/>
      <c r="G4" s="73"/>
      <c r="H4" s="329" t="s">
        <v>309</v>
      </c>
      <c r="I4" s="330">
        <f>G15/3</f>
        <v>0</v>
      </c>
      <c r="J4" s="337" t="str">
        <f>C7</f>
        <v>Thomas</v>
      </c>
      <c r="K4" s="73"/>
      <c r="L4" s="73"/>
      <c r="M4" s="73"/>
      <c r="N4" s="73"/>
      <c r="O4" s="310" t="s">
        <v>225</v>
      </c>
      <c r="P4" s="489" t="s">
        <v>304</v>
      </c>
      <c r="Q4" s="490"/>
      <c r="R4" s="73"/>
      <c r="S4" s="73"/>
      <c r="T4" s="73"/>
      <c r="U4" s="73"/>
      <c r="V4" s="76"/>
      <c r="W4" s="76"/>
      <c r="X4" s="76"/>
      <c r="Y4" s="76"/>
      <c r="Z4" s="76"/>
      <c r="AA4" s="76"/>
      <c r="AB4" s="76"/>
      <c r="AC4" s="73"/>
      <c r="AD4" s="73"/>
      <c r="AE4" s="73"/>
      <c r="AF4" s="73"/>
      <c r="AG4" s="73"/>
      <c r="AH4" s="76"/>
    </row>
    <row r="5" spans="1:34" ht="5.25" customHeight="1" thickTop="1" thickBot="1">
      <c r="A5" s="312"/>
      <c r="B5" s="73"/>
      <c r="C5" s="73"/>
      <c r="D5" s="325"/>
      <c r="E5" s="73"/>
      <c r="F5" s="73"/>
      <c r="G5" s="73"/>
      <c r="H5" s="73"/>
      <c r="I5" s="73"/>
      <c r="J5" s="315"/>
      <c r="K5" s="73"/>
      <c r="L5" s="73"/>
      <c r="M5" s="73"/>
      <c r="N5" s="73"/>
      <c r="O5" s="310"/>
      <c r="P5" s="310"/>
      <c r="Q5" s="310"/>
      <c r="R5" s="310"/>
      <c r="S5" s="73"/>
      <c r="T5" s="73"/>
      <c r="U5" s="73"/>
      <c r="V5" s="73"/>
      <c r="W5" s="73"/>
      <c r="X5" s="76"/>
      <c r="Y5" s="76"/>
      <c r="Z5" s="73"/>
      <c r="AA5" s="73"/>
      <c r="AB5" s="73"/>
      <c r="AC5" s="73"/>
      <c r="AD5" s="73"/>
      <c r="AE5" s="73"/>
      <c r="AF5" s="73"/>
      <c r="AG5" s="73"/>
      <c r="AH5" s="76"/>
    </row>
    <row r="6" spans="1:34" ht="22.15" customHeight="1" thickTop="1" thickBot="1">
      <c r="A6" s="312"/>
      <c r="B6" s="327" t="s">
        <v>309</v>
      </c>
      <c r="C6" s="73" t="s">
        <v>223</v>
      </c>
      <c r="D6" s="326"/>
      <c r="E6" s="73"/>
      <c r="F6" s="73"/>
      <c r="G6" s="73"/>
      <c r="H6" s="75"/>
      <c r="I6" s="75"/>
      <c r="J6" s="73"/>
      <c r="K6" s="73"/>
      <c r="L6" s="73"/>
      <c r="M6" s="73"/>
      <c r="N6" s="491" t="e">
        <f>P6&amp;" ist Sieger"</f>
        <v>#REF!</v>
      </c>
      <c r="O6" s="492"/>
      <c r="P6" s="512" t="e">
        <f>V2</f>
        <v>#REF!</v>
      </c>
      <c r="Q6" s="513"/>
      <c r="R6" s="513"/>
      <c r="S6" s="514"/>
      <c r="T6" s="510" t="s">
        <v>228</v>
      </c>
      <c r="V6" s="321"/>
      <c r="X6" s="320"/>
      <c r="Y6" s="320"/>
      <c r="Z6" s="500" t="e">
        <f>IF($H$7+$H$8=0,0,IF($H$7&gt;$H$8,$C$7,$C$8))</f>
        <v>#REF!</v>
      </c>
      <c r="AA6" s="501"/>
      <c r="AB6" s="502"/>
      <c r="AC6" s="73"/>
      <c r="AD6" s="73"/>
      <c r="AE6" s="73"/>
      <c r="AF6" s="73"/>
      <c r="AG6" s="73"/>
      <c r="AH6" s="76"/>
    </row>
    <row r="7" spans="1:34" ht="22.35" customHeight="1" thickTop="1" thickBot="1">
      <c r="A7" s="312"/>
      <c r="B7" s="328"/>
      <c r="C7" s="334" t="str">
        <f>IF(P1&lt;&gt;"",P1,"")</f>
        <v>Thomas</v>
      </c>
      <c r="D7" s="308">
        <f>COUNTIF('Punkteingabe 2 Gewinnlegs'!$F$6,"sieger")</f>
        <v>0</v>
      </c>
      <c r="E7" s="309"/>
      <c r="F7" s="309"/>
      <c r="G7" s="309"/>
      <c r="H7" s="314">
        <f>D7+D12+D15</f>
        <v>0</v>
      </c>
      <c r="I7" s="314">
        <f>E7+E12+E15</f>
        <v>0</v>
      </c>
      <c r="J7" s="309"/>
      <c r="K7" s="309"/>
      <c r="L7" s="309"/>
      <c r="M7" s="309"/>
      <c r="N7" s="493"/>
      <c r="O7" s="494"/>
      <c r="P7" s="515"/>
      <c r="Q7" s="516"/>
      <c r="R7" s="516"/>
      <c r="S7" s="517"/>
      <c r="T7" s="511"/>
      <c r="V7" s="322"/>
      <c r="X7" s="103"/>
      <c r="Y7" s="103"/>
      <c r="Z7" s="503"/>
      <c r="AA7" s="504"/>
      <c r="AB7" s="505"/>
      <c r="AC7" s="73"/>
      <c r="AD7" s="73"/>
      <c r="AE7" s="73"/>
      <c r="AF7" s="73"/>
      <c r="AG7" s="73"/>
      <c r="AH7" s="76"/>
    </row>
    <row r="8" spans="1:34" ht="22.35" customHeight="1" thickTop="1" thickBot="1">
      <c r="A8" s="312"/>
      <c r="B8" s="328"/>
      <c r="C8" s="335" t="str">
        <f>IF(P4&lt;&gt;"",P4,"")</f>
        <v>Rainer</v>
      </c>
      <c r="D8" s="308">
        <f>COUNTIF('Punkteingabe 2 Gewinnlegs'!$F$6,"sieger")</f>
        <v>0</v>
      </c>
      <c r="E8" s="311"/>
      <c r="F8" s="311"/>
      <c r="G8" s="309"/>
      <c r="H8" s="314" t="e">
        <f>D8+D11+D16</f>
        <v>#REF!</v>
      </c>
      <c r="I8" s="314">
        <f>E8+E11+E16</f>
        <v>0</v>
      </c>
      <c r="J8" s="309"/>
      <c r="K8" s="309"/>
      <c r="L8" s="309"/>
      <c r="M8" s="309"/>
      <c r="N8" s="493"/>
      <c r="O8" s="494"/>
      <c r="P8" s="518" t="s">
        <v>233</v>
      </c>
      <c r="Q8" s="519"/>
      <c r="R8" s="506" t="e">
        <f>V3</f>
        <v>#REF!</v>
      </c>
      <c r="S8" s="507"/>
      <c r="T8" s="510" t="s">
        <v>229</v>
      </c>
      <c r="V8" s="321"/>
      <c r="X8" s="103"/>
      <c r="Y8" s="103"/>
      <c r="Z8" s="500" t="e">
        <f>IF($H$7+$H$8=0,0,IF($H$7&lt;$H$8,$C$7,$C$8))</f>
        <v>#REF!</v>
      </c>
      <c r="AA8" s="501"/>
      <c r="AB8" s="502"/>
      <c r="AC8" s="73"/>
      <c r="AD8" s="73"/>
      <c r="AE8" s="73"/>
      <c r="AF8" s="73"/>
      <c r="AG8" s="73"/>
      <c r="AH8" s="76"/>
    </row>
    <row r="9" spans="1:34" ht="18.75" customHeight="1" thickTop="1" thickBot="1">
      <c r="A9" s="312"/>
      <c r="B9" s="75"/>
      <c r="C9" s="73"/>
      <c r="D9" s="309"/>
      <c r="E9" s="311"/>
      <c r="F9" s="311"/>
      <c r="G9" s="309"/>
      <c r="H9" s="309"/>
      <c r="I9" s="309"/>
      <c r="J9" s="312"/>
      <c r="K9" s="312"/>
      <c r="L9" s="312"/>
      <c r="M9" s="311"/>
      <c r="N9" s="495"/>
      <c r="O9" s="496"/>
      <c r="P9" s="520"/>
      <c r="Q9" s="521"/>
      <c r="R9" s="508"/>
      <c r="S9" s="509"/>
      <c r="T9" s="511"/>
      <c r="V9" s="322"/>
      <c r="X9" s="103"/>
      <c r="Y9" s="103"/>
      <c r="Z9" s="503"/>
      <c r="AA9" s="504"/>
      <c r="AB9" s="505"/>
      <c r="AC9" s="73"/>
      <c r="AD9" s="73"/>
      <c r="AE9" s="73"/>
      <c r="AF9" s="73"/>
      <c r="AG9" s="73"/>
      <c r="AH9" s="76"/>
    </row>
    <row r="10" spans="1:34" ht="37.5" customHeight="1" thickTop="1" thickBot="1">
      <c r="A10" s="312"/>
      <c r="B10" s="327" t="s">
        <v>309</v>
      </c>
      <c r="C10" s="73" t="s">
        <v>226</v>
      </c>
      <c r="D10" s="323" t="s">
        <v>222</v>
      </c>
      <c r="E10" s="311"/>
      <c r="F10" s="311"/>
      <c r="G10" s="314"/>
      <c r="H10" s="309"/>
      <c r="I10" s="309"/>
      <c r="J10" s="312"/>
      <c r="K10" s="312"/>
      <c r="L10" s="312"/>
      <c r="M10" s="311"/>
      <c r="N10" s="75"/>
      <c r="O10" s="73"/>
      <c r="P10" s="73"/>
      <c r="Q10" s="73"/>
      <c r="R10" s="73"/>
      <c r="S10" s="73"/>
      <c r="T10" s="73"/>
      <c r="U10" s="73"/>
      <c r="V10" s="73"/>
      <c r="W10" s="73"/>
      <c r="X10" s="73"/>
      <c r="Y10" s="73"/>
      <c r="Z10" s="73"/>
      <c r="AA10" s="73"/>
      <c r="AB10" s="73"/>
      <c r="AC10" s="73"/>
      <c r="AD10" s="73"/>
      <c r="AE10" s="73"/>
      <c r="AF10" s="73"/>
      <c r="AG10" s="73"/>
      <c r="AH10" s="76"/>
    </row>
    <row r="11" spans="1:34" ht="22.15" customHeight="1" thickTop="1" thickBot="1">
      <c r="A11" s="312"/>
      <c r="B11" s="328"/>
      <c r="C11" s="336" t="str">
        <f>IF(P4&lt;&gt;"",P4,"")</f>
        <v>Rainer</v>
      </c>
      <c r="D11" s="308">
        <f>COUNTIF('Punkteingabe 2 Gewinnlegs'!$F$6,"sieger")</f>
        <v>0</v>
      </c>
      <c r="E11" s="311"/>
      <c r="F11" s="311"/>
      <c r="G11" s="314"/>
      <c r="H11" s="309"/>
      <c r="I11" s="309"/>
      <c r="J11" s="313"/>
      <c r="K11" s="313"/>
      <c r="L11" s="313"/>
      <c r="M11" s="312"/>
      <c r="N11" s="73"/>
      <c r="O11" s="73"/>
      <c r="P11" s="73"/>
      <c r="Q11" s="73"/>
      <c r="R11" s="73"/>
      <c r="S11" s="73"/>
      <c r="T11" s="73"/>
      <c r="U11" s="73"/>
      <c r="V11" s="73"/>
      <c r="W11" s="73"/>
      <c r="X11" s="73"/>
      <c r="Y11" s="73"/>
      <c r="Z11" s="73"/>
      <c r="AA11" s="73"/>
      <c r="AB11" s="73"/>
      <c r="AC11" s="73"/>
      <c r="AD11" s="73"/>
      <c r="AE11" s="73"/>
      <c r="AF11" s="73"/>
      <c r="AG11" s="73"/>
      <c r="AH11" s="76"/>
    </row>
    <row r="12" spans="1:34" ht="22.15" customHeight="1" thickTop="1" thickBot="1">
      <c r="A12" s="312"/>
      <c r="B12" s="328"/>
      <c r="C12" s="334" t="str">
        <f>IF(P1&lt;&gt;"",P1,"")</f>
        <v>Thomas</v>
      </c>
      <c r="D12" s="308">
        <f>COUNTIF('Punkteingabe 2 Gewinnlegs'!$F$6,"sieger")</f>
        <v>0</v>
      </c>
      <c r="E12" s="311"/>
      <c r="F12" s="311"/>
      <c r="G12" s="314"/>
      <c r="H12" s="309"/>
      <c r="I12" s="311"/>
      <c r="J12" s="313"/>
      <c r="K12" s="313"/>
      <c r="L12" s="313"/>
      <c r="M12" s="312"/>
      <c r="N12" s="73"/>
      <c r="O12" s="73"/>
      <c r="P12" s="73"/>
      <c r="Q12" s="73"/>
      <c r="R12" s="73"/>
      <c r="S12" s="73"/>
      <c r="T12" s="73"/>
      <c r="U12" s="73"/>
      <c r="V12" s="73"/>
      <c r="W12" s="73"/>
      <c r="X12" s="73"/>
      <c r="Y12" s="73"/>
      <c r="Z12" s="73"/>
      <c r="AA12" s="73"/>
      <c r="AB12" s="73"/>
      <c r="AC12" s="73"/>
      <c r="AD12" s="73"/>
      <c r="AE12" s="73"/>
      <c r="AF12" s="73"/>
      <c r="AG12" s="73"/>
      <c r="AH12" s="76"/>
    </row>
    <row r="13" spans="1:34" ht="45.75" customHeight="1" thickTop="1" thickBot="1">
      <c r="A13" s="312"/>
      <c r="B13" s="327" t="s">
        <v>309</v>
      </c>
      <c r="C13" s="73" t="s">
        <v>227</v>
      </c>
      <c r="D13" s="323" t="s">
        <v>222</v>
      </c>
      <c r="E13" s="311"/>
      <c r="F13" s="311"/>
      <c r="G13" s="314"/>
      <c r="H13" s="329" t="s">
        <v>309</v>
      </c>
      <c r="I13" s="330">
        <f>G16/3</f>
        <v>0</v>
      </c>
      <c r="J13" s="338" t="str">
        <f>C8</f>
        <v>Rainer</v>
      </c>
      <c r="K13" s="313"/>
      <c r="L13" s="313"/>
      <c r="M13" s="312"/>
      <c r="N13" s="312"/>
      <c r="O13" s="313"/>
      <c r="P13" s="313"/>
      <c r="Q13" s="313"/>
      <c r="R13" s="313"/>
      <c r="S13" s="313"/>
      <c r="T13" s="313"/>
      <c r="U13" s="313"/>
      <c r="V13" s="313"/>
      <c r="W13" s="313"/>
      <c r="X13" s="313"/>
      <c r="Y13" s="313"/>
      <c r="Z13" s="313"/>
      <c r="AA13" s="313"/>
      <c r="AB13" s="313"/>
      <c r="AC13" s="73"/>
      <c r="AD13" s="73"/>
      <c r="AE13" s="73"/>
      <c r="AF13" s="73"/>
      <c r="AG13" s="73"/>
      <c r="AH13" s="76"/>
    </row>
    <row r="14" spans="1:34" ht="4.5" customHeight="1" thickTop="1" thickBot="1">
      <c r="A14" s="73"/>
      <c r="B14" s="73"/>
      <c r="C14" s="73"/>
      <c r="D14" s="323"/>
      <c r="E14" s="311"/>
      <c r="F14" s="311"/>
      <c r="G14" s="314"/>
      <c r="H14" s="309"/>
      <c r="I14" s="309"/>
      <c r="J14" s="309"/>
      <c r="K14" s="313"/>
      <c r="L14" s="313"/>
      <c r="M14" s="312"/>
      <c r="N14" s="312"/>
      <c r="O14" s="313"/>
      <c r="P14" s="313"/>
      <c r="Q14" s="313"/>
      <c r="R14" s="313"/>
      <c r="S14" s="313"/>
      <c r="T14" s="313"/>
      <c r="U14" s="313"/>
      <c r="V14" s="313"/>
      <c r="W14" s="313"/>
      <c r="X14" s="313"/>
      <c r="Y14" s="313"/>
      <c r="Z14" s="313"/>
      <c r="AA14" s="313"/>
      <c r="AB14" s="313"/>
      <c r="AC14" s="73"/>
      <c r="AD14" s="73"/>
      <c r="AE14" s="73"/>
      <c r="AF14" s="73"/>
      <c r="AG14" s="73"/>
      <c r="AH14" s="76"/>
    </row>
    <row r="15" spans="1:34" ht="22.35" customHeight="1" thickTop="1" thickBot="1">
      <c r="A15" s="312"/>
      <c r="B15" s="328"/>
      <c r="C15" s="334" t="str">
        <f>IF(P1&lt;&gt;"",P1,"")</f>
        <v>Thomas</v>
      </c>
      <c r="D15" s="308">
        <f>COUNTIF('Punkteingabe 2 Gewinnlegs'!$F$6,"sieger")</f>
        <v>0</v>
      </c>
      <c r="E15" s="311"/>
      <c r="F15" s="311"/>
      <c r="G15" s="314">
        <f>B7+B12+B15</f>
        <v>0</v>
      </c>
      <c r="H15" s="75"/>
      <c r="I15" s="75"/>
      <c r="J15" s="313"/>
      <c r="K15" s="313"/>
      <c r="L15" s="313"/>
      <c r="M15" s="312"/>
      <c r="N15" s="312"/>
      <c r="O15" s="313"/>
      <c r="P15" s="313"/>
      <c r="Q15" s="313"/>
      <c r="R15" s="313"/>
      <c r="S15" s="313"/>
      <c r="T15" s="313"/>
      <c r="U15" s="313"/>
      <c r="V15" s="313"/>
      <c r="W15" s="313"/>
      <c r="X15" s="313"/>
      <c r="Y15" s="313"/>
      <c r="Z15" s="313"/>
      <c r="AA15" s="313"/>
      <c r="AB15" s="313"/>
      <c r="AC15" s="73"/>
      <c r="AD15" s="73"/>
      <c r="AE15" s="73"/>
      <c r="AF15" s="73"/>
      <c r="AG15" s="73"/>
      <c r="AH15" s="76"/>
    </row>
    <row r="16" spans="1:34" ht="22.35" customHeight="1" thickTop="1" thickBot="1">
      <c r="A16" s="312"/>
      <c r="B16" s="328"/>
      <c r="C16" s="336" t="str">
        <f>IF(P4&lt;&gt;"",P4,"")</f>
        <v>Rainer</v>
      </c>
      <c r="D16" s="308" t="e">
        <f>COUNTIF('Punkteingabe 2 Gewinnlegs'!#REF!,"sieger")</f>
        <v>#REF!</v>
      </c>
      <c r="E16" s="311"/>
      <c r="F16" s="311"/>
      <c r="G16" s="314">
        <f>B8+B11+B16</f>
        <v>0</v>
      </c>
      <c r="H16" s="309"/>
      <c r="I16" s="309"/>
      <c r="J16" s="309"/>
      <c r="K16" s="309"/>
      <c r="L16" s="309"/>
      <c r="M16" s="309"/>
      <c r="N16" s="312"/>
      <c r="O16" s="73"/>
      <c r="P16" s="73"/>
      <c r="Q16" s="73"/>
      <c r="R16" s="73"/>
      <c r="S16" s="73"/>
      <c r="T16" s="73"/>
      <c r="U16" s="73"/>
      <c r="V16" s="73"/>
      <c r="W16" s="73"/>
      <c r="X16" s="73"/>
      <c r="Y16" s="73"/>
      <c r="Z16" s="73"/>
      <c r="AA16" s="73"/>
      <c r="AB16" s="73"/>
      <c r="AC16" s="73"/>
      <c r="AD16" s="73"/>
      <c r="AE16" s="73"/>
      <c r="AF16" s="73"/>
      <c r="AG16" s="73"/>
      <c r="AH16" s="76"/>
    </row>
    <row r="17" spans="1:34" ht="27" customHeight="1" thickTop="1">
      <c r="A17" s="312"/>
      <c r="B17" s="312"/>
      <c r="C17" s="312"/>
      <c r="D17" s="312"/>
      <c r="E17" s="312"/>
      <c r="F17" s="312"/>
      <c r="G17" s="312"/>
      <c r="H17" s="312"/>
      <c r="I17" s="312"/>
      <c r="J17" s="312"/>
      <c r="K17" s="312"/>
      <c r="L17" s="312"/>
      <c r="M17" s="312"/>
      <c r="N17" s="312"/>
      <c r="O17" s="313"/>
      <c r="P17" s="313"/>
      <c r="Q17" s="313"/>
      <c r="R17" s="313"/>
      <c r="S17" s="313"/>
      <c r="T17" s="313"/>
      <c r="U17" s="313"/>
      <c r="V17" s="313"/>
      <c r="W17" s="313"/>
      <c r="X17" s="313"/>
      <c r="Y17" s="313"/>
      <c r="Z17" s="313"/>
      <c r="AA17" s="313"/>
      <c r="AB17" s="313"/>
      <c r="AC17" s="73"/>
      <c r="AD17" s="73"/>
      <c r="AE17" s="73"/>
      <c r="AF17" s="73"/>
      <c r="AG17" s="73"/>
      <c r="AH17" s="76"/>
    </row>
    <row r="18" spans="1:34" ht="22.15" customHeight="1">
      <c r="A18" s="312"/>
      <c r="B18" s="312"/>
      <c r="C18" s="312"/>
      <c r="D18" s="312"/>
      <c r="E18" s="312"/>
      <c r="F18" s="312"/>
      <c r="G18" s="312"/>
      <c r="H18" s="312"/>
      <c r="I18" s="312"/>
      <c r="J18" s="312"/>
      <c r="K18" s="312"/>
      <c r="L18" s="312"/>
      <c r="M18" s="312"/>
      <c r="N18" s="312"/>
      <c r="O18" s="313"/>
      <c r="P18" s="313"/>
      <c r="Q18" s="313"/>
      <c r="R18" s="313"/>
      <c r="S18" s="313"/>
      <c r="T18" s="313"/>
      <c r="U18" s="313"/>
      <c r="V18" s="313"/>
      <c r="W18" s="313"/>
      <c r="X18" s="313"/>
      <c r="Y18" s="313"/>
      <c r="Z18" s="313"/>
      <c r="AA18" s="313"/>
      <c r="AB18" s="313"/>
      <c r="AC18" s="73"/>
      <c r="AD18" s="73"/>
      <c r="AE18" s="73"/>
      <c r="AF18" s="73"/>
      <c r="AG18" s="73"/>
      <c r="AH18" s="76"/>
    </row>
    <row r="19" spans="1:34" ht="22.15" customHeight="1">
      <c r="A19" s="312"/>
      <c r="B19" s="312"/>
      <c r="C19" s="312"/>
      <c r="D19" s="312"/>
      <c r="E19" s="312"/>
      <c r="F19" s="312"/>
      <c r="G19" s="312"/>
      <c r="H19" s="312"/>
      <c r="I19" s="312"/>
      <c r="J19" s="312"/>
      <c r="K19" s="312"/>
      <c r="L19" s="312"/>
      <c r="M19" s="312"/>
      <c r="N19" s="312"/>
      <c r="O19" s="73"/>
      <c r="P19" s="73"/>
      <c r="Q19" s="73"/>
      <c r="R19" s="73"/>
      <c r="S19" s="73"/>
      <c r="T19" s="73"/>
      <c r="U19" s="73"/>
      <c r="V19" s="73"/>
      <c r="W19" s="73"/>
      <c r="X19" s="73"/>
      <c r="Y19" s="73"/>
      <c r="Z19" s="73"/>
      <c r="AA19" s="73"/>
      <c r="AB19" s="73"/>
      <c r="AC19" s="73"/>
      <c r="AD19" s="73"/>
      <c r="AE19" s="73"/>
      <c r="AF19" s="73"/>
      <c r="AG19" s="73"/>
      <c r="AH19" s="76"/>
    </row>
    <row r="20" spans="1:34" ht="22.15" customHeight="1">
      <c r="A20" s="312"/>
      <c r="B20" s="312"/>
      <c r="C20" s="312"/>
      <c r="D20" s="312"/>
      <c r="E20" s="312"/>
      <c r="F20" s="312"/>
      <c r="G20" s="312"/>
      <c r="H20" s="312"/>
      <c r="I20" s="312"/>
      <c r="J20" s="312"/>
      <c r="K20" s="312"/>
      <c r="L20" s="312"/>
      <c r="M20" s="312"/>
      <c r="N20" s="312"/>
      <c r="O20" s="313"/>
      <c r="P20" s="313"/>
      <c r="Q20" s="313"/>
      <c r="R20" s="313"/>
      <c r="S20" s="313"/>
      <c r="T20" s="313"/>
      <c r="U20" s="313"/>
      <c r="V20" s="313"/>
      <c r="W20" s="313"/>
      <c r="X20" s="313"/>
      <c r="Y20" s="313"/>
      <c r="Z20" s="313"/>
      <c r="AA20" s="313"/>
      <c r="AB20" s="313"/>
      <c r="AC20" s="73"/>
      <c r="AD20" s="73"/>
      <c r="AE20" s="73"/>
      <c r="AF20" s="73"/>
      <c r="AG20" s="73"/>
      <c r="AH20" s="76"/>
    </row>
    <row r="21" spans="1:34" ht="22.15" customHeight="1">
      <c r="A21" s="312"/>
      <c r="B21" s="312"/>
      <c r="C21" s="312"/>
      <c r="D21" s="312"/>
      <c r="E21" s="312"/>
      <c r="F21" s="312"/>
      <c r="G21" s="312"/>
      <c r="H21" s="312"/>
      <c r="I21" s="312"/>
      <c r="J21" s="312"/>
      <c r="K21" s="312"/>
      <c r="L21" s="312"/>
      <c r="M21" s="312"/>
      <c r="N21" s="312"/>
      <c r="O21" s="313"/>
      <c r="P21" s="313"/>
      <c r="Q21" s="313"/>
      <c r="R21" s="313"/>
      <c r="S21" s="313"/>
      <c r="T21" s="313"/>
      <c r="U21" s="313"/>
      <c r="V21" s="313"/>
      <c r="W21" s="313"/>
      <c r="X21" s="313"/>
      <c r="Y21" s="313"/>
      <c r="Z21" s="313"/>
      <c r="AA21" s="313"/>
      <c r="AB21" s="313"/>
      <c r="AC21" s="73"/>
      <c r="AD21" s="73"/>
      <c r="AE21" s="73"/>
      <c r="AF21" s="73"/>
      <c r="AG21" s="73"/>
      <c r="AH21" s="76"/>
    </row>
    <row r="22" spans="1:34" ht="22.15" customHeight="1">
      <c r="A22" s="312"/>
      <c r="B22" s="312"/>
      <c r="C22" s="312"/>
      <c r="D22" s="312"/>
      <c r="E22" s="312"/>
      <c r="F22" s="312"/>
      <c r="G22" s="312"/>
      <c r="H22" s="312"/>
      <c r="I22" s="312"/>
      <c r="J22" s="312"/>
      <c r="K22" s="312"/>
      <c r="L22" s="312"/>
      <c r="M22" s="312"/>
      <c r="N22" s="312"/>
      <c r="O22" s="73"/>
      <c r="P22" s="73"/>
      <c r="Q22" s="73"/>
      <c r="R22" s="73"/>
      <c r="S22" s="73"/>
      <c r="T22" s="73"/>
      <c r="U22" s="73"/>
      <c r="V22" s="73"/>
      <c r="W22" s="73"/>
      <c r="X22" s="73"/>
      <c r="Y22" s="73"/>
      <c r="Z22" s="73"/>
      <c r="AA22" s="73"/>
      <c r="AB22" s="73"/>
      <c r="AC22" s="73"/>
      <c r="AD22" s="73"/>
      <c r="AE22" s="73"/>
      <c r="AF22" s="73"/>
      <c r="AG22" s="73"/>
      <c r="AH22" s="76"/>
    </row>
    <row r="23" spans="1:34" ht="21" customHeight="1">
      <c r="A23" s="312"/>
      <c r="B23" s="312"/>
      <c r="C23" s="312"/>
      <c r="D23" s="312"/>
      <c r="E23" s="312"/>
      <c r="F23" s="312"/>
      <c r="G23" s="312"/>
      <c r="H23" s="312"/>
      <c r="I23" s="312"/>
      <c r="J23" s="312"/>
      <c r="K23" s="312"/>
      <c r="L23" s="312"/>
      <c r="M23" s="312"/>
      <c r="N23" s="312"/>
      <c r="O23" s="313"/>
      <c r="P23" s="313"/>
      <c r="Q23" s="313"/>
      <c r="R23" s="313"/>
      <c r="S23" s="313"/>
      <c r="T23" s="313"/>
      <c r="U23" s="313"/>
      <c r="V23" s="313"/>
      <c r="W23" s="313"/>
      <c r="X23" s="313"/>
      <c r="Y23" s="313"/>
      <c r="Z23" s="313"/>
      <c r="AA23" s="313"/>
      <c r="AB23" s="313"/>
      <c r="AC23" s="73"/>
      <c r="AD23" s="73"/>
      <c r="AE23" s="73"/>
      <c r="AF23" s="73"/>
      <c r="AG23" s="73"/>
      <c r="AH23" s="76"/>
    </row>
    <row r="24" spans="1:34" ht="22.15" customHeight="1">
      <c r="A24" s="312"/>
      <c r="B24" s="312"/>
      <c r="C24" s="312"/>
      <c r="D24" s="312"/>
      <c r="E24" s="312"/>
      <c r="F24" s="312"/>
      <c r="G24" s="312"/>
      <c r="H24" s="312"/>
      <c r="I24" s="312"/>
      <c r="J24" s="312"/>
      <c r="K24" s="312"/>
      <c r="L24" s="312"/>
      <c r="M24" s="312"/>
      <c r="N24" s="312"/>
      <c r="O24" s="313"/>
      <c r="P24" s="313"/>
      <c r="Q24" s="313"/>
      <c r="R24" s="313"/>
      <c r="S24" s="313"/>
      <c r="T24" s="313"/>
      <c r="U24" s="313"/>
      <c r="V24" s="313"/>
      <c r="W24" s="313"/>
      <c r="X24" s="313"/>
      <c r="Y24" s="313"/>
      <c r="Z24" s="313"/>
      <c r="AA24" s="313"/>
      <c r="AB24" s="313"/>
      <c r="AC24" s="73"/>
      <c r="AD24" s="73"/>
      <c r="AE24" s="73"/>
      <c r="AF24" s="73"/>
      <c r="AG24" s="73"/>
      <c r="AH24" s="76"/>
    </row>
    <row r="25" spans="1:34" ht="22.15" customHeight="1">
      <c r="A25" s="312"/>
      <c r="B25" s="312"/>
      <c r="C25" s="312"/>
      <c r="D25" s="312"/>
      <c r="E25" s="312"/>
      <c r="F25" s="312"/>
      <c r="G25" s="312"/>
      <c r="H25" s="312"/>
      <c r="I25" s="312"/>
      <c r="J25" s="312"/>
      <c r="K25" s="312"/>
      <c r="L25" s="312"/>
      <c r="M25" s="312"/>
      <c r="N25" s="312"/>
      <c r="O25" s="73"/>
      <c r="P25" s="73"/>
      <c r="Q25" s="73"/>
      <c r="R25" s="73"/>
      <c r="S25" s="73"/>
      <c r="T25" s="73"/>
      <c r="U25" s="73"/>
      <c r="V25" s="73"/>
      <c r="W25" s="73"/>
      <c r="X25" s="73"/>
      <c r="Y25" s="73"/>
      <c r="Z25" s="73"/>
      <c r="AA25" s="73"/>
      <c r="AB25" s="73"/>
      <c r="AC25" s="73"/>
      <c r="AD25" s="73"/>
      <c r="AE25" s="73"/>
      <c r="AF25" s="73"/>
      <c r="AG25" s="73"/>
      <c r="AH25" s="76"/>
    </row>
    <row r="26" spans="1:34" ht="22.15" customHeight="1">
      <c r="A26" s="312"/>
      <c r="B26" s="312"/>
      <c r="C26" s="312"/>
      <c r="D26" s="312"/>
      <c r="E26" s="312"/>
      <c r="F26" s="312"/>
      <c r="G26" s="312"/>
      <c r="H26" s="312"/>
      <c r="I26" s="312"/>
      <c r="J26" s="312"/>
      <c r="K26" s="312"/>
      <c r="L26" s="312"/>
      <c r="M26" s="312"/>
      <c r="N26" s="312"/>
      <c r="O26" s="313"/>
      <c r="P26" s="313"/>
      <c r="Q26" s="313"/>
      <c r="R26" s="313"/>
      <c r="S26" s="313"/>
      <c r="T26" s="313"/>
      <c r="U26" s="313"/>
      <c r="V26" s="313"/>
      <c r="W26" s="313"/>
      <c r="X26" s="313"/>
      <c r="Y26" s="313"/>
      <c r="Z26" s="313"/>
      <c r="AA26" s="313"/>
      <c r="AB26" s="313"/>
      <c r="AC26" s="73"/>
      <c r="AD26" s="73"/>
      <c r="AE26" s="73"/>
      <c r="AF26" s="73"/>
      <c r="AG26" s="73"/>
      <c r="AH26" s="76"/>
    </row>
    <row r="27" spans="1:34" ht="22.15" customHeight="1">
      <c r="A27" s="312"/>
      <c r="B27" s="312"/>
      <c r="C27" s="312"/>
      <c r="D27" s="312"/>
      <c r="E27" s="312"/>
      <c r="F27" s="312"/>
      <c r="G27" s="312"/>
      <c r="H27" s="312"/>
      <c r="I27" s="312"/>
      <c r="J27" s="312"/>
      <c r="K27" s="312"/>
      <c r="L27" s="312"/>
      <c r="M27" s="312"/>
      <c r="N27" s="312"/>
      <c r="O27" s="313"/>
      <c r="P27" s="313"/>
      <c r="Q27" s="313"/>
      <c r="R27" s="313"/>
      <c r="S27" s="313"/>
      <c r="T27" s="313"/>
      <c r="U27" s="313"/>
      <c r="V27" s="313"/>
      <c r="W27" s="313"/>
      <c r="X27" s="313"/>
      <c r="Y27" s="313"/>
      <c r="Z27" s="313"/>
      <c r="AA27" s="313"/>
      <c r="AB27" s="313"/>
      <c r="AC27" s="73"/>
      <c r="AD27" s="73"/>
      <c r="AE27" s="73"/>
      <c r="AF27" s="73"/>
      <c r="AG27" s="73"/>
      <c r="AH27" s="76"/>
    </row>
    <row r="28" spans="1:34">
      <c r="A28" s="312"/>
      <c r="B28" s="312"/>
      <c r="C28" s="312"/>
      <c r="D28" s="312"/>
      <c r="E28" s="312"/>
      <c r="F28" s="312"/>
      <c r="G28" s="312"/>
      <c r="H28" s="312"/>
      <c r="I28" s="312"/>
      <c r="J28" s="312"/>
      <c r="K28" s="312"/>
      <c r="L28" s="312"/>
      <c r="M28" s="312"/>
      <c r="N28" s="312"/>
      <c r="O28" s="73"/>
      <c r="P28" s="73"/>
      <c r="Q28" s="73"/>
      <c r="R28" s="73"/>
      <c r="S28" s="73"/>
      <c r="T28" s="73"/>
      <c r="U28" s="73"/>
      <c r="V28" s="73"/>
      <c r="W28" s="73"/>
      <c r="X28" s="73"/>
      <c r="Y28" s="73"/>
      <c r="Z28" s="73"/>
      <c r="AA28" s="73"/>
      <c r="AB28" s="73"/>
      <c r="AC28" s="73"/>
      <c r="AD28" s="73"/>
      <c r="AE28" s="73"/>
      <c r="AF28" s="73"/>
      <c r="AG28" s="73"/>
      <c r="AH28" s="76"/>
    </row>
    <row r="29" spans="1:34" ht="18">
      <c r="A29" s="91"/>
      <c r="B29" s="91"/>
      <c r="C29" s="91"/>
      <c r="D29" s="91"/>
      <c r="E29" s="91"/>
      <c r="F29" s="91"/>
      <c r="G29" s="91"/>
      <c r="H29" s="91"/>
      <c r="I29" s="91"/>
      <c r="J29" s="91"/>
      <c r="K29" s="91"/>
      <c r="L29" s="91"/>
      <c r="M29" s="91"/>
      <c r="N29" s="91"/>
      <c r="O29" s="313"/>
      <c r="P29" s="313"/>
      <c r="Q29" s="313"/>
      <c r="R29" s="313"/>
      <c r="S29" s="313"/>
      <c r="T29" s="313"/>
      <c r="U29" s="313"/>
      <c r="V29" s="313"/>
      <c r="W29" s="313"/>
      <c r="X29" s="313"/>
      <c r="Y29" s="313"/>
      <c r="Z29" s="313"/>
      <c r="AA29" s="313"/>
      <c r="AB29" s="313"/>
      <c r="AC29" s="73"/>
      <c r="AD29" s="73"/>
      <c r="AE29" s="73"/>
      <c r="AF29" s="73"/>
      <c r="AG29" s="73"/>
      <c r="AH29" s="76"/>
    </row>
    <row r="30" spans="1:34">
      <c r="A30" s="75"/>
      <c r="B30" s="75"/>
      <c r="C30" s="75"/>
      <c r="D30" s="75"/>
      <c r="E30" s="75"/>
      <c r="F30" s="75"/>
      <c r="G30" s="75"/>
      <c r="H30" s="75"/>
      <c r="I30" s="75"/>
      <c r="J30" s="71"/>
      <c r="K30" s="71"/>
      <c r="L30" s="71"/>
      <c r="M30" s="71"/>
      <c r="N30" s="71"/>
      <c r="O30" s="313"/>
      <c r="P30" s="313"/>
      <c r="Q30" s="313"/>
      <c r="R30" s="313"/>
      <c r="S30" s="313"/>
      <c r="T30" s="313"/>
      <c r="U30" s="313"/>
      <c r="V30" s="313"/>
      <c r="W30" s="313"/>
      <c r="X30" s="313"/>
      <c r="Y30" s="313"/>
      <c r="Z30" s="313"/>
      <c r="AA30" s="313"/>
      <c r="AB30" s="313"/>
      <c r="AC30" s="73"/>
      <c r="AD30" s="73"/>
      <c r="AE30" s="73"/>
      <c r="AF30" s="73"/>
      <c r="AG30" s="73"/>
      <c r="AH30" s="76"/>
    </row>
    <row r="31" spans="1:34">
      <c r="A31" s="75"/>
      <c r="B31" s="75"/>
      <c r="C31" s="75"/>
      <c r="D31" s="75"/>
      <c r="E31" s="75"/>
      <c r="F31" s="75"/>
      <c r="G31" s="75"/>
      <c r="H31" s="75"/>
      <c r="I31" s="75"/>
      <c r="J31" s="71"/>
      <c r="K31" s="71"/>
      <c r="L31" s="71"/>
      <c r="M31" s="71"/>
      <c r="N31" s="71"/>
      <c r="O31" s="73"/>
      <c r="P31" s="73"/>
      <c r="Q31" s="73"/>
      <c r="R31" s="73"/>
      <c r="S31" s="73"/>
      <c r="T31" s="73"/>
      <c r="U31" s="73"/>
      <c r="V31" s="73"/>
      <c r="W31" s="73"/>
      <c r="X31" s="73"/>
      <c r="Y31" s="73"/>
      <c r="Z31" s="73"/>
      <c r="AA31" s="73"/>
      <c r="AB31" s="73"/>
      <c r="AC31" s="73"/>
      <c r="AD31" s="73"/>
      <c r="AE31" s="73"/>
      <c r="AF31" s="73"/>
      <c r="AG31" s="73"/>
      <c r="AH31" s="76"/>
    </row>
    <row r="32" spans="1:34" ht="23.45" customHeight="1">
      <c r="A32" s="75"/>
      <c r="B32" s="75"/>
      <c r="C32" s="75"/>
      <c r="D32" s="75"/>
      <c r="E32" s="75"/>
      <c r="F32" s="75"/>
      <c r="G32" s="75"/>
      <c r="H32" s="75"/>
      <c r="I32" s="75"/>
      <c r="J32" s="93"/>
      <c r="K32" s="93"/>
      <c r="L32" s="93"/>
      <c r="M32" s="75"/>
      <c r="N32" s="75"/>
      <c r="O32" s="313"/>
      <c r="P32" s="313"/>
      <c r="Q32" s="313"/>
      <c r="R32" s="313"/>
      <c r="S32" s="313"/>
      <c r="T32" s="313"/>
      <c r="U32" s="313"/>
      <c r="V32" s="313"/>
      <c r="W32" s="313"/>
      <c r="X32" s="313"/>
      <c r="Y32" s="313"/>
      <c r="Z32" s="313"/>
      <c r="AA32" s="313"/>
      <c r="AB32" s="313"/>
      <c r="AC32" s="73"/>
      <c r="AD32" s="73"/>
      <c r="AE32" s="73"/>
      <c r="AF32" s="73"/>
      <c r="AG32" s="73"/>
      <c r="AH32" s="76"/>
    </row>
    <row r="33" spans="1:34">
      <c r="A33" s="313"/>
      <c r="B33" s="313"/>
      <c r="C33" s="313"/>
      <c r="D33" s="313"/>
      <c r="E33" s="313"/>
      <c r="F33" s="313"/>
      <c r="G33" s="313"/>
      <c r="H33" s="313"/>
      <c r="I33" s="313"/>
      <c r="J33" s="313"/>
      <c r="K33" s="313"/>
      <c r="L33" s="313"/>
      <c r="M33" s="313"/>
      <c r="N33" s="313"/>
      <c r="O33" s="313"/>
      <c r="P33" s="313"/>
      <c r="Q33" s="313"/>
      <c r="R33" s="313"/>
      <c r="S33" s="313"/>
      <c r="T33" s="313"/>
      <c r="U33" s="313"/>
      <c r="V33" s="313"/>
      <c r="W33" s="313"/>
      <c r="X33" s="313"/>
      <c r="Y33" s="313"/>
      <c r="Z33" s="313"/>
      <c r="AA33" s="313"/>
      <c r="AB33" s="313"/>
      <c r="AC33" s="73"/>
      <c r="AD33" s="73"/>
      <c r="AE33" s="73"/>
      <c r="AF33" s="73"/>
      <c r="AG33" s="73"/>
      <c r="AH33" s="76"/>
    </row>
    <row r="34" spans="1:34">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6"/>
    </row>
  </sheetData>
  <sheetProtection selectLockedCells="1"/>
  <mergeCells count="11">
    <mergeCell ref="P1:Q1"/>
    <mergeCell ref="P4:Q4"/>
    <mergeCell ref="N6:O9"/>
    <mergeCell ref="B1:J1"/>
    <mergeCell ref="Z8:AB9"/>
    <mergeCell ref="R8:S9"/>
    <mergeCell ref="T6:T7"/>
    <mergeCell ref="T8:T9"/>
    <mergeCell ref="P6:S7"/>
    <mergeCell ref="P8:Q9"/>
    <mergeCell ref="Z6:AB7"/>
  </mergeCells>
  <conditionalFormatting sqref="C8 C11 C16">
    <cfRule type="cellIs" dxfId="111" priority="12" operator="equal">
      <formula>$C$8</formula>
    </cfRule>
    <cfRule type="cellIs" dxfId="110" priority="3" operator="equal">
      <formula>$C$8</formula>
    </cfRule>
  </conditionalFormatting>
  <conditionalFormatting sqref="C7 C12 C15">
    <cfRule type="cellIs" dxfId="109" priority="11" operator="equal">
      <formula>$C$7</formula>
    </cfRule>
  </conditionalFormatting>
  <conditionalFormatting sqref="P6:S7 R8:S9">
    <cfRule type="cellIs" dxfId="108" priority="9" operator="equal">
      <formula>$C$8</formula>
    </cfRule>
    <cfRule type="cellIs" dxfId="107" priority="10" operator="equal">
      <formula>$C$7</formula>
    </cfRule>
  </conditionalFormatting>
  <conditionalFormatting sqref="J4">
    <cfRule type="cellIs" dxfId="106" priority="6" operator="equal">
      <formula>$C$7</formula>
    </cfRule>
  </conditionalFormatting>
  <conditionalFormatting sqref="J13">
    <cfRule type="cellIs" dxfId="105" priority="5" operator="equal">
      <formula>$C$8</formula>
    </cfRule>
  </conditionalFormatting>
  <conditionalFormatting sqref="C7 C12 C15 J4">
    <cfRule type="cellIs" dxfId="104" priority="4" operator="equal">
      <formula>$C$7</formula>
    </cfRule>
  </conditionalFormatting>
  <conditionalFormatting sqref="J13">
    <cfRule type="cellIs" dxfId="103" priority="1" operator="equal">
      <formula>$C$8</formula>
    </cfRule>
    <cfRule type="cellIs" dxfId="102" priority="2" operator="equal">
      <formula>$C$8</formula>
    </cfRule>
  </conditionalFormatting>
  <pageMargins left="0.7" right="0.7" top="0.78740157499999996" bottom="0.78740157499999996" header="0.3" footer="0.3"/>
  <pageSetup paperSize="9" orientation="portrait" r:id="rId1"/>
  <ignoredErrors>
    <ignoredError sqref="D9:D10 D6"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tabColor rgb="FFC00000"/>
  </sheetPr>
  <dimension ref="A1:AD33"/>
  <sheetViews>
    <sheetView topLeftCell="A2" workbookViewId="0">
      <selection activeCell="D6" sqref="D6"/>
    </sheetView>
  </sheetViews>
  <sheetFormatPr baseColWidth="10" defaultRowHeight="15"/>
  <cols>
    <col min="2" max="2" width="3" customWidth="1"/>
    <col min="3" max="3" width="19.7109375" customWidth="1"/>
    <col min="4" max="4" width="3.85546875" customWidth="1"/>
    <col min="5" max="5" width="2.7109375" customWidth="1"/>
    <col min="6" max="6" width="18.28515625" customWidth="1"/>
    <col min="7" max="7" width="19.7109375" customWidth="1"/>
    <col min="8" max="8" width="26.140625" customWidth="1"/>
    <col min="9" max="9" width="18.140625" customWidth="1"/>
    <col min="14" max="18" width="11.5703125" hidden="1" customWidth="1"/>
    <col min="19" max="21" width="11.5703125" style="103"/>
  </cols>
  <sheetData>
    <row r="1" spans="1:30" ht="15.75" thickBot="1">
      <c r="A1" s="73"/>
      <c r="B1" s="68"/>
      <c r="C1" s="68"/>
      <c r="D1" s="68"/>
      <c r="E1" s="68"/>
      <c r="F1" s="68"/>
      <c r="G1" s="68"/>
      <c r="H1" s="68"/>
      <c r="I1" s="84"/>
      <c r="J1" s="68"/>
      <c r="K1" s="68"/>
      <c r="L1" s="68"/>
      <c r="M1" s="68"/>
      <c r="N1" s="68"/>
      <c r="O1" s="68"/>
      <c r="P1" s="68"/>
      <c r="Q1" s="68"/>
      <c r="R1" s="68"/>
      <c r="S1" s="73"/>
      <c r="T1" s="73"/>
      <c r="U1" s="73"/>
      <c r="V1" s="73"/>
      <c r="W1" s="73"/>
      <c r="X1" s="73"/>
      <c r="Y1" s="73"/>
      <c r="Z1" s="73"/>
    </row>
    <row r="2" spans="1:30" ht="35.25" thickTop="1" thickBot="1">
      <c r="A2" s="73"/>
      <c r="B2" s="531" t="s">
        <v>230</v>
      </c>
      <c r="C2" s="532"/>
      <c r="D2" s="532"/>
      <c r="E2" s="532"/>
      <c r="F2" s="532"/>
      <c r="G2" s="71"/>
      <c r="H2" s="71"/>
      <c r="I2" s="84"/>
      <c r="J2" s="71"/>
      <c r="K2" s="72"/>
      <c r="L2" s="73"/>
      <c r="M2" s="73"/>
      <c r="N2" s="71"/>
      <c r="O2" s="71"/>
      <c r="P2" s="74"/>
      <c r="S2" s="73"/>
      <c r="T2" s="73"/>
      <c r="U2" s="70"/>
      <c r="V2" s="70"/>
      <c r="W2" s="70"/>
      <c r="X2" s="70"/>
      <c r="Y2" s="70"/>
      <c r="Z2" s="70"/>
      <c r="AA2" s="70"/>
      <c r="AB2" s="70"/>
      <c r="AC2" s="70"/>
      <c r="AD2" s="70"/>
    </row>
    <row r="3" spans="1:30" ht="22.15" customHeight="1" thickTop="1" thickBot="1">
      <c r="A3" s="73"/>
      <c r="B3" s="73"/>
      <c r="C3" s="73"/>
      <c r="D3" s="533" t="s">
        <v>222</v>
      </c>
      <c r="E3" s="75"/>
      <c r="F3" s="73"/>
      <c r="G3" s="78" t="s">
        <v>224</v>
      </c>
      <c r="H3" s="99" t="e">
        <f>'Eingabe Spieler'!#REF!</f>
        <v>#REF!</v>
      </c>
      <c r="I3" s="84"/>
      <c r="J3" s="73"/>
      <c r="K3" s="73"/>
      <c r="L3" s="73"/>
      <c r="M3" s="73"/>
      <c r="N3" s="73"/>
      <c r="O3" s="73"/>
      <c r="P3" s="76"/>
      <c r="S3" s="73"/>
      <c r="T3" s="73"/>
      <c r="U3" s="70"/>
      <c r="V3" s="70"/>
      <c r="W3" s="70"/>
      <c r="X3" s="70"/>
      <c r="Y3" s="70"/>
      <c r="Z3" s="70"/>
      <c r="AA3" s="70"/>
      <c r="AB3" s="70"/>
      <c r="AC3" s="70"/>
      <c r="AD3" s="70"/>
    </row>
    <row r="4" spans="1:30" ht="22.15" customHeight="1" thickTop="1" thickBot="1">
      <c r="A4" s="73"/>
      <c r="B4" s="73"/>
      <c r="C4" s="73"/>
      <c r="D4" s="522"/>
      <c r="E4" s="73"/>
      <c r="F4" s="73"/>
      <c r="G4" s="73"/>
      <c r="H4" s="81"/>
      <c r="I4" s="84"/>
      <c r="J4" s="73"/>
      <c r="K4" s="73"/>
      <c r="L4" s="73"/>
      <c r="M4" s="73"/>
      <c r="N4" s="73"/>
      <c r="O4" s="73"/>
      <c r="P4" s="76"/>
      <c r="S4" s="73"/>
      <c r="T4" s="73"/>
      <c r="U4" s="70"/>
      <c r="V4" s="70"/>
      <c r="W4" s="70"/>
      <c r="X4" s="70"/>
      <c r="Y4" s="70"/>
      <c r="Z4" s="70"/>
      <c r="AA4" s="70"/>
      <c r="AB4" s="70"/>
      <c r="AC4" s="70"/>
      <c r="AD4" s="70"/>
    </row>
    <row r="5" spans="1:30" ht="22.15" customHeight="1" thickTop="1" thickBot="1">
      <c r="A5" s="73"/>
      <c r="B5" s="73"/>
      <c r="C5" s="73"/>
      <c r="D5" s="522"/>
      <c r="E5" s="73"/>
      <c r="F5" s="73"/>
      <c r="G5" s="78" t="s">
        <v>225</v>
      </c>
      <c r="H5" s="99" t="e">
        <f>'Eingabe Spieler'!#REF!</f>
        <v>#REF!</v>
      </c>
      <c r="I5" s="84"/>
      <c r="J5" s="73"/>
      <c r="K5" s="73"/>
      <c r="L5" s="73"/>
      <c r="M5" s="73"/>
      <c r="N5" s="73"/>
      <c r="O5" s="73"/>
      <c r="P5" s="76"/>
      <c r="S5" s="73"/>
      <c r="T5" s="73"/>
      <c r="U5" s="70"/>
      <c r="V5" s="70"/>
      <c r="W5" s="70"/>
      <c r="X5" s="70"/>
      <c r="Y5" s="70"/>
      <c r="Z5" s="70"/>
      <c r="AA5" s="70"/>
      <c r="AB5" s="70"/>
      <c r="AC5" s="70"/>
      <c r="AD5" s="70"/>
    </row>
    <row r="6" spans="1:30" ht="22.15" customHeight="1" thickTop="1" thickBot="1">
      <c r="A6" s="73"/>
      <c r="B6" s="73"/>
      <c r="C6" s="100" t="e">
        <f>IF(H3&lt;&gt;"",H3,"")</f>
        <v>#REF!</v>
      </c>
      <c r="D6" s="77" t="e">
        <f>COUNTIF('Punkteingabe 2 Gewinnlegs'!#REF!,"sieger")</f>
        <v>#REF!</v>
      </c>
      <c r="E6" s="73"/>
      <c r="F6" s="73"/>
      <c r="G6" s="75"/>
      <c r="H6" s="85"/>
      <c r="I6" s="84"/>
      <c r="J6" s="73"/>
      <c r="K6" s="73"/>
      <c r="L6" s="73"/>
      <c r="M6" s="73"/>
      <c r="N6" s="73"/>
      <c r="O6" s="73"/>
      <c r="P6" s="76"/>
      <c r="S6" s="73"/>
      <c r="T6" s="73"/>
      <c r="U6" s="70"/>
      <c r="V6" s="70"/>
      <c r="W6" s="70"/>
      <c r="X6" s="70"/>
      <c r="Y6" s="70"/>
      <c r="Z6" s="70"/>
      <c r="AA6" s="70"/>
      <c r="AB6" s="70"/>
      <c r="AC6" s="70"/>
      <c r="AD6" s="70"/>
    </row>
    <row r="7" spans="1:30" ht="22.15" customHeight="1" thickTop="1" thickBot="1">
      <c r="A7" s="73"/>
      <c r="B7" s="75"/>
      <c r="C7" s="100" t="e">
        <f>IF(H5&lt;&gt;"",H5,"")</f>
        <v>#REF!</v>
      </c>
      <c r="D7" s="77" t="e">
        <f>COUNTIF('Punkteingabe 2 Gewinnlegs'!#REF!,"sieger")</f>
        <v>#REF!</v>
      </c>
      <c r="E7" s="75"/>
      <c r="F7" s="75"/>
      <c r="G7" s="78" t="s">
        <v>231</v>
      </c>
      <c r="H7" s="99" t="e">
        <f>'Eingabe Spieler'!#REF!</f>
        <v>#REF!</v>
      </c>
      <c r="I7" s="84"/>
      <c r="J7" s="73"/>
      <c r="K7" s="73"/>
      <c r="L7" s="73"/>
      <c r="M7" s="73"/>
      <c r="N7" s="73"/>
      <c r="O7" s="73"/>
      <c r="P7" s="76"/>
      <c r="S7" s="73"/>
      <c r="T7" s="73"/>
      <c r="U7" s="70"/>
      <c r="V7" s="70"/>
      <c r="W7" s="70"/>
      <c r="X7" s="70"/>
      <c r="Y7" s="70"/>
      <c r="Z7" s="70"/>
      <c r="AA7" s="70"/>
      <c r="AB7" s="70"/>
      <c r="AC7" s="70"/>
      <c r="AD7" s="70"/>
    </row>
    <row r="8" spans="1:30" ht="19.899999999999999" customHeight="1" thickTop="1" thickBot="1">
      <c r="A8" s="73"/>
      <c r="B8" s="75"/>
      <c r="C8" s="100" t="e">
        <f>IF(H7&lt;&gt;"",H7,"")</f>
        <v>#REF!</v>
      </c>
      <c r="D8" s="77" t="e">
        <f>COUNTIF('Punkteingabe 2 Gewinnlegs'!#REF!,"sieger")</f>
        <v>#REF!</v>
      </c>
      <c r="E8" s="80"/>
      <c r="F8" s="80"/>
      <c r="G8" s="80"/>
      <c r="H8" s="75"/>
      <c r="I8" s="84"/>
      <c r="J8" s="73"/>
      <c r="K8" s="73"/>
      <c r="L8" s="73"/>
      <c r="M8" s="73"/>
      <c r="N8" s="73"/>
      <c r="O8" s="75"/>
      <c r="P8" s="83"/>
      <c r="S8" s="73"/>
      <c r="T8" s="73"/>
      <c r="U8" s="70"/>
      <c r="V8" s="70"/>
      <c r="W8" s="70"/>
      <c r="X8" s="70"/>
      <c r="Y8" s="70"/>
      <c r="Z8" s="70"/>
      <c r="AA8" s="70"/>
      <c r="AB8" s="70"/>
      <c r="AC8" s="70"/>
      <c r="AD8" s="70"/>
    </row>
    <row r="9" spans="1:30" ht="22.15" customHeight="1" thickTop="1">
      <c r="A9" s="73"/>
      <c r="B9" s="75"/>
      <c r="C9" s="73"/>
      <c r="D9" s="522" t="s">
        <v>222</v>
      </c>
      <c r="E9" s="75"/>
      <c r="F9" s="75"/>
      <c r="G9" s="80"/>
      <c r="H9" s="75"/>
      <c r="I9" s="84"/>
      <c r="J9" s="73"/>
      <c r="K9" s="73"/>
      <c r="L9" s="73"/>
      <c r="M9" s="73"/>
      <c r="N9" s="73"/>
      <c r="O9" s="75"/>
      <c r="P9" s="83"/>
      <c r="S9" s="73"/>
      <c r="T9" s="73"/>
      <c r="U9" s="70"/>
      <c r="V9" s="70"/>
      <c r="W9" s="70"/>
      <c r="X9" s="70"/>
      <c r="Y9" s="70"/>
      <c r="Z9" s="70"/>
      <c r="AA9" s="70"/>
      <c r="AB9" s="70"/>
      <c r="AC9" s="70"/>
      <c r="AD9" s="70"/>
    </row>
    <row r="10" spans="1:30" ht="22.15" customHeight="1" thickBot="1">
      <c r="A10" s="73"/>
      <c r="B10" s="75"/>
      <c r="C10" s="73"/>
      <c r="D10" s="522"/>
      <c r="E10" s="75"/>
      <c r="F10" s="75"/>
      <c r="G10" s="73"/>
      <c r="H10" s="73"/>
      <c r="I10" s="73"/>
      <c r="J10" s="78"/>
      <c r="K10" s="79"/>
      <c r="L10" s="75"/>
      <c r="M10" s="73"/>
      <c r="N10" s="73"/>
      <c r="O10" s="75"/>
      <c r="P10" s="86"/>
      <c r="S10" s="73"/>
      <c r="T10" s="73"/>
      <c r="U10" s="70"/>
      <c r="V10" s="70"/>
      <c r="W10" s="70"/>
      <c r="X10" s="70"/>
      <c r="Y10" s="70"/>
      <c r="Z10" s="70"/>
      <c r="AA10" s="70"/>
      <c r="AB10" s="70"/>
      <c r="AC10" s="70"/>
      <c r="AD10" s="70"/>
    </row>
    <row r="11" spans="1:30" ht="22.15" customHeight="1" thickTop="1" thickBot="1">
      <c r="A11" s="73"/>
      <c r="B11" s="75"/>
      <c r="C11" s="73"/>
      <c r="D11" s="522"/>
      <c r="E11" s="75"/>
      <c r="F11" s="75"/>
      <c r="G11" s="101" t="s">
        <v>232</v>
      </c>
      <c r="H11" s="75"/>
      <c r="I11" s="523" t="s">
        <v>228</v>
      </c>
      <c r="J11" s="534" t="e">
        <f>O11</f>
        <v>#REF!</v>
      </c>
      <c r="K11" s="535"/>
      <c r="L11" s="536"/>
      <c r="M11" s="73"/>
      <c r="N11" s="73" t="e">
        <f>C6</f>
        <v>#REF!</v>
      </c>
      <c r="O11" s="75" t="e">
        <f>INDEX(N:N,MATCH(LARGE(Q:Q,ROW(R1)),Q:Q,0))</f>
        <v>#REF!</v>
      </c>
      <c r="P11" s="71" t="e">
        <f>D6+D13+D20</f>
        <v>#REF!</v>
      </c>
      <c r="Q11" s="102" t="e">
        <f>P11-ROW()/1000000</f>
        <v>#REF!</v>
      </c>
      <c r="R11">
        <f>IF(E4="",D4,IF(D4="",E4,E4&amp;" / "&amp;D4))</f>
        <v>0</v>
      </c>
      <c r="S11" s="73"/>
      <c r="T11" s="73"/>
      <c r="U11" s="70"/>
      <c r="V11" s="70"/>
      <c r="W11" s="70"/>
      <c r="X11" s="70"/>
      <c r="Y11" s="70"/>
      <c r="Z11" s="70"/>
      <c r="AA11" s="70"/>
      <c r="AB11" s="70"/>
      <c r="AC11" s="70"/>
      <c r="AD11" s="70"/>
    </row>
    <row r="12" spans="1:30" ht="22.15" customHeight="1" thickTop="1" thickBot="1">
      <c r="A12" s="73"/>
      <c r="B12" s="75"/>
      <c r="C12" s="100" t="e">
        <f>IF(H5&lt;&gt;"",H5,"")</f>
        <v>#REF!</v>
      </c>
      <c r="D12" s="77" t="e">
        <f>COUNTIF('Punkteingabe 2 Gewinnlegs'!#REF!,"sieger")</f>
        <v>#REF!</v>
      </c>
      <c r="E12" s="75"/>
      <c r="F12" s="100" t="e">
        <f>C6</f>
        <v>#REF!</v>
      </c>
      <c r="G12" s="101" t="e">
        <f>D6+D13+D20+D23</f>
        <v>#REF!</v>
      </c>
      <c r="H12" s="73"/>
      <c r="I12" s="524"/>
      <c r="J12" s="537"/>
      <c r="K12" s="538"/>
      <c r="L12" s="539"/>
      <c r="M12" s="73"/>
      <c r="N12" s="73" t="e">
        <f t="shared" ref="N12:N13" si="0">C7</f>
        <v>#REF!</v>
      </c>
      <c r="O12" s="75" t="e">
        <f t="shared" ref="O12:O13" si="1">INDEX(N:N,MATCH(LARGE(Q:Q,ROW(R2)),Q:Q,0))</f>
        <v>#REF!</v>
      </c>
      <c r="P12" s="84" t="e">
        <f>D7+D12+D19</f>
        <v>#REF!</v>
      </c>
      <c r="Q12" s="102" t="e">
        <f t="shared" ref="Q12:Q13" si="2">P12-ROW()/1000000</f>
        <v>#REF!</v>
      </c>
      <c r="R12">
        <f t="shared" ref="R12" si="3">IF(E5="",D5,IF(D5="",E5,E5&amp;" / "&amp;D5))</f>
        <v>0</v>
      </c>
      <c r="S12" s="73"/>
      <c r="T12" s="73"/>
      <c r="U12" s="70"/>
      <c r="V12" s="70"/>
      <c r="W12" s="70"/>
      <c r="X12" s="70"/>
      <c r="Y12" s="70"/>
      <c r="Z12" s="70"/>
      <c r="AA12" s="70"/>
      <c r="AB12" s="70"/>
      <c r="AC12" s="70"/>
      <c r="AD12" s="70"/>
    </row>
    <row r="13" spans="1:30" ht="22.15" customHeight="1" thickTop="1" thickBot="1">
      <c r="A13" s="73"/>
      <c r="B13" s="75"/>
      <c r="C13" s="100" t="e">
        <f>IF(H3&lt;&gt;"",H3,"")</f>
        <v>#REF!</v>
      </c>
      <c r="D13" s="77" t="e">
        <f>COUNTIF('Punkteingabe 2 Gewinnlegs'!#REF!,"sieger")</f>
        <v>#REF!</v>
      </c>
      <c r="E13" s="75"/>
      <c r="F13" s="100" t="e">
        <f t="shared" ref="F13:F14" si="4">C7</f>
        <v>#REF!</v>
      </c>
      <c r="G13" s="101" t="e">
        <f>D7+D12+D19+D24</f>
        <v>#REF!</v>
      </c>
      <c r="H13" s="75"/>
      <c r="I13" s="523" t="s">
        <v>233</v>
      </c>
      <c r="J13" s="540" t="e">
        <f>O12</f>
        <v>#REF!</v>
      </c>
      <c r="K13" s="541"/>
      <c r="L13" s="542"/>
      <c r="M13" s="73"/>
      <c r="N13" s="73" t="e">
        <f t="shared" si="0"/>
        <v>#REF!</v>
      </c>
      <c r="O13" s="75" t="e">
        <f t="shared" si="1"/>
        <v>#REF!</v>
      </c>
      <c r="P13" s="84" t="e">
        <f>D8+D14+D18</f>
        <v>#REF!</v>
      </c>
      <c r="Q13" s="102" t="e">
        <f t="shared" si="2"/>
        <v>#REF!</v>
      </c>
      <c r="R13" t="e">
        <f>IF(E6="",D6,IF(D6="",E6,E6&amp;" / "&amp;D6))</f>
        <v>#REF!</v>
      </c>
      <c r="S13" s="73"/>
      <c r="T13" s="73"/>
      <c r="U13" s="70"/>
      <c r="V13" s="70"/>
      <c r="W13" s="70"/>
      <c r="X13" s="70"/>
      <c r="Y13" s="70"/>
      <c r="Z13" s="70"/>
      <c r="AA13" s="70"/>
      <c r="AB13" s="70"/>
      <c r="AC13" s="70"/>
      <c r="AD13" s="70"/>
    </row>
    <row r="14" spans="1:30" ht="22.15" customHeight="1" thickTop="1" thickBot="1">
      <c r="A14" s="73"/>
      <c r="B14" s="75"/>
      <c r="C14" s="100" t="e">
        <f>IF(H7&lt;&gt;"",H7,"")</f>
        <v>#REF!</v>
      </c>
      <c r="D14" s="77" t="e">
        <f>COUNTIF('Punkteingabe 2 Gewinnlegs'!#REF!,"sieger")</f>
        <v>#REF!</v>
      </c>
      <c r="E14" s="75"/>
      <c r="F14" s="100" t="e">
        <f t="shared" si="4"/>
        <v>#REF!</v>
      </c>
      <c r="G14" s="101" t="e">
        <f>D8+D14+D18+D25</f>
        <v>#REF!</v>
      </c>
      <c r="H14" s="73"/>
      <c r="I14" s="524"/>
      <c r="J14" s="543"/>
      <c r="K14" s="544"/>
      <c r="L14" s="545"/>
      <c r="M14" s="73"/>
      <c r="N14" s="73"/>
      <c r="O14" s="75"/>
      <c r="P14" s="87"/>
      <c r="S14" s="73"/>
      <c r="T14" s="73"/>
      <c r="U14" s="70"/>
      <c r="V14" s="70"/>
      <c r="W14" s="70"/>
      <c r="X14" s="70"/>
      <c r="Y14" s="70"/>
      <c r="Z14" s="70"/>
      <c r="AA14" s="70"/>
      <c r="AB14" s="70"/>
      <c r="AC14" s="70"/>
      <c r="AD14" s="70"/>
    </row>
    <row r="15" spans="1:30" ht="22.15" customHeight="1" thickTop="1">
      <c r="A15" s="73"/>
      <c r="B15" s="75"/>
      <c r="C15" s="73"/>
      <c r="D15" s="522" t="s">
        <v>222</v>
      </c>
      <c r="E15" s="75"/>
      <c r="F15" s="75"/>
      <c r="G15" s="80"/>
      <c r="H15" s="75"/>
      <c r="I15" s="523" t="s">
        <v>234</v>
      </c>
      <c r="J15" s="525" t="e">
        <f>O13</f>
        <v>#REF!</v>
      </c>
      <c r="K15" s="526"/>
      <c r="L15" s="527"/>
      <c r="M15" s="73"/>
      <c r="N15" s="73"/>
      <c r="O15" s="84"/>
      <c r="P15" s="87"/>
      <c r="S15" s="73"/>
      <c r="T15" s="73"/>
      <c r="U15" s="70"/>
      <c r="V15" s="70"/>
      <c r="W15" s="70"/>
      <c r="X15" s="70"/>
      <c r="Y15" s="70"/>
      <c r="Z15" s="70"/>
      <c r="AA15" s="70"/>
      <c r="AB15" s="70"/>
      <c r="AC15" s="70"/>
      <c r="AD15" s="70"/>
    </row>
    <row r="16" spans="1:30" ht="22.15" customHeight="1" thickBot="1">
      <c r="A16" s="73"/>
      <c r="B16" s="75"/>
      <c r="C16" s="73"/>
      <c r="D16" s="522"/>
      <c r="E16" s="75"/>
      <c r="F16" s="75"/>
      <c r="G16" s="73"/>
      <c r="H16" s="73"/>
      <c r="I16" s="524"/>
      <c r="J16" s="528"/>
      <c r="K16" s="529"/>
      <c r="L16" s="530"/>
      <c r="M16" s="73"/>
      <c r="N16" s="88"/>
      <c r="O16" s="84"/>
      <c r="P16" s="87"/>
      <c r="S16" s="73"/>
      <c r="T16" s="73"/>
      <c r="U16" s="70"/>
      <c r="V16" s="70"/>
      <c r="W16" s="70"/>
      <c r="X16" s="70"/>
      <c r="Y16" s="70"/>
      <c r="Z16" s="70"/>
      <c r="AA16" s="70"/>
      <c r="AB16" s="70"/>
      <c r="AC16" s="70"/>
      <c r="AD16" s="70"/>
    </row>
    <row r="17" spans="1:30" ht="22.15" customHeight="1" thickTop="1" thickBot="1">
      <c r="A17" s="73"/>
      <c r="B17" s="75"/>
      <c r="C17" s="73"/>
      <c r="D17" s="522"/>
      <c r="E17" s="75"/>
      <c r="F17" s="75"/>
      <c r="G17" s="80"/>
      <c r="H17" s="75"/>
      <c r="I17" s="75"/>
      <c r="J17" s="84"/>
      <c r="K17" s="75"/>
      <c r="L17" s="84"/>
      <c r="M17" s="84"/>
      <c r="N17" s="75"/>
      <c r="O17" s="84"/>
      <c r="P17" s="87"/>
      <c r="S17" s="73"/>
      <c r="T17" s="73"/>
      <c r="U17" s="70"/>
      <c r="V17" s="70"/>
      <c r="W17" s="70"/>
      <c r="X17" s="70"/>
      <c r="Y17" s="70"/>
      <c r="Z17" s="70"/>
      <c r="AA17" s="70"/>
      <c r="AB17" s="70"/>
      <c r="AC17" s="70"/>
      <c r="AD17" s="70"/>
    </row>
    <row r="18" spans="1:30" ht="22.15" customHeight="1" thickTop="1" thickBot="1">
      <c r="A18" s="73"/>
      <c r="B18" s="75"/>
      <c r="C18" s="100" t="e">
        <f>IF(H7&lt;&gt;"",H7,"")</f>
        <v>#REF!</v>
      </c>
      <c r="D18" s="77">
        <f>COUNTIF('Punkteingabe 2 Gewinnlegs'!F5,"sieger")</f>
        <v>0</v>
      </c>
      <c r="E18" s="75"/>
      <c r="F18" s="75"/>
      <c r="G18" s="73"/>
      <c r="H18" s="73"/>
      <c r="I18" s="75"/>
      <c r="J18" s="84"/>
      <c r="K18" s="75"/>
      <c r="L18" s="84"/>
      <c r="M18" s="84"/>
      <c r="N18" s="75"/>
      <c r="O18" s="84"/>
      <c r="P18" s="87"/>
      <c r="S18" s="73"/>
      <c r="T18" s="73"/>
      <c r="U18" s="70"/>
      <c r="V18" s="70"/>
      <c r="W18" s="70"/>
      <c r="X18" s="70"/>
      <c r="Y18" s="70"/>
      <c r="Z18" s="70"/>
      <c r="AA18" s="70"/>
      <c r="AB18" s="70"/>
      <c r="AC18" s="70"/>
      <c r="AD18" s="70"/>
    </row>
    <row r="19" spans="1:30" ht="22.15" customHeight="1" thickTop="1" thickBot="1">
      <c r="A19" s="73"/>
      <c r="B19" s="75"/>
      <c r="C19" s="100" t="e">
        <f>IF(H5&lt;&gt;"",H5,"")</f>
        <v>#REF!</v>
      </c>
      <c r="D19" s="77" t="e">
        <f>COUNTIF('Punkteingabe 2 Gewinnlegs'!#REF!,"sieger")</f>
        <v>#REF!</v>
      </c>
      <c r="E19" s="75"/>
      <c r="F19" s="75"/>
      <c r="G19" s="94"/>
      <c r="H19" s="84"/>
      <c r="I19" s="94"/>
      <c r="J19" s="84"/>
      <c r="K19" s="94"/>
      <c r="L19" s="84"/>
      <c r="M19" s="84"/>
      <c r="N19" s="94"/>
      <c r="O19" s="84"/>
      <c r="P19" s="87"/>
      <c r="S19" s="73"/>
      <c r="T19" s="73"/>
      <c r="U19" s="70"/>
      <c r="V19" s="70"/>
      <c r="W19" s="70"/>
      <c r="X19" s="70"/>
      <c r="Y19" s="70"/>
      <c r="Z19" s="70"/>
      <c r="AA19" s="70"/>
      <c r="AB19" s="70"/>
      <c r="AC19" s="70"/>
      <c r="AD19" s="70"/>
    </row>
    <row r="20" spans="1:30" ht="22.15" customHeight="1" thickTop="1" thickBot="1">
      <c r="A20" s="73"/>
      <c r="B20" s="75"/>
      <c r="C20" s="100" t="e">
        <f>IF(H3&lt;&gt;"",H3,"")</f>
        <v>#REF!</v>
      </c>
      <c r="D20" s="77" t="e">
        <f>COUNTIF('Punkteingabe 2 Gewinnlegs'!#REF!,"sieger")</f>
        <v>#REF!</v>
      </c>
      <c r="E20" s="75"/>
      <c r="F20" s="75"/>
      <c r="G20" s="89"/>
      <c r="H20" s="89"/>
      <c r="I20" s="89"/>
      <c r="J20" s="89"/>
      <c r="K20" s="89"/>
      <c r="L20" s="89"/>
      <c r="M20" s="89"/>
      <c r="N20" s="89"/>
      <c r="O20" s="89"/>
      <c r="P20" s="90"/>
      <c r="S20" s="73"/>
      <c r="T20" s="73"/>
      <c r="U20" s="70"/>
      <c r="V20" s="70"/>
      <c r="W20" s="70"/>
      <c r="X20" s="70"/>
      <c r="Y20" s="70"/>
      <c r="Z20" s="70"/>
      <c r="AA20" s="70"/>
      <c r="AB20" s="70"/>
      <c r="AC20" s="70"/>
      <c r="AD20" s="70"/>
    </row>
    <row r="21" spans="1:30" ht="22.15" customHeight="1" thickTop="1">
      <c r="A21" s="73"/>
      <c r="B21" s="75"/>
      <c r="C21" s="73"/>
      <c r="D21" s="73"/>
      <c r="E21" s="75"/>
      <c r="F21" s="75"/>
      <c r="G21" s="94"/>
      <c r="H21" s="84"/>
      <c r="I21" s="94"/>
      <c r="J21" s="84"/>
      <c r="K21" s="94"/>
      <c r="L21" s="84"/>
      <c r="M21" s="84"/>
      <c r="N21" s="94"/>
      <c r="O21" s="75"/>
      <c r="P21" s="83"/>
      <c r="S21" s="73"/>
      <c r="T21" s="73"/>
      <c r="U21" s="70"/>
      <c r="V21" s="70"/>
      <c r="W21" s="70"/>
      <c r="X21" s="70"/>
      <c r="Y21" s="70"/>
      <c r="Z21" s="70"/>
      <c r="AA21" s="70"/>
      <c r="AB21" s="70"/>
      <c r="AC21" s="70"/>
      <c r="AD21" s="70"/>
    </row>
    <row r="22" spans="1:30" ht="21" customHeight="1" thickBot="1">
      <c r="A22" s="73"/>
      <c r="B22" s="75"/>
      <c r="C22" s="73"/>
      <c r="D22" s="73"/>
      <c r="E22" s="73"/>
      <c r="F22" s="75"/>
      <c r="G22" s="89"/>
      <c r="H22" s="89"/>
      <c r="I22" s="89"/>
      <c r="J22" s="89"/>
      <c r="K22" s="89"/>
      <c r="L22" s="89"/>
      <c r="M22" s="89"/>
      <c r="N22" s="75"/>
      <c r="O22" s="75"/>
      <c r="P22" s="83"/>
      <c r="S22" s="73"/>
      <c r="T22" s="73"/>
      <c r="U22" s="70"/>
      <c r="V22" s="70"/>
      <c r="W22" s="70"/>
      <c r="X22" s="70"/>
      <c r="Y22" s="70"/>
      <c r="Z22" s="70"/>
      <c r="AA22" s="70"/>
      <c r="AB22" s="70"/>
      <c r="AC22" s="70"/>
      <c r="AD22" s="70"/>
    </row>
    <row r="23" spans="1:30" ht="22.15" customHeight="1" thickTop="1" thickBot="1">
      <c r="A23" s="73"/>
      <c r="B23" s="75"/>
      <c r="C23" s="100" t="e">
        <f>IF(H3&lt;&gt;"",H3,"")</f>
        <v>#REF!</v>
      </c>
      <c r="D23" s="77" t="e">
        <f>COUNTIF([2]Entscheidungsleg!A6,"sieger")</f>
        <v>#VALUE!</v>
      </c>
      <c r="E23" s="73"/>
      <c r="F23" s="75"/>
      <c r="G23" s="94"/>
      <c r="H23" s="84"/>
      <c r="I23" s="94"/>
      <c r="J23" s="84"/>
      <c r="K23" s="94"/>
      <c r="L23" s="84"/>
      <c r="M23" s="84"/>
      <c r="N23" s="73"/>
      <c r="O23" s="73"/>
      <c r="P23" s="76"/>
      <c r="S23" s="73"/>
      <c r="T23" s="73"/>
      <c r="U23" s="70"/>
      <c r="V23" s="70"/>
      <c r="W23" s="70"/>
      <c r="X23" s="70"/>
      <c r="Y23" s="70"/>
      <c r="Z23" s="70"/>
      <c r="AA23" s="70"/>
      <c r="AB23" s="70"/>
      <c r="AC23" s="70"/>
      <c r="AD23" s="70"/>
    </row>
    <row r="24" spans="1:30" ht="22.15" customHeight="1" thickTop="1" thickBot="1">
      <c r="A24" s="73"/>
      <c r="B24" s="75"/>
      <c r="C24" s="100" t="e">
        <f>IF(H5&lt;&gt;"",H5,"")</f>
        <v>#REF!</v>
      </c>
      <c r="D24" s="77" t="e">
        <f>COUNTIF([2]Entscheidungsleg!J6,"sieger")</f>
        <v>#VALUE!</v>
      </c>
      <c r="E24" s="73"/>
      <c r="F24" s="75"/>
      <c r="G24" s="89"/>
      <c r="H24" s="89"/>
      <c r="I24" s="89"/>
      <c r="J24" s="89"/>
      <c r="K24" s="89"/>
      <c r="L24" s="89"/>
      <c r="M24" s="89"/>
      <c r="N24" s="71"/>
      <c r="O24" s="71"/>
      <c r="P24" s="74"/>
      <c r="S24" s="73"/>
      <c r="T24" s="73"/>
      <c r="U24" s="70"/>
      <c r="V24" s="70"/>
      <c r="W24" s="70"/>
      <c r="X24" s="70"/>
      <c r="Y24" s="70"/>
      <c r="Z24" s="70"/>
      <c r="AA24" s="70"/>
      <c r="AB24" s="70"/>
      <c r="AC24" s="70"/>
      <c r="AD24" s="70"/>
    </row>
    <row r="25" spans="1:30" ht="22.15" customHeight="1" thickTop="1" thickBot="1">
      <c r="A25" s="73"/>
      <c r="B25" s="75"/>
      <c r="C25" s="100" t="e">
        <f>IF(H7&lt;&gt;"",H7,"")</f>
        <v>#REF!</v>
      </c>
      <c r="D25" s="77" t="e">
        <f>COUNTIF([2]Entscheidungsleg!S6,"sieger")</f>
        <v>#VALUE!</v>
      </c>
      <c r="E25" s="73"/>
      <c r="F25" s="75"/>
      <c r="G25" s="94"/>
      <c r="H25" s="84"/>
      <c r="I25" s="94"/>
      <c r="J25" s="84"/>
      <c r="K25" s="94"/>
      <c r="L25" s="84"/>
      <c r="M25" s="84"/>
      <c r="N25" s="73"/>
      <c r="O25" s="73"/>
      <c r="P25" s="76"/>
      <c r="S25" s="73"/>
      <c r="T25" s="73"/>
      <c r="U25" s="70"/>
      <c r="V25" s="70"/>
      <c r="W25" s="70"/>
      <c r="X25" s="70"/>
      <c r="Y25" s="70"/>
      <c r="Z25" s="70"/>
      <c r="AA25" s="70"/>
      <c r="AB25" s="70"/>
      <c r="AC25" s="70"/>
      <c r="AD25" s="70"/>
    </row>
    <row r="26" spans="1:30" ht="22.15" customHeight="1" thickTop="1">
      <c r="A26" s="73"/>
      <c r="B26" s="73"/>
      <c r="C26" s="73"/>
      <c r="D26" s="73"/>
      <c r="E26" s="73"/>
      <c r="F26" s="75"/>
      <c r="G26" s="89"/>
      <c r="H26" s="89"/>
      <c r="I26" s="89"/>
      <c r="J26" s="89"/>
      <c r="K26" s="89"/>
      <c r="L26" s="89"/>
      <c r="M26" s="89"/>
      <c r="N26" s="73"/>
      <c r="O26" s="73"/>
      <c r="P26" s="76"/>
      <c r="S26" s="73"/>
      <c r="T26" s="73"/>
      <c r="U26" s="70"/>
      <c r="V26" s="70"/>
      <c r="W26" s="70"/>
      <c r="X26" s="70"/>
      <c r="Y26" s="70"/>
      <c r="Z26" s="70"/>
      <c r="AA26" s="70"/>
      <c r="AB26" s="70"/>
      <c r="AC26" s="70"/>
      <c r="AD26" s="70"/>
    </row>
    <row r="27" spans="1:30" ht="20.25">
      <c r="A27" s="73"/>
      <c r="B27" s="96"/>
      <c r="C27" s="96"/>
      <c r="D27" s="96"/>
      <c r="E27" s="96"/>
      <c r="F27" s="75"/>
      <c r="G27" s="94"/>
      <c r="H27" s="84"/>
      <c r="I27" s="94"/>
      <c r="J27" s="84"/>
      <c r="K27" s="94"/>
      <c r="L27" s="84"/>
      <c r="M27" s="84"/>
      <c r="N27" s="73"/>
      <c r="O27" s="73"/>
      <c r="P27" s="76"/>
      <c r="S27" s="73"/>
      <c r="T27" s="73"/>
      <c r="U27" s="70"/>
      <c r="V27" s="70"/>
      <c r="W27" s="70"/>
      <c r="X27" s="70"/>
      <c r="Y27" s="70"/>
      <c r="Z27" s="70"/>
      <c r="AA27" s="70"/>
      <c r="AB27" s="70"/>
      <c r="AC27" s="70"/>
      <c r="AD27" s="70"/>
    </row>
    <row r="28" spans="1:30" ht="20.25">
      <c r="A28" s="73"/>
      <c r="B28" s="75"/>
      <c r="C28" s="96"/>
      <c r="D28" s="96"/>
      <c r="E28" s="96"/>
      <c r="F28" s="75"/>
      <c r="G28" s="89"/>
      <c r="H28" s="89"/>
      <c r="I28" s="89"/>
      <c r="J28" s="89"/>
      <c r="K28" s="89"/>
      <c r="L28" s="89"/>
      <c r="M28" s="89"/>
      <c r="N28" s="73"/>
      <c r="O28" s="73"/>
      <c r="P28" s="76"/>
      <c r="S28" s="73"/>
      <c r="T28" s="73"/>
      <c r="U28" s="70"/>
      <c r="V28" s="70"/>
      <c r="W28" s="70"/>
      <c r="X28" s="70"/>
      <c r="Y28" s="70"/>
      <c r="Z28" s="70"/>
      <c r="AA28" s="70"/>
      <c r="AB28" s="70"/>
      <c r="AC28" s="70"/>
      <c r="AD28" s="70"/>
    </row>
    <row r="29" spans="1:30" ht="15.75">
      <c r="A29" s="73"/>
      <c r="B29" s="75"/>
      <c r="C29" s="82"/>
      <c r="D29" s="88"/>
      <c r="E29" s="75"/>
      <c r="F29" s="75"/>
      <c r="G29" s="94"/>
      <c r="H29" s="84"/>
      <c r="I29" s="94"/>
      <c r="J29" s="84"/>
      <c r="K29" s="94"/>
      <c r="L29" s="84"/>
      <c r="M29" s="84"/>
      <c r="N29" s="73"/>
      <c r="O29" s="73"/>
      <c r="P29" s="76"/>
      <c r="S29" s="73"/>
      <c r="T29" s="73"/>
      <c r="U29" s="70"/>
      <c r="V29" s="70"/>
      <c r="W29" s="70"/>
      <c r="X29" s="70"/>
      <c r="Y29" s="70"/>
      <c r="Z29" s="70"/>
      <c r="AA29" s="70"/>
      <c r="AB29" s="70"/>
      <c r="AC29" s="70"/>
      <c r="AD29" s="70"/>
    </row>
    <row r="30" spans="1:30" ht="15.75">
      <c r="A30" s="73"/>
      <c r="B30" s="75"/>
      <c r="C30" s="82"/>
      <c r="D30" s="88"/>
      <c r="E30" s="75"/>
      <c r="F30" s="75"/>
      <c r="G30" s="89"/>
      <c r="H30" s="89"/>
      <c r="I30" s="89"/>
      <c r="J30" s="89"/>
      <c r="K30" s="89"/>
      <c r="L30" s="89"/>
      <c r="M30" s="89"/>
      <c r="N30" s="75"/>
      <c r="O30" s="75"/>
      <c r="P30" s="83"/>
      <c r="S30" s="73"/>
      <c r="T30" s="73"/>
      <c r="U30" s="70"/>
      <c r="V30" s="70"/>
      <c r="W30" s="70"/>
      <c r="X30" s="70"/>
      <c r="Y30" s="70"/>
      <c r="Z30" s="70"/>
      <c r="AA30" s="70"/>
      <c r="AB30" s="70"/>
      <c r="AC30" s="70"/>
      <c r="AD30" s="70"/>
    </row>
    <row r="31" spans="1:30" ht="23.45" customHeight="1">
      <c r="A31" s="73"/>
      <c r="B31" s="75"/>
      <c r="C31" s="82"/>
      <c r="D31" s="73"/>
      <c r="E31" s="75"/>
      <c r="F31" s="75"/>
      <c r="G31" s="75"/>
      <c r="H31" s="93"/>
      <c r="I31" s="93"/>
      <c r="J31" s="92"/>
      <c r="K31" s="89"/>
      <c r="L31" s="75"/>
      <c r="M31" s="75"/>
      <c r="N31" s="75"/>
      <c r="O31" s="75"/>
      <c r="P31" s="83"/>
      <c r="S31" s="73"/>
      <c r="T31" s="73"/>
      <c r="U31" s="70"/>
      <c r="V31" s="70"/>
      <c r="W31" s="70"/>
      <c r="X31" s="70"/>
      <c r="Y31" s="70"/>
      <c r="Z31" s="70"/>
      <c r="AA31" s="70"/>
      <c r="AB31" s="70"/>
      <c r="AC31" s="70"/>
      <c r="AD31" s="70"/>
    </row>
    <row r="32" spans="1:30" ht="20.25">
      <c r="A32" s="73"/>
      <c r="B32" s="73"/>
      <c r="C32" s="92"/>
      <c r="D32" s="92"/>
      <c r="E32" s="73"/>
      <c r="F32" s="73"/>
      <c r="G32" s="93"/>
      <c r="H32" s="95"/>
      <c r="I32" s="95"/>
      <c r="J32" s="75"/>
      <c r="K32" s="89"/>
      <c r="L32" s="73"/>
      <c r="M32" s="73"/>
      <c r="N32" s="73"/>
      <c r="O32" s="73"/>
      <c r="P32" s="73"/>
      <c r="Q32" s="73"/>
      <c r="R32" s="73"/>
      <c r="S32" s="73"/>
      <c r="T32" s="73"/>
      <c r="U32" s="70"/>
      <c r="V32" s="70"/>
      <c r="W32" s="70"/>
      <c r="X32" s="70"/>
      <c r="Y32" s="70"/>
      <c r="Z32" s="70"/>
      <c r="AA32" s="70"/>
      <c r="AB32" s="70"/>
      <c r="AC32" s="70"/>
      <c r="AD32" s="70"/>
    </row>
    <row r="33" spans="1:30" ht="15.75" thickBot="1">
      <c r="A33" s="97"/>
      <c r="B33" s="97"/>
      <c r="C33" s="97"/>
      <c r="D33" s="97"/>
      <c r="E33" s="97"/>
      <c r="F33" s="97"/>
      <c r="G33" s="97"/>
      <c r="H33" s="97"/>
      <c r="I33" s="97"/>
      <c r="J33" s="97"/>
      <c r="K33" s="97"/>
      <c r="L33" s="98"/>
      <c r="M33" s="98"/>
      <c r="N33" s="98"/>
      <c r="O33" s="98"/>
      <c r="P33" s="98"/>
      <c r="Q33" s="98"/>
      <c r="R33" s="98"/>
      <c r="S33" s="98"/>
      <c r="T33" s="98"/>
      <c r="U33" s="98"/>
      <c r="V33" s="98"/>
      <c r="W33" s="98"/>
      <c r="X33" s="98"/>
      <c r="Y33" s="98"/>
      <c r="Z33" s="98"/>
      <c r="AA33" s="98"/>
      <c r="AB33" s="98"/>
      <c r="AC33" s="98"/>
      <c r="AD33" s="98"/>
    </row>
  </sheetData>
  <mergeCells count="10">
    <mergeCell ref="D15:D17"/>
    <mergeCell ref="I15:I16"/>
    <mergeCell ref="J15:L16"/>
    <mergeCell ref="B2:F2"/>
    <mergeCell ref="D3:D5"/>
    <mergeCell ref="D9:D11"/>
    <mergeCell ref="I11:I12"/>
    <mergeCell ref="J11:L12"/>
    <mergeCell ref="I13:I14"/>
    <mergeCell ref="J13:L14"/>
  </mergeCells>
  <conditionalFormatting sqref="C6 F12:F14 G11:G14">
    <cfRule type="expression" dxfId="101" priority="69">
      <formula>$D$6&lt;$D$8</formula>
    </cfRule>
    <cfRule type="expression" dxfId="100" priority="70">
      <formula>$D$6&lt;$D$7</formula>
    </cfRule>
    <cfRule type="expression" dxfId="99" priority="71">
      <formula>$D$6&gt;$D$8</formula>
    </cfRule>
    <cfRule type="expression" dxfId="98" priority="72">
      <formula>$D$6&gt;$D$7</formula>
    </cfRule>
  </conditionalFormatting>
  <conditionalFormatting sqref="C7 F13:G13">
    <cfRule type="expression" dxfId="97" priority="65">
      <formula>$D$7&lt;$D$8</formula>
    </cfRule>
    <cfRule type="expression" dxfId="96" priority="66">
      <formula>$D$7&lt;$D$6</formula>
    </cfRule>
    <cfRule type="expression" dxfId="95" priority="67">
      <formula>$D$7&gt;$D$8</formula>
    </cfRule>
    <cfRule type="expression" dxfId="94" priority="68">
      <formula>$D$7&gt;$D$6</formula>
    </cfRule>
  </conditionalFormatting>
  <conditionalFormatting sqref="C8 F14:G14">
    <cfRule type="expression" dxfId="93" priority="61">
      <formula>$D$8&lt;$D$7</formula>
    </cfRule>
    <cfRule type="expression" dxfId="92" priority="62">
      <formula>$D$8&lt;$D$6</formula>
    </cfRule>
    <cfRule type="expression" dxfId="91" priority="63">
      <formula>$D$8&gt;$D$7</formula>
    </cfRule>
    <cfRule type="expression" dxfId="90" priority="64">
      <formula>$D$8&gt;$D$6</formula>
    </cfRule>
  </conditionalFormatting>
  <conditionalFormatting sqref="C12">
    <cfRule type="expression" dxfId="89" priority="57">
      <formula>$D$12&lt;$D$13</formula>
    </cfRule>
    <cfRule type="expression" dxfId="88" priority="58">
      <formula>$D$12&lt;$D$14</formula>
    </cfRule>
    <cfRule type="expression" dxfId="87" priority="59">
      <formula>$D$12&gt;$D$14</formula>
    </cfRule>
    <cfRule type="expression" dxfId="86" priority="60">
      <formula>$D$12&gt;$D$13</formula>
    </cfRule>
  </conditionalFormatting>
  <conditionalFormatting sqref="C13">
    <cfRule type="expression" dxfId="85" priority="53">
      <formula>$D$13&lt;$D$14</formula>
    </cfRule>
    <cfRule type="expression" dxfId="84" priority="54">
      <formula>$D$13&lt;$D$14</formula>
    </cfRule>
    <cfRule type="expression" dxfId="83" priority="55">
      <formula>$D$13&gt;$D$14</formula>
    </cfRule>
    <cfRule type="expression" dxfId="82" priority="56">
      <formula>$D$13&gt;$D$12</formula>
    </cfRule>
  </conditionalFormatting>
  <conditionalFormatting sqref="C14">
    <cfRule type="expression" dxfId="81" priority="49">
      <formula>$D$14&lt;$D$13</formula>
    </cfRule>
    <cfRule type="expression" dxfId="80" priority="50">
      <formula>$D$14&lt;$D$12</formula>
    </cfRule>
    <cfRule type="expression" dxfId="79" priority="51">
      <formula>$D$14&gt;$D$13</formula>
    </cfRule>
    <cfRule type="expression" dxfId="78" priority="52">
      <formula>$D$14&gt;$D$13</formula>
    </cfRule>
  </conditionalFormatting>
  <conditionalFormatting sqref="C18 C23">
    <cfRule type="expression" dxfId="77" priority="45">
      <formula>$D$18&lt;$D$20</formula>
    </cfRule>
    <cfRule type="expression" dxfId="76" priority="46">
      <formula>$D$18&lt;$D$19</formula>
    </cfRule>
    <cfRule type="expression" dxfId="75" priority="47">
      <formula>$D$18&gt;$D$20</formula>
    </cfRule>
    <cfRule type="expression" dxfId="74" priority="48">
      <formula>$D$18&gt;$D$19</formula>
    </cfRule>
  </conditionalFormatting>
  <conditionalFormatting sqref="C19 C24">
    <cfRule type="expression" dxfId="73" priority="43">
      <formula>$D$19&gt;$D$20</formula>
    </cfRule>
    <cfRule type="expression" dxfId="72" priority="44">
      <formula>$D$19&gt;$D$19</formula>
    </cfRule>
  </conditionalFormatting>
  <conditionalFormatting sqref="C20 C25">
    <cfRule type="expression" dxfId="71" priority="39">
      <formula>$D$20&lt;$D$19</formula>
    </cfRule>
    <cfRule type="expression" dxfId="70" priority="40">
      <formula>$D$20&lt;$D$18</formula>
    </cfRule>
    <cfRule type="expression" dxfId="69" priority="41">
      <formula>$D$20&gt;$D$19</formula>
    </cfRule>
    <cfRule type="expression" dxfId="68" priority="42">
      <formula>$D$20&gt;$D$18</formula>
    </cfRule>
  </conditionalFormatting>
  <pageMargins left="0.7" right="0.7" top="0.78740157499999996" bottom="0.78740157499999996" header="0.3" footer="0.3"/>
  <pageSetup paperSize="9" orientation="portrait" r:id="rId1"/>
  <ignoredErrors>
    <ignoredError sqref="C13" formula="1"/>
    <ignoredError sqref="D6:D20 H3:H7"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tabColor rgb="FF0070C0"/>
  </sheetPr>
  <dimension ref="A1:AI33"/>
  <sheetViews>
    <sheetView zoomScale="50" zoomScaleNormal="50" workbookViewId="0">
      <selection activeCell="V15" sqref="V15"/>
    </sheetView>
  </sheetViews>
  <sheetFormatPr baseColWidth="10" defaultRowHeight="15"/>
  <cols>
    <col min="1" max="5" width="3.7109375" customWidth="1"/>
    <col min="6" max="6" width="4.28515625" customWidth="1"/>
    <col min="7" max="7" width="25.7109375" customWidth="1"/>
    <col min="8" max="9" width="3.7109375" customWidth="1"/>
    <col min="10" max="10" width="4.28515625" customWidth="1"/>
    <col min="11" max="11" width="25.7109375" customWidth="1"/>
    <col min="12" max="13" width="3.7109375" customWidth="1"/>
    <col min="14" max="14" width="4.28515625" customWidth="1"/>
    <col min="15" max="15" width="25.7109375" customWidth="1"/>
    <col min="16" max="16" width="3.7109375" style="244" customWidth="1"/>
    <col min="17" max="17" width="3.7109375" customWidth="1"/>
    <col min="18" max="18" width="25.7109375" customWidth="1"/>
    <col min="19" max="19" width="4.28515625" customWidth="1"/>
    <col min="20" max="21" width="3.7109375" customWidth="1"/>
    <col min="22" max="22" width="25.7109375" customWidth="1"/>
    <col min="23" max="23" width="4.28515625" customWidth="1"/>
    <col min="24" max="25" width="3.7109375" customWidth="1"/>
    <col min="26" max="26" width="25.7109375" customWidth="1"/>
    <col min="27" max="27" width="4.28515625" customWidth="1"/>
    <col min="28" max="32" width="3.7109375" customWidth="1"/>
    <col min="33" max="33" width="15.7109375" customWidth="1"/>
    <col min="34" max="34" width="25.7109375" customWidth="1"/>
    <col min="35" max="35" width="1.7109375" customWidth="1"/>
  </cols>
  <sheetData>
    <row r="1" spans="1:35" ht="8.1" customHeight="1" thickBot="1">
      <c r="A1" s="162"/>
      <c r="B1" s="162"/>
      <c r="C1" s="162"/>
      <c r="D1" s="162"/>
      <c r="E1" s="162"/>
      <c r="F1" s="162"/>
      <c r="G1" s="162"/>
      <c r="H1" s="162"/>
      <c r="I1" s="162"/>
      <c r="J1" s="162"/>
      <c r="K1" s="162"/>
      <c r="L1" s="162"/>
      <c r="M1" s="162"/>
      <c r="N1" s="162"/>
      <c r="O1" s="162"/>
      <c r="P1" s="163"/>
      <c r="Q1" s="164"/>
      <c r="R1" s="164"/>
      <c r="S1" s="164"/>
      <c r="T1" s="164"/>
      <c r="U1" s="164"/>
      <c r="V1" s="164"/>
      <c r="W1" s="164"/>
      <c r="X1" s="164"/>
      <c r="Y1" s="164"/>
      <c r="Z1" s="164"/>
      <c r="AA1" s="164"/>
      <c r="AB1" s="164"/>
      <c r="AC1" s="164"/>
      <c r="AD1" s="164"/>
      <c r="AE1" s="164"/>
      <c r="AF1" s="164"/>
      <c r="AG1" s="164"/>
      <c r="AH1" s="164"/>
      <c r="AI1" s="165"/>
    </row>
    <row r="2" spans="1:35" ht="35.25" thickTop="1" thickBot="1">
      <c r="A2" s="162"/>
      <c r="B2" s="162"/>
      <c r="C2" s="162"/>
      <c r="D2" s="162"/>
      <c r="E2" s="162"/>
      <c r="F2" s="162"/>
      <c r="G2" s="162"/>
      <c r="H2" s="162"/>
      <c r="I2" s="162"/>
      <c r="J2" s="162"/>
      <c r="K2" s="162"/>
      <c r="L2" s="162"/>
      <c r="M2" s="162"/>
      <c r="N2" s="162"/>
      <c r="O2" s="162"/>
      <c r="P2" s="163"/>
      <c r="Q2" s="562" t="s">
        <v>230</v>
      </c>
      <c r="R2" s="563"/>
      <c r="S2" s="563"/>
      <c r="T2" s="563"/>
      <c r="U2" s="563"/>
      <c r="V2" s="563"/>
      <c r="W2" s="563"/>
      <c r="X2" s="563"/>
      <c r="Y2" s="563"/>
      <c r="Z2" s="564"/>
      <c r="AA2" s="166"/>
      <c r="AB2" s="166"/>
      <c r="AC2" s="166"/>
      <c r="AD2" s="166"/>
      <c r="AE2" s="166"/>
      <c r="AF2" s="166"/>
      <c r="AG2" s="166"/>
      <c r="AH2" s="167"/>
      <c r="AI2" s="168"/>
    </row>
    <row r="3" spans="1:35" ht="19.899999999999999" customHeight="1" thickTop="1" thickBot="1">
      <c r="A3" s="162"/>
      <c r="B3" s="162"/>
      <c r="C3" s="162"/>
      <c r="D3" s="162"/>
      <c r="E3" s="162"/>
      <c r="F3" s="162"/>
      <c r="G3" s="162"/>
      <c r="H3" s="162"/>
      <c r="I3" s="162"/>
      <c r="J3" s="162"/>
      <c r="K3" s="162"/>
      <c r="L3" s="162"/>
      <c r="M3" s="162"/>
      <c r="N3" s="162"/>
      <c r="O3" s="162"/>
      <c r="P3" s="163"/>
      <c r="Q3" s="169"/>
      <c r="R3" s="169"/>
      <c r="S3" s="169"/>
      <c r="T3" s="170"/>
      <c r="U3" s="169"/>
      <c r="V3" s="169"/>
      <c r="W3" s="169"/>
      <c r="X3" s="169"/>
      <c r="Y3" s="169"/>
      <c r="Z3" s="169"/>
      <c r="AA3" s="169"/>
      <c r="AB3" s="169"/>
      <c r="AC3" s="169"/>
      <c r="AD3" s="169"/>
      <c r="AE3" s="169"/>
      <c r="AF3" s="169"/>
      <c r="AG3" s="169"/>
      <c r="AH3" s="169"/>
      <c r="AI3" s="168"/>
    </row>
    <row r="4" spans="1:35" ht="24.95" customHeight="1" thickTop="1" thickBot="1">
      <c r="A4" s="162"/>
      <c r="B4" s="162"/>
      <c r="C4" s="162"/>
      <c r="D4" s="162"/>
      <c r="E4" s="162"/>
      <c r="F4" s="162"/>
      <c r="G4" s="171"/>
      <c r="H4" s="565" t="s">
        <v>239</v>
      </c>
      <c r="I4" s="566"/>
      <c r="J4" s="566"/>
      <c r="K4" s="567"/>
      <c r="L4" s="171"/>
      <c r="M4" s="171"/>
      <c r="N4" s="171"/>
      <c r="O4" s="162"/>
      <c r="P4" s="163"/>
      <c r="Q4" s="169"/>
      <c r="R4" s="169"/>
      <c r="S4" s="466" t="s">
        <v>222</v>
      </c>
      <c r="T4" s="169"/>
      <c r="U4" s="169"/>
      <c r="V4" s="568" t="s">
        <v>240</v>
      </c>
      <c r="W4" s="569"/>
      <c r="X4" s="569"/>
      <c r="Y4" s="569"/>
      <c r="Z4" s="172"/>
      <c r="AA4" s="169"/>
      <c r="AB4" s="169"/>
      <c r="AC4" s="169"/>
      <c r="AD4" s="169"/>
      <c r="AE4" s="169"/>
      <c r="AF4" s="169"/>
      <c r="AG4" s="169"/>
      <c r="AH4" s="169"/>
      <c r="AI4" s="168"/>
    </row>
    <row r="5" spans="1:35" ht="24.95" customHeight="1" thickTop="1">
      <c r="A5" s="162"/>
      <c r="B5" s="162"/>
      <c r="C5" s="162"/>
      <c r="D5" s="162"/>
      <c r="E5" s="162"/>
      <c r="F5" s="162"/>
      <c r="G5" s="173"/>
      <c r="H5" s="570" t="s">
        <v>241</v>
      </c>
      <c r="I5" s="570"/>
      <c r="J5" s="570"/>
      <c r="K5" s="570"/>
      <c r="L5" s="173"/>
      <c r="M5" s="173"/>
      <c r="N5" s="173"/>
      <c r="O5" s="162"/>
      <c r="P5" s="163"/>
      <c r="Q5" s="169"/>
      <c r="R5" s="169"/>
      <c r="S5" s="467"/>
      <c r="T5" s="169"/>
      <c r="U5" s="169"/>
      <c r="V5" s="571" t="s">
        <v>242</v>
      </c>
      <c r="W5" s="572"/>
      <c r="X5" s="572"/>
      <c r="Y5" s="572"/>
      <c r="Z5" s="174"/>
      <c r="AA5" s="169"/>
      <c r="AB5" s="169"/>
      <c r="AC5" s="169"/>
      <c r="AD5" s="169"/>
      <c r="AE5" s="169"/>
      <c r="AF5" s="169"/>
      <c r="AG5" s="169"/>
      <c r="AH5" s="169"/>
      <c r="AI5" s="168"/>
    </row>
    <row r="6" spans="1:35" ht="24.95" customHeight="1">
      <c r="A6" s="162"/>
      <c r="B6" s="162"/>
      <c r="C6" s="162"/>
      <c r="D6" s="162"/>
      <c r="E6" s="162"/>
      <c r="F6" s="162"/>
      <c r="G6" s="162"/>
      <c r="H6" s="162"/>
      <c r="I6" s="162"/>
      <c r="J6" s="162"/>
      <c r="K6" s="175" t="s">
        <v>243</v>
      </c>
      <c r="L6" s="162"/>
      <c r="M6" s="162"/>
      <c r="N6" s="162"/>
      <c r="O6" s="175" t="s">
        <v>244</v>
      </c>
      <c r="P6" s="176"/>
      <c r="Q6" s="169"/>
      <c r="R6" s="177">
        <f>IF(AH7&lt;&gt;"",AH7,"")</f>
        <v>1</v>
      </c>
      <c r="S6" s="178" t="e">
        <f>COUNTIF('[3]Vorrunde 8 Spieler'!A7,"Sieger")</f>
        <v>#VALUE!</v>
      </c>
      <c r="T6" s="169"/>
      <c r="U6" s="169"/>
      <c r="V6" s="169"/>
      <c r="W6" s="169"/>
      <c r="X6" s="169"/>
      <c r="Y6" s="169"/>
      <c r="Z6" s="169"/>
      <c r="AA6" s="169"/>
      <c r="AB6" s="169"/>
      <c r="AC6" s="169"/>
      <c r="AD6" s="169"/>
      <c r="AE6" s="169"/>
      <c r="AF6" s="169"/>
      <c r="AG6" s="179"/>
      <c r="AH6" s="180"/>
      <c r="AI6" s="168"/>
    </row>
    <row r="7" spans="1:35" s="186" customFormat="1" ht="24.95" customHeight="1" thickBot="1">
      <c r="A7" s="181"/>
      <c r="B7" s="181"/>
      <c r="C7" s="181"/>
      <c r="D7" s="181"/>
      <c r="E7" s="181"/>
      <c r="F7" s="181"/>
      <c r="G7" s="181"/>
      <c r="H7" s="181"/>
      <c r="I7" s="181"/>
      <c r="J7" s="181"/>
      <c r="K7" s="181"/>
      <c r="L7" s="181"/>
      <c r="M7" s="181"/>
      <c r="N7" s="181"/>
      <c r="O7" s="181"/>
      <c r="P7" s="182"/>
      <c r="Q7" s="170"/>
      <c r="R7" s="183">
        <f>IF(AH9&lt;&gt;"",AH9,"")</f>
        <v>2</v>
      </c>
      <c r="S7" s="178" t="e">
        <f>COUNTIF('[3]Vorrunde 8 Spieler'!I7,"Sieger")</f>
        <v>#VALUE!</v>
      </c>
      <c r="T7" s="170"/>
      <c r="U7" s="170"/>
      <c r="V7" s="169"/>
      <c r="W7" s="169"/>
      <c r="X7" s="170"/>
      <c r="Y7" s="170"/>
      <c r="Z7" s="170"/>
      <c r="AA7" s="169"/>
      <c r="AB7" s="169"/>
      <c r="AC7" s="169"/>
      <c r="AD7" s="169"/>
      <c r="AE7" s="169"/>
      <c r="AF7" s="169"/>
      <c r="AG7" s="179" t="s">
        <v>224</v>
      </c>
      <c r="AH7" s="184">
        <v>1</v>
      </c>
      <c r="AI7" s="185"/>
    </row>
    <row r="8" spans="1:35" s="186" customFormat="1" ht="24.95" customHeight="1">
      <c r="A8" s="181"/>
      <c r="B8" s="181"/>
      <c r="C8" s="181"/>
      <c r="D8" s="181"/>
      <c r="E8" s="181"/>
      <c r="F8" s="181"/>
      <c r="G8" s="181"/>
      <c r="H8" s="181"/>
      <c r="I8" s="181"/>
      <c r="J8" s="466" t="s">
        <v>222</v>
      </c>
      <c r="K8" s="181"/>
      <c r="L8" s="181"/>
      <c r="M8" s="181"/>
      <c r="N8" s="466" t="s">
        <v>222</v>
      </c>
      <c r="O8" s="181"/>
      <c r="P8" s="182"/>
      <c r="Q8" s="170"/>
      <c r="R8" s="169"/>
      <c r="S8" s="169"/>
      <c r="T8" s="170"/>
      <c r="U8" s="170"/>
      <c r="V8" s="169"/>
      <c r="W8" s="466" t="s">
        <v>222</v>
      </c>
      <c r="X8" s="170"/>
      <c r="Y8" s="170"/>
      <c r="Z8" s="170"/>
      <c r="AA8" s="187"/>
      <c r="AB8" s="187"/>
      <c r="AC8" s="187"/>
      <c r="AD8" s="187"/>
      <c r="AE8" s="170"/>
      <c r="AF8" s="170"/>
      <c r="AG8" s="169"/>
      <c r="AH8" s="188"/>
      <c r="AI8" s="185"/>
    </row>
    <row r="9" spans="1:35" s="186" customFormat="1" ht="24.95" customHeight="1">
      <c r="A9" s="181"/>
      <c r="B9" s="181"/>
      <c r="C9" s="181"/>
      <c r="D9" s="181"/>
      <c r="E9" s="181"/>
      <c r="F9" s="181"/>
      <c r="G9" s="181"/>
      <c r="H9" s="181"/>
      <c r="I9" s="181"/>
      <c r="J9" s="467"/>
      <c r="K9" s="181"/>
      <c r="L9" s="181"/>
      <c r="M9" s="181"/>
      <c r="N9" s="467"/>
      <c r="O9" s="181"/>
      <c r="P9" s="182"/>
      <c r="Q9" s="170"/>
      <c r="R9" s="169"/>
      <c r="S9" s="169"/>
      <c r="T9" s="170"/>
      <c r="U9" s="170"/>
      <c r="V9" s="169"/>
      <c r="W9" s="467"/>
      <c r="X9" s="170"/>
      <c r="Y9" s="170"/>
      <c r="Z9" s="170"/>
      <c r="AA9" s="187"/>
      <c r="AB9" s="187"/>
      <c r="AC9" s="187"/>
      <c r="AD9" s="187"/>
      <c r="AE9" s="170"/>
      <c r="AF9" s="170"/>
      <c r="AG9" s="179" t="s">
        <v>225</v>
      </c>
      <c r="AH9" s="184">
        <v>2</v>
      </c>
      <c r="AI9" s="185"/>
    </row>
    <row r="10" spans="1:35" s="186" customFormat="1" ht="24.95" customHeight="1">
      <c r="A10" s="181"/>
      <c r="B10" s="181"/>
      <c r="C10" s="181"/>
      <c r="D10" s="181"/>
      <c r="E10" s="181"/>
      <c r="F10" s="181"/>
      <c r="G10" s="181"/>
      <c r="H10" s="181"/>
      <c r="I10" s="181"/>
      <c r="J10" s="178" t="e">
        <f>COUNTIF('[3]2.Trostrunde Gewinnerrunde'!A7,"Sieger")</f>
        <v>#VALUE!</v>
      </c>
      <c r="K10" s="189" t="e">
        <f>IF(N10+N11=0,0,IF(N10&gt;N11,O10,O11))</f>
        <v>#VALUE!</v>
      </c>
      <c r="L10" s="181"/>
      <c r="M10" s="181"/>
      <c r="N10" s="178" t="e">
        <f>COUNTIF('[3]Trostrunde und Gewinnerrunde'!A7,"Sieger")</f>
        <v>#VALUE!</v>
      </c>
      <c r="O10" s="189" t="e">
        <f>IF(S6+S7=0,0,IF(S6&lt;S7,R6,R7))</f>
        <v>#VALUE!</v>
      </c>
      <c r="P10" s="182"/>
      <c r="Q10" s="170"/>
      <c r="R10" s="169"/>
      <c r="S10" s="169"/>
      <c r="T10" s="170"/>
      <c r="U10" s="170"/>
      <c r="V10" s="190" t="e">
        <f>IF(S6+S7=0,0,IF(S6&gt;S7,R6,R7))</f>
        <v>#VALUE!</v>
      </c>
      <c r="W10" s="178" t="e">
        <f>COUNTIF('[3]Trostrunde und Gewinnerrunde'!AG7,"Sieger")</f>
        <v>#VALUE!</v>
      </c>
      <c r="X10" s="170"/>
      <c r="Y10" s="170"/>
      <c r="Z10" s="170"/>
      <c r="AA10" s="174"/>
      <c r="AB10" s="174"/>
      <c r="AC10" s="174"/>
      <c r="AD10" s="174"/>
      <c r="AE10" s="187"/>
      <c r="AF10" s="187"/>
      <c r="AG10" s="170"/>
      <c r="AH10" s="191"/>
      <c r="AI10" s="185"/>
    </row>
    <row r="11" spans="1:35" s="186" customFormat="1" ht="24.95" customHeight="1" thickBot="1">
      <c r="A11" s="181"/>
      <c r="B11" s="181"/>
      <c r="C11" s="181"/>
      <c r="D11" s="181"/>
      <c r="E11" s="181"/>
      <c r="F11" s="181"/>
      <c r="G11" s="181"/>
      <c r="H11" s="181"/>
      <c r="I11" s="192"/>
      <c r="J11" s="178" t="e">
        <f>COUNTIF('[3]2.Trostrunde Gewinnerrunde'!I7,"Sieger")</f>
        <v>#VALUE!</v>
      </c>
      <c r="K11" s="193" t="e">
        <f>IF(W20+W21=0,0,IF(W20&lt;W21,V20,V21))</f>
        <v>#VALUE!</v>
      </c>
      <c r="L11" s="192"/>
      <c r="M11" s="194"/>
      <c r="N11" s="178" t="e">
        <f>COUNTIF('[3]Trostrunde und Gewinnerrunde'!I7,"Sieger")</f>
        <v>#VALUE!</v>
      </c>
      <c r="O11" s="193" t="e">
        <f>IF(S12+S13=0,0,IF(S12&lt;S13,R12,R13))</f>
        <v>#VALUE!</v>
      </c>
      <c r="P11" s="182"/>
      <c r="Q11" s="170"/>
      <c r="R11" s="169"/>
      <c r="S11" s="169"/>
      <c r="T11" s="170"/>
      <c r="U11" s="170"/>
      <c r="V11" s="195" t="e">
        <f>IF(S12+S13=0,0,IF(S12&gt;S13,R12,R13))</f>
        <v>#VALUE!</v>
      </c>
      <c r="W11" s="178" t="e">
        <f>COUNTIF('[3]Trostrunde und Gewinnerrunde'!AO7,"Sieger")</f>
        <v>#VALUE!</v>
      </c>
      <c r="X11" s="196"/>
      <c r="Y11" s="170"/>
      <c r="Z11" s="170"/>
      <c r="AA11" s="174"/>
      <c r="AB11" s="174"/>
      <c r="AC11" s="174"/>
      <c r="AD11" s="174"/>
      <c r="AE11" s="187"/>
      <c r="AF11" s="187"/>
      <c r="AG11" s="179" t="s">
        <v>231</v>
      </c>
      <c r="AH11" s="184">
        <v>3</v>
      </c>
      <c r="AI11" s="185"/>
    </row>
    <row r="12" spans="1:35" s="186" customFormat="1" ht="24.95" customHeight="1">
      <c r="A12" s="181"/>
      <c r="B12" s="181"/>
      <c r="C12" s="181"/>
      <c r="D12" s="181"/>
      <c r="E12" s="181"/>
      <c r="F12" s="181"/>
      <c r="G12" s="181"/>
      <c r="H12" s="181"/>
      <c r="I12" s="197"/>
      <c r="J12" s="181"/>
      <c r="K12" s="198">
        <v>2</v>
      </c>
      <c r="L12" s="181"/>
      <c r="M12" s="199"/>
      <c r="N12" s="181"/>
      <c r="O12" s="181"/>
      <c r="P12" s="182"/>
      <c r="Q12" s="170"/>
      <c r="R12" s="177">
        <f>IF(AH11&lt;&gt;"",AH11,"")</f>
        <v>3</v>
      </c>
      <c r="S12" s="178" t="e">
        <f>COUNTIF('[3]Vorrunde 8 Spieler'!Q7,"Sieger")</f>
        <v>#VALUE!</v>
      </c>
      <c r="T12" s="170"/>
      <c r="U12" s="170"/>
      <c r="V12" s="198">
        <v>1</v>
      </c>
      <c r="W12" s="174"/>
      <c r="X12" s="200"/>
      <c r="Y12" s="170"/>
      <c r="Z12" s="170"/>
      <c r="AA12" s="174"/>
      <c r="AB12" s="174"/>
      <c r="AC12" s="174"/>
      <c r="AD12" s="174"/>
      <c r="AE12" s="174"/>
      <c r="AF12" s="174"/>
      <c r="AG12" s="187"/>
      <c r="AH12" s="201"/>
      <c r="AI12" s="185"/>
    </row>
    <row r="13" spans="1:35" s="186" customFormat="1" ht="24.95" customHeight="1" thickBot="1">
      <c r="A13" s="181"/>
      <c r="B13" s="181"/>
      <c r="C13" s="181"/>
      <c r="D13" s="181"/>
      <c r="E13" s="181"/>
      <c r="F13" s="466" t="s">
        <v>222</v>
      </c>
      <c r="G13" s="181"/>
      <c r="H13" s="181"/>
      <c r="I13" s="197"/>
      <c r="J13" s="181"/>
      <c r="K13" s="181"/>
      <c r="L13" s="181"/>
      <c r="M13" s="199"/>
      <c r="N13" s="181"/>
      <c r="O13" s="181"/>
      <c r="P13" s="182"/>
      <c r="Q13" s="170"/>
      <c r="R13" s="183">
        <f>IF(AH13&lt;&gt;"",AH13,"")</f>
        <v>4</v>
      </c>
      <c r="S13" s="178" t="e">
        <f>COUNTIF('[3]Vorrunde 8 Spieler'!Y7,"Sieger")</f>
        <v>#VALUE!</v>
      </c>
      <c r="T13" s="170"/>
      <c r="U13" s="170"/>
      <c r="V13" s="170"/>
      <c r="W13" s="174"/>
      <c r="X13" s="200"/>
      <c r="Y13" s="170"/>
      <c r="Z13" s="170"/>
      <c r="AA13" s="466" t="s">
        <v>222</v>
      </c>
      <c r="AB13" s="202"/>
      <c r="AC13" s="202"/>
      <c r="AD13" s="202"/>
      <c r="AE13" s="174"/>
      <c r="AF13" s="174"/>
      <c r="AG13" s="179" t="s">
        <v>245</v>
      </c>
      <c r="AH13" s="184">
        <v>4</v>
      </c>
      <c r="AI13" s="185"/>
    </row>
    <row r="14" spans="1:35" s="186" customFormat="1" ht="24.95" customHeight="1">
      <c r="A14" s="181"/>
      <c r="B14" s="181"/>
      <c r="C14" s="181"/>
      <c r="D14" s="181"/>
      <c r="E14" s="181"/>
      <c r="F14" s="467"/>
      <c r="G14" s="181"/>
      <c r="H14" s="181"/>
      <c r="I14" s="197"/>
      <c r="J14" s="181"/>
      <c r="K14" s="181"/>
      <c r="L14" s="181"/>
      <c r="M14" s="199"/>
      <c r="N14" s="181"/>
      <c r="O14" s="181"/>
      <c r="P14" s="182"/>
      <c r="Q14" s="170"/>
      <c r="R14" s="203"/>
      <c r="S14" s="204"/>
      <c r="T14" s="170"/>
      <c r="U14" s="170"/>
      <c r="V14" s="170"/>
      <c r="W14" s="174"/>
      <c r="X14" s="200"/>
      <c r="Y14" s="170"/>
      <c r="Z14" s="170"/>
      <c r="AA14" s="467"/>
      <c r="AB14" s="187"/>
      <c r="AC14" s="187"/>
      <c r="AD14" s="187"/>
      <c r="AE14" s="174"/>
      <c r="AF14" s="174"/>
      <c r="AG14" s="174"/>
      <c r="AH14" s="205"/>
      <c r="AI14" s="185"/>
    </row>
    <row r="15" spans="1:35" s="186" customFormat="1" ht="24.95" customHeight="1">
      <c r="A15" s="181"/>
      <c r="B15" s="181"/>
      <c r="C15" s="181"/>
      <c r="D15" s="181"/>
      <c r="E15" s="181"/>
      <c r="F15" s="178" t="e">
        <f>COUNTIF('[3]2.Trostrunde Gewinnerrunde'!AW7,"Sieger")</f>
        <v>#VALUE!</v>
      </c>
      <c r="G15" s="189" t="e">
        <f>IF(J10+J11=0,0,IF(J10&gt;J11,K10,K11))</f>
        <v>#VALUE!</v>
      </c>
      <c r="H15" s="203"/>
      <c r="I15" s="206"/>
      <c r="J15" s="203"/>
      <c r="K15" s="560" t="s">
        <v>246</v>
      </c>
      <c r="L15" s="174"/>
      <c r="M15" s="174"/>
      <c r="N15" s="174"/>
      <c r="O15" s="561" t="s">
        <v>247</v>
      </c>
      <c r="P15" s="182"/>
      <c r="Q15" s="170"/>
      <c r="R15" s="169"/>
      <c r="S15" s="169"/>
      <c r="T15" s="170"/>
      <c r="U15" s="170"/>
      <c r="V15" s="170"/>
      <c r="W15" s="174"/>
      <c r="X15" s="200"/>
      <c r="Y15" s="170"/>
      <c r="Z15" s="190" t="e">
        <f>IF(W10+W11=0,0,IF(W10&gt;W11,V10,V11))</f>
        <v>#VALUE!</v>
      </c>
      <c r="AA15" s="178" t="e">
        <f>COUNTIF('[3]2.Trostrunde Gewinnerrunde'!AG7,"Sieger")</f>
        <v>#VALUE!</v>
      </c>
      <c r="AB15" s="204"/>
      <c r="AC15" s="204"/>
      <c r="AD15" s="204"/>
      <c r="AE15" s="174"/>
      <c r="AF15" s="174"/>
      <c r="AG15" s="179" t="s">
        <v>248</v>
      </c>
      <c r="AH15" s="184">
        <v>5</v>
      </c>
      <c r="AI15" s="185"/>
    </row>
    <row r="16" spans="1:35" s="186" customFormat="1" ht="24.95" customHeight="1" thickBot="1">
      <c r="A16" s="181"/>
      <c r="B16" s="181"/>
      <c r="C16" s="181"/>
      <c r="D16" s="548" t="s">
        <v>249</v>
      </c>
      <c r="E16" s="192"/>
      <c r="F16" s="178" t="e">
        <f>COUNTIF('[3]2.Trostrunde Gewinnerrunde'!BE7,"Sieger")</f>
        <v>#VALUE!</v>
      </c>
      <c r="G16" s="189" t="e">
        <f>IF(J20+J21=0,0,IF(J20&gt;J21,K20,K21))</f>
        <v>#VALUE!</v>
      </c>
      <c r="H16" s="207"/>
      <c r="I16" s="206"/>
      <c r="J16" s="203"/>
      <c r="K16" s="556"/>
      <c r="L16" s="174"/>
      <c r="M16" s="174"/>
      <c r="N16" s="174"/>
      <c r="O16" s="561"/>
      <c r="P16" s="182"/>
      <c r="Q16" s="170"/>
      <c r="R16" s="169"/>
      <c r="S16" s="169"/>
      <c r="T16" s="170"/>
      <c r="U16" s="170"/>
      <c r="V16" s="170"/>
      <c r="W16" s="174"/>
      <c r="X16" s="200"/>
      <c r="Y16" s="208"/>
      <c r="Z16" s="190" t="e">
        <f>IF(W20+W21=0,0,IF(W20&gt;W21,V20,V21))</f>
        <v>#VALUE!</v>
      </c>
      <c r="AA16" s="178" t="e">
        <f>COUNTIF('[3]2.Trostrunde Gewinnerrunde'!AO7,"Sieger")</f>
        <v>#VALUE!</v>
      </c>
      <c r="AB16" s="204"/>
      <c r="AC16" s="204"/>
      <c r="AD16" s="204"/>
      <c r="AE16" s="174"/>
      <c r="AF16" s="174"/>
      <c r="AG16" s="174"/>
      <c r="AH16" s="205"/>
      <c r="AI16" s="185"/>
    </row>
    <row r="17" spans="1:35" s="186" customFormat="1" ht="24.95" customHeight="1">
      <c r="A17" s="181"/>
      <c r="B17" s="181"/>
      <c r="C17" s="181"/>
      <c r="D17" s="549"/>
      <c r="E17" s="197"/>
      <c r="F17" s="181"/>
      <c r="G17" s="209"/>
      <c r="H17" s="210"/>
      <c r="I17" s="211"/>
      <c r="J17" s="210"/>
      <c r="K17" s="210"/>
      <c r="L17" s="181"/>
      <c r="M17" s="199"/>
      <c r="N17" s="181"/>
      <c r="O17" s="181"/>
      <c r="P17" s="182"/>
      <c r="Q17" s="170"/>
      <c r="R17" s="169"/>
      <c r="S17" s="169"/>
      <c r="T17" s="170"/>
      <c r="U17" s="170"/>
      <c r="V17" s="170"/>
      <c r="W17" s="174"/>
      <c r="X17" s="200"/>
      <c r="Y17" s="550"/>
      <c r="Z17" s="553" t="s">
        <v>249</v>
      </c>
      <c r="AA17" s="170"/>
      <c r="AB17" s="170"/>
      <c r="AC17" s="170"/>
      <c r="AD17" s="170"/>
      <c r="AE17" s="174"/>
      <c r="AF17" s="174"/>
      <c r="AG17" s="179" t="s">
        <v>250</v>
      </c>
      <c r="AH17" s="184">
        <v>6</v>
      </c>
      <c r="AI17" s="185"/>
    </row>
    <row r="18" spans="1:35" s="186" customFormat="1" ht="24.95" customHeight="1">
      <c r="A18" s="181"/>
      <c r="B18" s="181"/>
      <c r="C18" s="181"/>
      <c r="D18" s="549"/>
      <c r="E18" s="197"/>
      <c r="F18" s="181"/>
      <c r="G18" s="197"/>
      <c r="H18" s="199"/>
      <c r="I18" s="197"/>
      <c r="J18" s="199"/>
      <c r="K18" s="199"/>
      <c r="L18" s="181"/>
      <c r="M18" s="199"/>
      <c r="N18" s="466"/>
      <c r="O18" s="181"/>
      <c r="P18" s="182"/>
      <c r="Q18" s="170"/>
      <c r="R18" s="177">
        <f>IF(AH15&lt;&gt;"",AH15,"")</f>
        <v>5</v>
      </c>
      <c r="S18" s="178" t="e">
        <f>COUNTIF('[3]Vorrunde 8 Spieler'!AG7,"Sieger")</f>
        <v>#VALUE!</v>
      </c>
      <c r="T18" s="170"/>
      <c r="U18" s="170"/>
      <c r="V18" s="170"/>
      <c r="W18" s="174"/>
      <c r="X18" s="200"/>
      <c r="Y18" s="551"/>
      <c r="Z18" s="554"/>
      <c r="AA18" s="170"/>
      <c r="AB18" s="170"/>
      <c r="AC18" s="170"/>
      <c r="AD18" s="170"/>
      <c r="AE18" s="174"/>
      <c r="AF18" s="174"/>
      <c r="AG18" s="174"/>
      <c r="AH18" s="205"/>
      <c r="AI18" s="185"/>
    </row>
    <row r="19" spans="1:35" s="186" customFormat="1" ht="24.95" customHeight="1" thickBot="1">
      <c r="A19" s="181"/>
      <c r="B19" s="181"/>
      <c r="C19" s="181"/>
      <c r="D19" s="549"/>
      <c r="E19" s="197"/>
      <c r="F19" s="181"/>
      <c r="G19" s="197"/>
      <c r="H19" s="199"/>
      <c r="I19" s="197"/>
      <c r="J19" s="199"/>
      <c r="K19" s="199"/>
      <c r="L19" s="181"/>
      <c r="M19" s="199"/>
      <c r="N19" s="467"/>
      <c r="O19" s="181"/>
      <c r="P19" s="182"/>
      <c r="Q19" s="170"/>
      <c r="R19" s="183">
        <f>IF(AH17&lt;&gt;"",AH17,"")</f>
        <v>6</v>
      </c>
      <c r="S19" s="178" t="e">
        <f>COUNTIF('[3]Vorrunde 8 Spieler'!AO7,"Sieger")</f>
        <v>#VALUE!</v>
      </c>
      <c r="T19" s="170"/>
      <c r="U19" s="170"/>
      <c r="V19" s="170"/>
      <c r="W19" s="174"/>
      <c r="X19" s="200"/>
      <c r="Y19" s="551"/>
      <c r="Z19" s="554"/>
      <c r="AA19" s="212"/>
      <c r="AB19" s="212"/>
      <c r="AC19" s="212"/>
      <c r="AD19" s="212"/>
      <c r="AE19" s="174"/>
      <c r="AF19" s="174"/>
      <c r="AG19" s="179" t="s">
        <v>251</v>
      </c>
      <c r="AH19" s="184">
        <v>7</v>
      </c>
      <c r="AI19" s="185"/>
    </row>
    <row r="20" spans="1:35" s="186" customFormat="1" ht="24.95" customHeight="1">
      <c r="A20" s="181"/>
      <c r="B20" s="181"/>
      <c r="C20" s="181"/>
      <c r="D20" s="549"/>
      <c r="E20" s="197"/>
      <c r="F20" s="181"/>
      <c r="G20" s="197"/>
      <c r="H20" s="199"/>
      <c r="I20" s="213"/>
      <c r="J20" s="178" t="e">
        <f>COUNTIF('[3]2.Trostrunde Gewinnerrunde'!Q7,"Sieger")</f>
        <v>#VALUE!</v>
      </c>
      <c r="K20" s="189" t="e">
        <f>IF(N20+N21=0,0,IF(N20&gt;N21,O20,O21))</f>
        <v>#VALUE!</v>
      </c>
      <c r="L20" s="181"/>
      <c r="M20" s="214"/>
      <c r="N20" s="178" t="e">
        <f>COUNTIF('[3]Trostrunde und Gewinnerrunde'!Q7,"Sieger")</f>
        <v>#VALUE!</v>
      </c>
      <c r="O20" s="189" t="e">
        <f>IF(S18+S19=0,0,IF(S18&lt;S19,R18,R19))</f>
        <v>#VALUE!</v>
      </c>
      <c r="P20" s="182"/>
      <c r="Q20" s="170"/>
      <c r="R20" s="203"/>
      <c r="S20" s="204"/>
      <c r="T20" s="170"/>
      <c r="U20" s="170"/>
      <c r="V20" s="190" t="e">
        <f>IF(S18+S19=0,0,IF(S18&gt;S19,R18,R19))</f>
        <v>#VALUE!</v>
      </c>
      <c r="W20" s="178" t="e">
        <f>COUNTIF('[3]Trostrunde und Gewinnerrunde'!AW7,"Sieger")</f>
        <v>#VALUE!</v>
      </c>
      <c r="X20" s="215"/>
      <c r="Y20" s="551"/>
      <c r="Z20" s="554"/>
      <c r="AA20" s="212"/>
      <c r="AB20" s="212"/>
      <c r="AC20" s="212"/>
      <c r="AD20" s="212"/>
      <c r="AE20" s="170"/>
      <c r="AF20" s="170"/>
      <c r="AG20" s="170"/>
      <c r="AH20" s="191"/>
      <c r="AI20" s="185"/>
    </row>
    <row r="21" spans="1:35" s="186" customFormat="1" ht="24.95" customHeight="1" thickBot="1">
      <c r="A21" s="181"/>
      <c r="B21" s="181"/>
      <c r="C21" s="181"/>
      <c r="D21" s="549"/>
      <c r="E21" s="197"/>
      <c r="F21" s="181"/>
      <c r="G21" s="197"/>
      <c r="H21" s="199"/>
      <c r="I21" s="199"/>
      <c r="J21" s="178" t="e">
        <f>COUNTIF('[3]2.Trostrunde Gewinnerrunde'!Y78,"Sieger")</f>
        <v>#VALUE!</v>
      </c>
      <c r="K21" s="193" t="e">
        <f>IF(W10+W11=0,0,IF(W10&lt;W11,V10,V11))</f>
        <v>#VALUE!</v>
      </c>
      <c r="L21" s="192"/>
      <c r="M21" s="181"/>
      <c r="N21" s="178" t="e">
        <f>COUNTIF('[3]Trostrunde und Gewinnerrunde'!Y7,"Sieger")</f>
        <v>#VALUE!</v>
      </c>
      <c r="O21" s="193" t="e">
        <f>IF(S24+S25=0,0,IF(S24&lt;S25,R24,R25))</f>
        <v>#VALUE!</v>
      </c>
      <c r="P21" s="182"/>
      <c r="Q21" s="170"/>
      <c r="R21" s="169"/>
      <c r="S21" s="169"/>
      <c r="T21" s="170"/>
      <c r="U21" s="170"/>
      <c r="V21" s="195" t="e">
        <f>IF(S24+S25=0,0,IF(S24&gt;S25,R24,R25))</f>
        <v>#VALUE!</v>
      </c>
      <c r="W21" s="178" t="e">
        <f>COUNTIF('[3]Trostrunde und Gewinnerrunde'!ABE7,"Sieger")</f>
        <v>#VALUE!</v>
      </c>
      <c r="X21" s="170"/>
      <c r="Y21" s="551"/>
      <c r="Z21" s="554"/>
      <c r="AA21" s="212"/>
      <c r="AB21" s="212"/>
      <c r="AC21" s="212"/>
      <c r="AD21" s="212"/>
      <c r="AE21" s="170"/>
      <c r="AF21" s="170"/>
      <c r="AG21" s="179" t="s">
        <v>252</v>
      </c>
      <c r="AH21" s="184">
        <v>8</v>
      </c>
      <c r="AI21" s="185"/>
    </row>
    <row r="22" spans="1:35" s="186" customFormat="1" ht="24.95" customHeight="1">
      <c r="A22" s="181"/>
      <c r="B22" s="181"/>
      <c r="C22" s="181"/>
      <c r="D22" s="549"/>
      <c r="E22" s="197"/>
      <c r="F22" s="181"/>
      <c r="G22" s="197"/>
      <c r="H22" s="199"/>
      <c r="I22" s="199"/>
      <c r="J22" s="199"/>
      <c r="K22" s="198">
        <v>1</v>
      </c>
      <c r="L22" s="181"/>
      <c r="M22" s="181"/>
      <c r="N22" s="181"/>
      <c r="O22" s="181"/>
      <c r="P22" s="182"/>
      <c r="Q22" s="170"/>
      <c r="R22" s="169"/>
      <c r="S22" s="169"/>
      <c r="T22" s="170"/>
      <c r="U22" s="170"/>
      <c r="V22" s="198">
        <v>2</v>
      </c>
      <c r="W22" s="170"/>
      <c r="X22" s="216"/>
      <c r="Y22" s="552"/>
      <c r="Z22" s="554"/>
      <c r="AA22" s="212"/>
      <c r="AB22" s="212"/>
      <c r="AC22" s="212"/>
      <c r="AD22" s="212"/>
      <c r="AE22" s="170"/>
      <c r="AF22" s="170"/>
      <c r="AG22" s="179"/>
      <c r="AH22" s="217"/>
      <c r="AI22" s="185"/>
    </row>
    <row r="23" spans="1:35" s="186" customFormat="1" ht="24.95" customHeight="1" thickBot="1">
      <c r="A23" s="181"/>
      <c r="B23" s="181"/>
      <c r="C23" s="181"/>
      <c r="D23" s="549"/>
      <c r="E23" s="197"/>
      <c r="F23" s="181"/>
      <c r="G23" s="213"/>
      <c r="H23" s="199"/>
      <c r="I23" s="199"/>
      <c r="J23" s="199"/>
      <c r="K23" s="199"/>
      <c r="L23" s="181"/>
      <c r="M23" s="181"/>
      <c r="N23" s="181"/>
      <c r="O23" s="181"/>
      <c r="P23" s="182"/>
      <c r="Q23" s="170"/>
      <c r="R23" s="169"/>
      <c r="S23" s="169"/>
      <c r="T23" s="170"/>
      <c r="U23" s="170"/>
      <c r="V23" s="170"/>
      <c r="W23" s="170"/>
      <c r="X23" s="218"/>
      <c r="Y23" s="170"/>
      <c r="Z23" s="555"/>
      <c r="AA23" s="212"/>
      <c r="AB23" s="212"/>
      <c r="AC23" s="212"/>
      <c r="AD23" s="212"/>
      <c r="AE23" s="170"/>
      <c r="AF23" s="170"/>
      <c r="AG23" s="219" t="s">
        <v>228</v>
      </c>
      <c r="AH23" s="220"/>
      <c r="AI23" s="185"/>
    </row>
    <row r="24" spans="1:35" s="186" customFormat="1" ht="24.95" customHeight="1" thickTop="1" thickBot="1">
      <c r="A24" s="181"/>
      <c r="B24" s="181"/>
      <c r="C24" s="181"/>
      <c r="D24" s="549"/>
      <c r="E24" s="197"/>
      <c r="F24" s="178" t="e">
        <f>COUNTIF('[3]Platzierungsspiele 1 bis 8'!Q7,"Sieger")</f>
        <v>#VALUE!</v>
      </c>
      <c r="G24" s="221" t="e">
        <f>IF(F15+F16=0,0,IF(F15&lt;F16,G15,G16))</f>
        <v>#VALUE!</v>
      </c>
      <c r="H24" s="203"/>
      <c r="I24" s="203"/>
      <c r="J24" s="178" t="e">
        <f>COUNTIF('[3]Platzierungsspiele 1 bis 8'!Q7,"Sieger")</f>
        <v>#VALUE!</v>
      </c>
      <c r="K24" s="222" t="e">
        <f>IF(J10+J11=0,0,IF(J10&lt;J11,K10,K11))</f>
        <v>#VALUE!</v>
      </c>
      <c r="L24" s="181"/>
      <c r="M24" s="181"/>
      <c r="N24" s="178" t="e">
        <f>COUNTIF('[3]Platzierungsspiele 1 bis 8'!A7,"Sieger")</f>
        <v>#VALUE!</v>
      </c>
      <c r="O24" s="222" t="e">
        <f>IF(N10+N11=0,0,IF(N10&lt;N11,O10,O11))</f>
        <v>#VALUE!</v>
      </c>
      <c r="P24" s="182"/>
      <c r="Q24" s="170"/>
      <c r="R24" s="177">
        <f>IF(AH19&lt;&gt;"",AH19,"")</f>
        <v>7</v>
      </c>
      <c r="S24" s="178" t="e">
        <f>COUNTIF('[3]Vorrunde 8 Spieler'!AW7,"Sieger")</f>
        <v>#VALUE!</v>
      </c>
      <c r="T24" s="170"/>
      <c r="U24" s="170"/>
      <c r="V24" s="170"/>
      <c r="W24" s="170"/>
      <c r="X24" s="223"/>
      <c r="Y24" s="170"/>
      <c r="Z24" s="224" t="e">
        <f>IF(AA15+AA16=0,0,IF(AA15&gt;AA16,Z15,Z16))</f>
        <v>#VALUE!</v>
      </c>
      <c r="AA24" s="178">
        <v>0</v>
      </c>
      <c r="AB24" s="212"/>
      <c r="AC24" s="212"/>
      <c r="AD24" s="473"/>
      <c r="AE24" s="556"/>
      <c r="AF24" s="557"/>
      <c r="AG24" s="459" t="e">
        <f>IF(AA24+AA25=0,0,IF(AA24&gt;AA25,Z24,Z25))</f>
        <v>#VALUE!</v>
      </c>
      <c r="AH24" s="460"/>
      <c r="AI24" s="185"/>
    </row>
    <row r="25" spans="1:35" s="186" customFormat="1" ht="24.95" customHeight="1" thickTop="1" thickBot="1">
      <c r="A25" s="181"/>
      <c r="B25" s="181"/>
      <c r="C25" s="181"/>
      <c r="D25" s="549"/>
      <c r="E25" s="197"/>
      <c r="F25" s="178" t="e">
        <f>COUNTIF('[3]Platzierungsspiele 1 bis 8'!AO7,"Sieger")</f>
        <v>#VALUE!</v>
      </c>
      <c r="G25" s="225" t="e">
        <f>IF(AA15+AA16=0,0,IF(AA15&lt;AA16,Z15,Z16))</f>
        <v>#VALUE!</v>
      </c>
      <c r="H25" s="203"/>
      <c r="I25" s="203"/>
      <c r="J25" s="178" t="e">
        <f>COUNTIF('[3]Platzierungsspiele 1 bis 8'!Y7,"Sieger")</f>
        <v>#VALUE!</v>
      </c>
      <c r="K25" s="226" t="e">
        <f>IF(J20+J21=0,0,IF(J20&lt;J21,K20,K21))</f>
        <v>#VALUE!</v>
      </c>
      <c r="L25" s="181"/>
      <c r="M25" s="181"/>
      <c r="N25" s="178" t="e">
        <f>COUNTIF('[3]Platzierungsspiele 1 bis 8'!I7,"Sieger")</f>
        <v>#VALUE!</v>
      </c>
      <c r="O25" s="226" t="e">
        <f>IF(N20+N21=0,0,IF(N20&lt;N21,O20,O21))</f>
        <v>#VALUE!</v>
      </c>
      <c r="P25" s="182"/>
      <c r="Q25" s="170"/>
      <c r="R25" s="183">
        <f>IF(AH21&lt;&gt;"",AH21,"")</f>
        <v>8</v>
      </c>
      <c r="S25" s="178" t="e">
        <f>COUNTIF('[3]Vorrunde 8 Spieler'!BE7,"Sieger")</f>
        <v>#VALUE!</v>
      </c>
      <c r="T25" s="170"/>
      <c r="U25" s="170"/>
      <c r="V25" s="170"/>
      <c r="W25" s="170"/>
      <c r="X25" s="223"/>
      <c r="Y25" s="170"/>
      <c r="Z25" s="227" t="e">
        <f>IF(F15+F16=0,0,IF(F15&gt;F16,G15,G16))</f>
        <v>#VALUE!</v>
      </c>
      <c r="AA25" s="228">
        <v>21</v>
      </c>
      <c r="AB25" s="166"/>
      <c r="AC25" s="166"/>
      <c r="AD25" s="166"/>
      <c r="AE25" s="229"/>
      <c r="AF25" s="229"/>
      <c r="AG25" s="459" t="e">
        <f>IF(AA24+AA25=0,0,IF(AA24&lt;AA25,Z24,Z25))</f>
        <v>#VALUE!</v>
      </c>
      <c r="AH25" s="460"/>
      <c r="AI25" s="185"/>
    </row>
    <row r="26" spans="1:35" s="186" customFormat="1" ht="24.95" customHeight="1">
      <c r="A26" s="181"/>
      <c r="B26" s="181"/>
      <c r="C26" s="181"/>
      <c r="D26" s="549"/>
      <c r="E26" s="197"/>
      <c r="F26" s="181"/>
      <c r="G26" s="230" t="s">
        <v>253</v>
      </c>
      <c r="H26" s="231"/>
      <c r="I26" s="231"/>
      <c r="J26" s="231"/>
      <c r="K26" s="232" t="s">
        <v>254</v>
      </c>
      <c r="L26" s="214"/>
      <c r="M26" s="214"/>
      <c r="N26" s="214"/>
      <c r="O26" s="232" t="s">
        <v>255</v>
      </c>
      <c r="P26" s="214"/>
      <c r="Q26" s="216"/>
      <c r="R26" s="233"/>
      <c r="S26" s="234"/>
      <c r="T26" s="216"/>
      <c r="U26" s="216"/>
      <c r="V26" s="558" t="s">
        <v>256</v>
      </c>
      <c r="W26" s="559"/>
      <c r="X26" s="223"/>
      <c r="Y26" s="170"/>
      <c r="Z26" s="235" t="s">
        <v>257</v>
      </c>
      <c r="AA26" s="212"/>
      <c r="AB26" s="212"/>
      <c r="AC26" s="212"/>
      <c r="AD26" s="212"/>
      <c r="AE26" s="170"/>
      <c r="AF26" s="170"/>
      <c r="AG26" s="219" t="s">
        <v>233</v>
      </c>
      <c r="AH26" s="236"/>
      <c r="AI26" s="185"/>
    </row>
    <row r="27" spans="1:35" s="186" customFormat="1" ht="24.95" customHeight="1">
      <c r="A27" s="181"/>
      <c r="B27" s="181"/>
      <c r="C27" s="181"/>
      <c r="D27" s="549"/>
      <c r="E27" s="213"/>
      <c r="F27" s="214"/>
      <c r="G27" s="214"/>
      <c r="H27" s="214"/>
      <c r="I27" s="214"/>
      <c r="J27" s="214"/>
      <c r="K27" s="214"/>
      <c r="L27" s="214"/>
      <c r="M27" s="214"/>
      <c r="N27" s="214"/>
      <c r="O27" s="214"/>
      <c r="P27" s="214"/>
      <c r="Q27" s="216"/>
      <c r="R27" s="233"/>
      <c r="S27" s="234"/>
      <c r="T27" s="216"/>
      <c r="U27" s="216"/>
      <c r="V27" s="216"/>
      <c r="W27" s="216"/>
      <c r="X27" s="216"/>
      <c r="Y27" s="216"/>
      <c r="Z27" s="215"/>
      <c r="AA27" s="237"/>
      <c r="AB27" s="166"/>
      <c r="AC27" s="166"/>
      <c r="AD27" s="166"/>
      <c r="AE27" s="229"/>
      <c r="AF27" s="229"/>
      <c r="AG27" s="219"/>
      <c r="AH27" s="236"/>
      <c r="AI27" s="185"/>
    </row>
    <row r="28" spans="1:35" s="186" customFormat="1" ht="24.95" customHeight="1">
      <c r="A28" s="181"/>
      <c r="B28" s="181"/>
      <c r="C28" s="181"/>
      <c r="D28" s="238"/>
      <c r="E28" s="199"/>
      <c r="F28" s="199"/>
      <c r="G28" s="199"/>
      <c r="H28" s="199"/>
      <c r="I28" s="199"/>
      <c r="J28" s="199"/>
      <c r="K28" s="199"/>
      <c r="L28" s="199"/>
      <c r="M28" s="199"/>
      <c r="N28" s="199"/>
      <c r="O28" s="199"/>
      <c r="P28" s="199"/>
      <c r="Q28" s="170"/>
      <c r="R28" s="203"/>
      <c r="S28" s="204"/>
      <c r="T28" s="170"/>
      <c r="U28" s="170"/>
      <c r="V28" s="170"/>
      <c r="W28" s="170"/>
      <c r="X28" s="170"/>
      <c r="Y28" s="170"/>
      <c r="Z28" s="170"/>
      <c r="AA28" s="237"/>
      <c r="AB28" s="166"/>
      <c r="AC28" s="166"/>
      <c r="AD28" s="166"/>
      <c r="AE28" s="229"/>
      <c r="AF28" s="229"/>
      <c r="AG28" s="219"/>
      <c r="AH28" s="236"/>
      <c r="AI28" s="185"/>
    </row>
    <row r="29" spans="1:35" s="186" customFormat="1" ht="24.95" customHeight="1" thickBot="1">
      <c r="A29" s="181"/>
      <c r="B29" s="181"/>
      <c r="C29" s="181"/>
      <c r="D29" s="181"/>
      <c r="E29" s="199"/>
      <c r="F29" s="171" t="s">
        <v>234</v>
      </c>
      <c r="G29" s="199"/>
      <c r="H29" s="199"/>
      <c r="I29" s="199"/>
      <c r="J29" s="219" t="s">
        <v>258</v>
      </c>
      <c r="K29" s="199"/>
      <c r="L29" s="199"/>
      <c r="M29" s="199"/>
      <c r="N29" s="219" t="s">
        <v>259</v>
      </c>
      <c r="O29" s="199"/>
      <c r="P29" s="199"/>
      <c r="Q29" s="170"/>
      <c r="R29" s="203"/>
      <c r="S29" s="204"/>
      <c r="T29" s="170"/>
      <c r="U29" s="170"/>
      <c r="V29" s="170"/>
      <c r="W29" s="170"/>
      <c r="X29" s="170"/>
      <c r="Y29" s="170"/>
      <c r="Z29" s="170"/>
      <c r="AA29" s="237"/>
      <c r="AB29" s="166"/>
      <c r="AC29" s="166"/>
      <c r="AD29" s="166"/>
      <c r="AE29" s="229"/>
      <c r="AF29" s="229"/>
      <c r="AG29" s="219"/>
      <c r="AH29" s="220"/>
      <c r="AI29" s="185"/>
    </row>
    <row r="30" spans="1:35" s="186" customFormat="1" ht="24.95" customHeight="1" thickTop="1" thickBot="1">
      <c r="A30" s="181"/>
      <c r="B30" s="181"/>
      <c r="C30" s="181"/>
      <c r="D30" s="181"/>
      <c r="E30" s="199"/>
      <c r="F30" s="459" t="e">
        <f>IF(F24+F25=0,0,IF(F24&gt;F25,G24,G25))</f>
        <v>#VALUE!</v>
      </c>
      <c r="G30" s="547"/>
      <c r="H30" s="199"/>
      <c r="I30" s="199"/>
      <c r="J30" s="459" t="e">
        <f>IF(J24+J25=0,0,IF(J24&gt;J25,K24,K25))</f>
        <v>#VALUE!</v>
      </c>
      <c r="K30" s="547"/>
      <c r="L30" s="199"/>
      <c r="M30" s="199"/>
      <c r="N30" s="459" t="e">
        <f>IF(N24+N25=0,0,IF(N24&gt;N25,O24,O25))</f>
        <v>#VALUE!</v>
      </c>
      <c r="O30" s="547"/>
      <c r="P30" s="199"/>
      <c r="Q30" s="170"/>
      <c r="R30" s="203"/>
      <c r="S30" s="204"/>
      <c r="T30" s="170"/>
      <c r="U30" s="170"/>
      <c r="V30" s="170"/>
      <c r="W30" s="170"/>
      <c r="X30" s="170"/>
      <c r="Y30" s="170"/>
      <c r="Z30" s="170"/>
      <c r="AA30" s="237"/>
      <c r="AB30" s="166"/>
      <c r="AC30" s="166"/>
      <c r="AD30" s="166"/>
      <c r="AE30" s="229"/>
      <c r="AF30" s="229"/>
      <c r="AG30" s="473"/>
      <c r="AH30" s="474"/>
      <c r="AI30" s="185"/>
    </row>
    <row r="31" spans="1:35" ht="25.15" customHeight="1" thickTop="1" thickBot="1">
      <c r="A31" s="162"/>
      <c r="B31" s="162"/>
      <c r="C31" s="162"/>
      <c r="D31" s="181"/>
      <c r="E31" s="181"/>
      <c r="F31" s="459" t="e">
        <f>IF(F24+F25=0,0,IF(F24&lt;F25,G24,G25))</f>
        <v>#VALUE!</v>
      </c>
      <c r="G31" s="547"/>
      <c r="H31" s="181"/>
      <c r="I31" s="181"/>
      <c r="J31" s="459" t="e">
        <f>IF(J24+J25=0,0,IF(J24&lt;J25,K24,K25))</f>
        <v>#VALUE!</v>
      </c>
      <c r="K31" s="547"/>
      <c r="L31" s="181"/>
      <c r="M31" s="181"/>
      <c r="N31" s="459" t="e">
        <f>IF(N24+N25=0,0,IF(N24&lt;N25,O24,O25))</f>
        <v>#VALUE!</v>
      </c>
      <c r="O31" s="547"/>
      <c r="P31" s="199"/>
      <c r="Q31" s="170"/>
      <c r="R31" s="203"/>
      <c r="S31" s="169"/>
      <c r="T31" s="170"/>
      <c r="U31" s="170"/>
      <c r="V31" s="170"/>
      <c r="W31" s="170"/>
      <c r="X31" s="170"/>
      <c r="Y31" s="170"/>
      <c r="Z31" s="170"/>
      <c r="AA31" s="205"/>
      <c r="AB31" s="205"/>
      <c r="AC31" s="205"/>
      <c r="AD31" s="205"/>
      <c r="AE31" s="170"/>
      <c r="AF31" s="170"/>
      <c r="AG31" s="473"/>
      <c r="AH31" s="474"/>
      <c r="AI31" s="185"/>
    </row>
    <row r="32" spans="1:35" ht="25.15" customHeight="1" thickTop="1">
      <c r="A32" s="162"/>
      <c r="B32" s="162"/>
      <c r="C32" s="162"/>
      <c r="D32" s="162"/>
      <c r="E32" s="162"/>
      <c r="F32" s="239" t="s">
        <v>260</v>
      </c>
      <c r="G32" s="162"/>
      <c r="H32" s="162"/>
      <c r="I32" s="162"/>
      <c r="J32" s="219" t="s">
        <v>261</v>
      </c>
      <c r="K32" s="162"/>
      <c r="L32" s="162"/>
      <c r="M32" s="162"/>
      <c r="N32" s="219" t="s">
        <v>262</v>
      </c>
      <c r="O32" s="162"/>
      <c r="P32" s="163"/>
      <c r="Q32" s="169"/>
      <c r="R32" s="473" t="s">
        <v>6</v>
      </c>
      <c r="S32" s="473"/>
      <c r="T32" s="169"/>
      <c r="U32" s="169"/>
      <c r="V32" s="473" t="s">
        <v>7</v>
      </c>
      <c r="W32" s="473"/>
      <c r="X32" s="212"/>
      <c r="Y32" s="162"/>
      <c r="Z32" s="205"/>
      <c r="AA32" s="546"/>
      <c r="AB32" s="546"/>
      <c r="AC32" s="546"/>
      <c r="AD32" s="546"/>
      <c r="AE32" s="546"/>
      <c r="AF32" s="237"/>
      <c r="AG32" s="463"/>
      <c r="AH32" s="464"/>
      <c r="AI32" s="168"/>
    </row>
    <row r="33" spans="1:35" ht="16.5" thickBot="1">
      <c r="A33" s="240"/>
      <c r="B33" s="240"/>
      <c r="C33" s="240"/>
      <c r="D33" s="240"/>
      <c r="E33" s="240"/>
      <c r="F33" s="240"/>
      <c r="G33" s="240"/>
      <c r="H33" s="240"/>
      <c r="I33" s="240"/>
      <c r="J33" s="240"/>
      <c r="K33" s="240"/>
      <c r="L33" s="240"/>
      <c r="M33" s="240"/>
      <c r="N33" s="240"/>
      <c r="O33" s="240"/>
      <c r="P33" s="240"/>
      <c r="Q33" s="241"/>
      <c r="R33" s="241"/>
      <c r="S33" s="241"/>
      <c r="T33" s="241"/>
      <c r="U33" s="241"/>
      <c r="V33" s="241"/>
      <c r="W33" s="242"/>
      <c r="X33" s="241"/>
      <c r="Y33" s="241"/>
      <c r="Z33" s="241"/>
      <c r="AA33" s="241"/>
      <c r="AB33" s="241"/>
      <c r="AC33" s="241"/>
      <c r="AD33" s="241"/>
      <c r="AE33" s="241"/>
      <c r="AF33" s="241"/>
      <c r="AG33" s="241"/>
      <c r="AH33" s="241"/>
      <c r="AI33" s="243"/>
    </row>
  </sheetData>
  <mergeCells count="33">
    <mergeCell ref="F13:F14"/>
    <mergeCell ref="AA13:AA14"/>
    <mergeCell ref="K15:K16"/>
    <mergeCell ref="O15:O16"/>
    <mergeCell ref="Q2:Z2"/>
    <mergeCell ref="H4:K4"/>
    <mergeCell ref="S4:S5"/>
    <mergeCell ref="V4:Y4"/>
    <mergeCell ref="H5:K5"/>
    <mergeCell ref="V5:Y5"/>
    <mergeCell ref="AG24:AH24"/>
    <mergeCell ref="AG25:AH25"/>
    <mergeCell ref="V26:W26"/>
    <mergeCell ref="J8:J9"/>
    <mergeCell ref="N8:N9"/>
    <mergeCell ref="W8:W9"/>
    <mergeCell ref="D16:D27"/>
    <mergeCell ref="Y17:Y22"/>
    <mergeCell ref="Z17:Z23"/>
    <mergeCell ref="N18:N19"/>
    <mergeCell ref="AD24:AF24"/>
    <mergeCell ref="R32:S32"/>
    <mergeCell ref="V32:W32"/>
    <mergeCell ref="AA32:AE32"/>
    <mergeCell ref="AG32:AH32"/>
    <mergeCell ref="F30:G30"/>
    <mergeCell ref="J30:K30"/>
    <mergeCell ref="N30:O30"/>
    <mergeCell ref="AG30:AH30"/>
    <mergeCell ref="F31:G31"/>
    <mergeCell ref="J31:K31"/>
    <mergeCell ref="N31:O31"/>
    <mergeCell ref="AG31:AH31"/>
  </mergeCells>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tabColor theme="0" tint="-0.34998626667073579"/>
  </sheetPr>
  <dimension ref="A1:AI33"/>
  <sheetViews>
    <sheetView zoomScale="50" zoomScaleNormal="50" workbookViewId="0">
      <selection activeCell="V15" sqref="V15"/>
    </sheetView>
  </sheetViews>
  <sheetFormatPr baseColWidth="10" defaultRowHeight="15"/>
  <cols>
    <col min="1" max="5" width="3.7109375" customWidth="1"/>
    <col min="6" max="6" width="4.28515625" customWidth="1"/>
    <col min="7" max="7" width="25.7109375" customWidth="1"/>
    <col min="8" max="9" width="3.7109375" customWidth="1"/>
    <col min="10" max="10" width="4.28515625" customWidth="1"/>
    <col min="11" max="11" width="25.7109375" customWidth="1"/>
    <col min="12" max="13" width="3.7109375" customWidth="1"/>
    <col min="14" max="14" width="4.28515625" customWidth="1"/>
    <col min="15" max="15" width="25.7109375" customWidth="1"/>
    <col min="16" max="16" width="3.7109375" style="244" customWidth="1"/>
    <col min="17" max="17" width="3.7109375" customWidth="1"/>
    <col min="18" max="18" width="25.7109375" customWidth="1"/>
    <col min="19" max="19" width="4.28515625" customWidth="1"/>
    <col min="20" max="21" width="3.7109375" customWidth="1"/>
    <col min="22" max="22" width="25.7109375" customWidth="1"/>
    <col min="23" max="23" width="4.28515625" customWidth="1"/>
    <col min="24" max="25" width="3.7109375" customWidth="1"/>
    <col min="26" max="26" width="25.7109375" customWidth="1"/>
    <col min="27" max="27" width="4.28515625" customWidth="1"/>
    <col min="28" max="32" width="3.7109375" customWidth="1"/>
    <col min="33" max="33" width="15.7109375" customWidth="1"/>
    <col min="34" max="34" width="25.7109375" customWidth="1"/>
    <col min="35" max="35" width="1.7109375" customWidth="1"/>
  </cols>
  <sheetData>
    <row r="1" spans="1:35" ht="8.1" customHeight="1" thickBot="1">
      <c r="A1" s="162"/>
      <c r="B1" s="162"/>
      <c r="C1" s="162"/>
      <c r="D1" s="162"/>
      <c r="E1" s="162"/>
      <c r="F1" s="162"/>
      <c r="G1" s="162"/>
      <c r="H1" s="162"/>
      <c r="I1" s="162"/>
      <c r="J1" s="162"/>
      <c r="K1" s="162"/>
      <c r="L1" s="162"/>
      <c r="M1" s="162"/>
      <c r="N1" s="162"/>
      <c r="O1" s="162"/>
      <c r="P1" s="163"/>
      <c r="Q1" s="164"/>
      <c r="R1" s="164"/>
      <c r="S1" s="164"/>
      <c r="T1" s="164"/>
      <c r="U1" s="164"/>
      <c r="V1" s="164"/>
      <c r="W1" s="164"/>
      <c r="X1" s="164"/>
      <c r="Y1" s="164"/>
      <c r="Z1" s="164"/>
      <c r="AA1" s="164"/>
      <c r="AB1" s="164"/>
      <c r="AC1" s="164"/>
      <c r="AD1" s="164"/>
      <c r="AE1" s="164"/>
      <c r="AF1" s="164"/>
      <c r="AG1" s="164"/>
      <c r="AH1" s="164"/>
      <c r="AI1" s="165"/>
    </row>
    <row r="2" spans="1:35" ht="35.25" thickTop="1" thickBot="1">
      <c r="A2" s="162"/>
      <c r="B2" s="162"/>
      <c r="C2" s="162"/>
      <c r="D2" s="162"/>
      <c r="E2" s="162"/>
      <c r="F2" s="162"/>
      <c r="G2" s="162"/>
      <c r="H2" s="162"/>
      <c r="I2" s="162"/>
      <c r="J2" s="162"/>
      <c r="K2" s="162"/>
      <c r="L2" s="162"/>
      <c r="M2" s="162"/>
      <c r="N2" s="162"/>
      <c r="O2" s="162"/>
      <c r="P2" s="163"/>
      <c r="Q2" s="562" t="s">
        <v>230</v>
      </c>
      <c r="R2" s="563"/>
      <c r="S2" s="563"/>
      <c r="T2" s="563"/>
      <c r="U2" s="563"/>
      <c r="V2" s="563"/>
      <c r="W2" s="563"/>
      <c r="X2" s="563"/>
      <c r="Y2" s="563"/>
      <c r="Z2" s="564"/>
      <c r="AA2" s="166"/>
      <c r="AB2" s="166"/>
      <c r="AC2" s="166"/>
      <c r="AD2" s="166"/>
      <c r="AE2" s="166"/>
      <c r="AF2" s="166"/>
      <c r="AG2" s="166"/>
      <c r="AH2" s="167"/>
      <c r="AI2" s="168"/>
    </row>
    <row r="3" spans="1:35" ht="19.899999999999999" customHeight="1" thickTop="1" thickBot="1">
      <c r="A3" s="162"/>
      <c r="B3" s="162"/>
      <c r="C3" s="162"/>
      <c r="D3" s="162"/>
      <c r="E3" s="162"/>
      <c r="F3" s="162"/>
      <c r="G3" s="162"/>
      <c r="H3" s="162"/>
      <c r="I3" s="162"/>
      <c r="J3" s="162"/>
      <c r="K3" s="162"/>
      <c r="L3" s="162"/>
      <c r="M3" s="162"/>
      <c r="N3" s="162"/>
      <c r="O3" s="162"/>
      <c r="P3" s="163"/>
      <c r="Q3" s="169"/>
      <c r="R3" s="169"/>
      <c r="S3" s="169"/>
      <c r="T3" s="170"/>
      <c r="U3" s="169"/>
      <c r="V3" s="169"/>
      <c r="W3" s="169"/>
      <c r="X3" s="169"/>
      <c r="Y3" s="169"/>
      <c r="Z3" s="169"/>
      <c r="AA3" s="169"/>
      <c r="AB3" s="169"/>
      <c r="AC3" s="169"/>
      <c r="AD3" s="169"/>
      <c r="AE3" s="169"/>
      <c r="AF3" s="169"/>
      <c r="AG3" s="169"/>
      <c r="AH3" s="169"/>
      <c r="AI3" s="168"/>
    </row>
    <row r="4" spans="1:35" ht="24.95" customHeight="1" thickTop="1" thickBot="1">
      <c r="A4" s="162"/>
      <c r="B4" s="162"/>
      <c r="C4" s="162"/>
      <c r="D4" s="162"/>
      <c r="E4" s="162"/>
      <c r="F4" s="162"/>
      <c r="G4" s="171"/>
      <c r="H4" s="565" t="s">
        <v>239</v>
      </c>
      <c r="I4" s="566"/>
      <c r="J4" s="566"/>
      <c r="K4" s="567"/>
      <c r="L4" s="171"/>
      <c r="M4" s="171"/>
      <c r="N4" s="171"/>
      <c r="O4" s="162"/>
      <c r="P4" s="163"/>
      <c r="Q4" s="169"/>
      <c r="R4" s="169"/>
      <c r="S4" s="466" t="s">
        <v>222</v>
      </c>
      <c r="T4" s="169"/>
      <c r="U4" s="169"/>
      <c r="V4" s="568" t="s">
        <v>240</v>
      </c>
      <c r="W4" s="569"/>
      <c r="X4" s="569"/>
      <c r="Y4" s="569"/>
      <c r="Z4" s="172"/>
      <c r="AA4" s="169"/>
      <c r="AB4" s="169"/>
      <c r="AC4" s="169"/>
      <c r="AD4" s="169"/>
      <c r="AE4" s="169"/>
      <c r="AF4" s="169"/>
      <c r="AG4" s="169"/>
      <c r="AH4" s="169"/>
      <c r="AI4" s="168"/>
    </row>
    <row r="5" spans="1:35" ht="24.95" customHeight="1" thickTop="1">
      <c r="A5" s="162"/>
      <c r="B5" s="162"/>
      <c r="C5" s="162"/>
      <c r="D5" s="162"/>
      <c r="E5" s="162"/>
      <c r="F5" s="162"/>
      <c r="G5" s="173"/>
      <c r="H5" s="570" t="s">
        <v>241</v>
      </c>
      <c r="I5" s="570"/>
      <c r="J5" s="570"/>
      <c r="K5" s="570"/>
      <c r="L5" s="173"/>
      <c r="M5" s="173"/>
      <c r="N5" s="173"/>
      <c r="O5" s="162"/>
      <c r="P5" s="163"/>
      <c r="Q5" s="169"/>
      <c r="R5" s="169"/>
      <c r="S5" s="467"/>
      <c r="T5" s="169"/>
      <c r="U5" s="169"/>
      <c r="V5" s="571" t="s">
        <v>242</v>
      </c>
      <c r="W5" s="572"/>
      <c r="X5" s="572"/>
      <c r="Y5" s="572"/>
      <c r="Z5" s="174"/>
      <c r="AA5" s="169"/>
      <c r="AB5" s="169"/>
      <c r="AC5" s="169"/>
      <c r="AD5" s="169"/>
      <c r="AE5" s="169"/>
      <c r="AF5" s="169"/>
      <c r="AG5" s="169"/>
      <c r="AH5" s="169"/>
      <c r="AI5" s="168"/>
    </row>
    <row r="6" spans="1:35" ht="24.95" customHeight="1">
      <c r="A6" s="162"/>
      <c r="B6" s="162"/>
      <c r="C6" s="162"/>
      <c r="D6" s="162"/>
      <c r="E6" s="162"/>
      <c r="F6" s="162"/>
      <c r="G6" s="162"/>
      <c r="H6" s="162"/>
      <c r="I6" s="162"/>
      <c r="J6" s="162"/>
      <c r="K6" s="175" t="s">
        <v>243</v>
      </c>
      <c r="L6" s="162"/>
      <c r="M6" s="162"/>
      <c r="N6" s="162"/>
      <c r="O6" s="175" t="s">
        <v>244</v>
      </c>
      <c r="P6" s="176"/>
      <c r="Q6" s="169"/>
      <c r="R6" s="177">
        <f>IF(AH7&lt;&gt;"",AH7,"")</f>
        <v>1</v>
      </c>
      <c r="S6" s="178" t="e">
        <f>COUNTIF('[3]Vorrunde 8 Spieler'!A7,"Sieger")</f>
        <v>#VALUE!</v>
      </c>
      <c r="T6" s="169"/>
      <c r="U6" s="169"/>
      <c r="V6" s="169"/>
      <c r="W6" s="169"/>
      <c r="X6" s="169"/>
      <c r="Y6" s="169"/>
      <c r="Z6" s="169"/>
      <c r="AA6" s="169"/>
      <c r="AB6" s="169"/>
      <c r="AC6" s="169"/>
      <c r="AD6" s="169"/>
      <c r="AE6" s="169"/>
      <c r="AF6" s="169"/>
      <c r="AG6" s="179"/>
      <c r="AH6" s="180"/>
      <c r="AI6" s="168"/>
    </row>
    <row r="7" spans="1:35" s="186" customFormat="1" ht="24.95" customHeight="1" thickBot="1">
      <c r="A7" s="181"/>
      <c r="B7" s="181"/>
      <c r="C7" s="181"/>
      <c r="D7" s="181"/>
      <c r="E7" s="181"/>
      <c r="F7" s="181"/>
      <c r="G7" s="181"/>
      <c r="H7" s="181"/>
      <c r="I7" s="181"/>
      <c r="J7" s="181"/>
      <c r="K7" s="181"/>
      <c r="L7" s="181"/>
      <c r="M7" s="181"/>
      <c r="N7" s="181"/>
      <c r="O7" s="181"/>
      <c r="P7" s="182"/>
      <c r="Q7" s="170"/>
      <c r="R7" s="183">
        <f>IF(AH9&lt;&gt;"",AH9,"")</f>
        <v>2</v>
      </c>
      <c r="S7" s="178" t="e">
        <f>COUNTIF('[3]Vorrunde 8 Spieler'!I7,"Sieger")</f>
        <v>#VALUE!</v>
      </c>
      <c r="T7" s="170"/>
      <c r="U7" s="170"/>
      <c r="V7" s="169"/>
      <c r="W7" s="169"/>
      <c r="X7" s="170"/>
      <c r="Y7" s="170"/>
      <c r="Z7" s="170"/>
      <c r="AA7" s="169"/>
      <c r="AB7" s="169"/>
      <c r="AC7" s="169"/>
      <c r="AD7" s="169"/>
      <c r="AE7" s="169"/>
      <c r="AF7" s="169"/>
      <c r="AG7" s="179" t="s">
        <v>224</v>
      </c>
      <c r="AH7" s="184">
        <v>1</v>
      </c>
      <c r="AI7" s="185"/>
    </row>
    <row r="8" spans="1:35" s="186" customFormat="1" ht="24.95" customHeight="1">
      <c r="A8" s="181"/>
      <c r="B8" s="181"/>
      <c r="C8" s="181"/>
      <c r="D8" s="181"/>
      <c r="E8" s="181"/>
      <c r="F8" s="181"/>
      <c r="G8" s="181"/>
      <c r="H8" s="181"/>
      <c r="I8" s="181"/>
      <c r="J8" s="466" t="s">
        <v>222</v>
      </c>
      <c r="K8" s="181"/>
      <c r="L8" s="181"/>
      <c r="M8" s="181"/>
      <c r="N8" s="466" t="s">
        <v>222</v>
      </c>
      <c r="O8" s="181"/>
      <c r="P8" s="182"/>
      <c r="Q8" s="170"/>
      <c r="R8" s="169"/>
      <c r="S8" s="169"/>
      <c r="T8" s="170"/>
      <c r="U8" s="170"/>
      <c r="V8" s="169"/>
      <c r="W8" s="466" t="s">
        <v>222</v>
      </c>
      <c r="X8" s="170"/>
      <c r="Y8" s="170"/>
      <c r="Z8" s="170"/>
      <c r="AA8" s="187"/>
      <c r="AB8" s="187"/>
      <c r="AC8" s="187"/>
      <c r="AD8" s="187"/>
      <c r="AE8" s="170"/>
      <c r="AF8" s="170"/>
      <c r="AG8" s="169"/>
      <c r="AH8" s="188"/>
      <c r="AI8" s="185"/>
    </row>
    <row r="9" spans="1:35" s="186" customFormat="1" ht="24.95" customHeight="1">
      <c r="A9" s="181"/>
      <c r="B9" s="181"/>
      <c r="C9" s="181"/>
      <c r="D9" s="181"/>
      <c r="E9" s="181"/>
      <c r="F9" s="181"/>
      <c r="G9" s="181"/>
      <c r="H9" s="181"/>
      <c r="I9" s="181"/>
      <c r="J9" s="467"/>
      <c r="K9" s="181"/>
      <c r="L9" s="181"/>
      <c r="M9" s="181"/>
      <c r="N9" s="467"/>
      <c r="O9" s="181"/>
      <c r="P9" s="182"/>
      <c r="Q9" s="170"/>
      <c r="R9" s="169"/>
      <c r="S9" s="169"/>
      <c r="T9" s="170"/>
      <c r="U9" s="170"/>
      <c r="V9" s="169"/>
      <c r="W9" s="467"/>
      <c r="X9" s="170"/>
      <c r="Y9" s="170"/>
      <c r="Z9" s="170"/>
      <c r="AA9" s="187"/>
      <c r="AB9" s="187"/>
      <c r="AC9" s="187"/>
      <c r="AD9" s="187"/>
      <c r="AE9" s="170"/>
      <c r="AF9" s="170"/>
      <c r="AG9" s="179" t="s">
        <v>225</v>
      </c>
      <c r="AH9" s="184">
        <v>2</v>
      </c>
      <c r="AI9" s="185"/>
    </row>
    <row r="10" spans="1:35" s="186" customFormat="1" ht="24.95" customHeight="1">
      <c r="A10" s="181"/>
      <c r="B10" s="181"/>
      <c r="C10" s="181"/>
      <c r="D10" s="181"/>
      <c r="E10" s="181"/>
      <c r="F10" s="181"/>
      <c r="G10" s="181"/>
      <c r="H10" s="181"/>
      <c r="I10" s="181"/>
      <c r="J10" s="178" t="e">
        <f>COUNTIF('[3]2.Trostrunde Gewinnerrunde'!A7,"Sieger")</f>
        <v>#VALUE!</v>
      </c>
      <c r="K10" s="189" t="e">
        <f>IF(N10+N11=0,0,IF(N10&gt;N11,O10,O11))</f>
        <v>#VALUE!</v>
      </c>
      <c r="L10" s="181"/>
      <c r="M10" s="181"/>
      <c r="N10" s="178" t="e">
        <f>COUNTIF('[3]Trostrunde und Gewinnerrunde'!A7,"Sieger")</f>
        <v>#VALUE!</v>
      </c>
      <c r="O10" s="189" t="e">
        <f>IF(S6+S7=0,0,IF(S6&lt;S7,R6,R7))</f>
        <v>#VALUE!</v>
      </c>
      <c r="P10" s="182"/>
      <c r="Q10" s="170"/>
      <c r="R10" s="169"/>
      <c r="S10" s="169"/>
      <c r="T10" s="170"/>
      <c r="U10" s="170"/>
      <c r="V10" s="190" t="e">
        <f>IF(S6+S7=0,0,IF(S6&gt;S7,R6,R7))</f>
        <v>#VALUE!</v>
      </c>
      <c r="W10" s="178" t="e">
        <f>COUNTIF('[3]Trostrunde und Gewinnerrunde'!AG7,"Sieger")</f>
        <v>#VALUE!</v>
      </c>
      <c r="X10" s="170"/>
      <c r="Y10" s="170"/>
      <c r="Z10" s="170"/>
      <c r="AA10" s="174"/>
      <c r="AB10" s="174"/>
      <c r="AC10" s="174"/>
      <c r="AD10" s="174"/>
      <c r="AE10" s="187"/>
      <c r="AF10" s="187"/>
      <c r="AG10" s="170"/>
      <c r="AH10" s="191"/>
      <c r="AI10" s="185"/>
    </row>
    <row r="11" spans="1:35" s="186" customFormat="1" ht="24.95" customHeight="1" thickBot="1">
      <c r="A11" s="181"/>
      <c r="B11" s="181"/>
      <c r="C11" s="181"/>
      <c r="D11" s="181"/>
      <c r="E11" s="181"/>
      <c r="F11" s="181"/>
      <c r="G11" s="181"/>
      <c r="H11" s="181"/>
      <c r="I11" s="192"/>
      <c r="J11" s="178" t="e">
        <f>COUNTIF('[3]2.Trostrunde Gewinnerrunde'!I7,"Sieger")</f>
        <v>#VALUE!</v>
      </c>
      <c r="K11" s="193" t="e">
        <f>IF(W20+W21=0,0,IF(W20&lt;W21,V20,V21))</f>
        <v>#VALUE!</v>
      </c>
      <c r="L11" s="192"/>
      <c r="M11" s="194"/>
      <c r="N11" s="178" t="e">
        <f>COUNTIF('[3]Trostrunde und Gewinnerrunde'!I7,"Sieger")</f>
        <v>#VALUE!</v>
      </c>
      <c r="O11" s="193" t="e">
        <f>IF(S12+S13=0,0,IF(S12&lt;S13,R12,R13))</f>
        <v>#VALUE!</v>
      </c>
      <c r="P11" s="182"/>
      <c r="Q11" s="170"/>
      <c r="R11" s="169"/>
      <c r="S11" s="169"/>
      <c r="T11" s="170"/>
      <c r="U11" s="170"/>
      <c r="V11" s="195" t="e">
        <f>IF(S12+S13=0,0,IF(S12&gt;S13,R12,R13))</f>
        <v>#VALUE!</v>
      </c>
      <c r="W11" s="178" t="e">
        <f>COUNTIF('[3]Trostrunde und Gewinnerrunde'!AO7,"Sieger")</f>
        <v>#VALUE!</v>
      </c>
      <c r="X11" s="196"/>
      <c r="Y11" s="170"/>
      <c r="Z11" s="170"/>
      <c r="AA11" s="174"/>
      <c r="AB11" s="174"/>
      <c r="AC11" s="174"/>
      <c r="AD11" s="174"/>
      <c r="AE11" s="187"/>
      <c r="AF11" s="187"/>
      <c r="AG11" s="179" t="s">
        <v>231</v>
      </c>
      <c r="AH11" s="184">
        <v>3</v>
      </c>
      <c r="AI11" s="185"/>
    </row>
    <row r="12" spans="1:35" s="186" customFormat="1" ht="24.95" customHeight="1">
      <c r="A12" s="181"/>
      <c r="B12" s="181"/>
      <c r="C12" s="181"/>
      <c r="D12" s="181"/>
      <c r="E12" s="181"/>
      <c r="F12" s="181"/>
      <c r="G12" s="181"/>
      <c r="H12" s="181"/>
      <c r="I12" s="197"/>
      <c r="J12" s="181"/>
      <c r="K12" s="198">
        <v>2</v>
      </c>
      <c r="L12" s="181"/>
      <c r="M12" s="199"/>
      <c r="N12" s="181"/>
      <c r="O12" s="181"/>
      <c r="P12" s="182"/>
      <c r="Q12" s="170"/>
      <c r="R12" s="177">
        <f>IF(AH11&lt;&gt;"",AH11,"")</f>
        <v>3</v>
      </c>
      <c r="S12" s="178" t="e">
        <f>COUNTIF('[3]Vorrunde 8 Spieler'!Q7,"Sieger")</f>
        <v>#VALUE!</v>
      </c>
      <c r="T12" s="170"/>
      <c r="U12" s="170"/>
      <c r="V12" s="198">
        <v>1</v>
      </c>
      <c r="W12" s="174"/>
      <c r="X12" s="200"/>
      <c r="Y12" s="170"/>
      <c r="Z12" s="170"/>
      <c r="AA12" s="174"/>
      <c r="AB12" s="174"/>
      <c r="AC12" s="174"/>
      <c r="AD12" s="174"/>
      <c r="AE12" s="174"/>
      <c r="AF12" s="174"/>
      <c r="AG12" s="187"/>
      <c r="AH12" s="201"/>
      <c r="AI12" s="185"/>
    </row>
    <row r="13" spans="1:35" s="186" customFormat="1" ht="24.95" customHeight="1" thickBot="1">
      <c r="A13" s="181"/>
      <c r="B13" s="181"/>
      <c r="C13" s="181"/>
      <c r="D13" s="181"/>
      <c r="E13" s="181"/>
      <c r="F13" s="466" t="s">
        <v>222</v>
      </c>
      <c r="G13" s="181"/>
      <c r="H13" s="181"/>
      <c r="I13" s="197"/>
      <c r="J13" s="181"/>
      <c r="K13" s="181"/>
      <c r="L13" s="181"/>
      <c r="M13" s="199"/>
      <c r="N13" s="181"/>
      <c r="O13" s="181"/>
      <c r="P13" s="182"/>
      <c r="Q13" s="170"/>
      <c r="R13" s="183">
        <f>IF(AH13&lt;&gt;"",AH13,"")</f>
        <v>4</v>
      </c>
      <c r="S13" s="178" t="e">
        <f>COUNTIF('[3]Vorrunde 8 Spieler'!Y7,"Sieger")</f>
        <v>#VALUE!</v>
      </c>
      <c r="T13" s="170"/>
      <c r="U13" s="170"/>
      <c r="V13" s="170"/>
      <c r="W13" s="174"/>
      <c r="X13" s="200"/>
      <c r="Y13" s="170"/>
      <c r="Z13" s="170"/>
      <c r="AA13" s="466" t="s">
        <v>222</v>
      </c>
      <c r="AB13" s="202"/>
      <c r="AC13" s="202"/>
      <c r="AD13" s="202"/>
      <c r="AE13" s="174"/>
      <c r="AF13" s="174"/>
      <c r="AG13" s="179" t="s">
        <v>245</v>
      </c>
      <c r="AH13" s="184">
        <v>4</v>
      </c>
      <c r="AI13" s="185"/>
    </row>
    <row r="14" spans="1:35" s="186" customFormat="1" ht="24.95" customHeight="1">
      <c r="A14" s="181"/>
      <c r="B14" s="181"/>
      <c r="C14" s="181"/>
      <c r="D14" s="181"/>
      <c r="E14" s="181"/>
      <c r="F14" s="467"/>
      <c r="G14" s="181"/>
      <c r="H14" s="181"/>
      <c r="I14" s="197"/>
      <c r="J14" s="181"/>
      <c r="K14" s="181"/>
      <c r="L14" s="181"/>
      <c r="M14" s="199"/>
      <c r="N14" s="181"/>
      <c r="O14" s="181"/>
      <c r="P14" s="182"/>
      <c r="Q14" s="170"/>
      <c r="R14" s="203"/>
      <c r="S14" s="204"/>
      <c r="T14" s="170"/>
      <c r="U14" s="170"/>
      <c r="V14" s="170"/>
      <c r="W14" s="174"/>
      <c r="X14" s="200"/>
      <c r="Y14" s="170"/>
      <c r="Z14" s="170"/>
      <c r="AA14" s="467"/>
      <c r="AB14" s="187"/>
      <c r="AC14" s="187"/>
      <c r="AD14" s="187"/>
      <c r="AE14" s="174"/>
      <c r="AF14" s="174"/>
      <c r="AG14" s="174"/>
      <c r="AH14" s="205"/>
      <c r="AI14" s="185"/>
    </row>
    <row r="15" spans="1:35" s="186" customFormat="1" ht="24.95" customHeight="1">
      <c r="A15" s="181"/>
      <c r="B15" s="181"/>
      <c r="C15" s="181"/>
      <c r="D15" s="181"/>
      <c r="E15" s="181"/>
      <c r="F15" s="178" t="e">
        <f>COUNTIF('[3]2.Trostrunde Gewinnerrunde'!AW7,"Sieger")</f>
        <v>#VALUE!</v>
      </c>
      <c r="G15" s="189" t="e">
        <f>IF(J10+J11=0,0,IF(J10&gt;J11,K10,K11))</f>
        <v>#VALUE!</v>
      </c>
      <c r="H15" s="203"/>
      <c r="I15" s="206"/>
      <c r="J15" s="203"/>
      <c r="K15" s="560" t="s">
        <v>246</v>
      </c>
      <c r="L15" s="174"/>
      <c r="M15" s="174"/>
      <c r="N15" s="174"/>
      <c r="O15" s="561" t="s">
        <v>247</v>
      </c>
      <c r="P15" s="182"/>
      <c r="Q15" s="170"/>
      <c r="R15" s="169"/>
      <c r="S15" s="169"/>
      <c r="T15" s="170"/>
      <c r="U15" s="170"/>
      <c r="V15" s="170"/>
      <c r="W15" s="174"/>
      <c r="X15" s="200"/>
      <c r="Y15" s="170"/>
      <c r="Z15" s="190" t="e">
        <f>IF(W10+W11=0,0,IF(W10&gt;W11,V10,V11))</f>
        <v>#VALUE!</v>
      </c>
      <c r="AA15" s="178" t="e">
        <f>COUNTIF('[3]2.Trostrunde Gewinnerrunde'!AG7,"Sieger")</f>
        <v>#VALUE!</v>
      </c>
      <c r="AB15" s="204"/>
      <c r="AC15" s="204"/>
      <c r="AD15" s="204"/>
      <c r="AE15" s="174"/>
      <c r="AF15" s="174"/>
      <c r="AG15" s="179" t="s">
        <v>248</v>
      </c>
      <c r="AH15" s="184">
        <v>5</v>
      </c>
      <c r="AI15" s="185"/>
    </row>
    <row r="16" spans="1:35" s="186" customFormat="1" ht="24.95" customHeight="1" thickBot="1">
      <c r="A16" s="181"/>
      <c r="B16" s="181"/>
      <c r="C16" s="181"/>
      <c r="D16" s="548" t="s">
        <v>249</v>
      </c>
      <c r="E16" s="192"/>
      <c r="F16" s="178" t="e">
        <f>COUNTIF('[3]2.Trostrunde Gewinnerrunde'!BE7,"Sieger")</f>
        <v>#VALUE!</v>
      </c>
      <c r="G16" s="189" t="e">
        <f>IF(J20+J21=0,0,IF(J20&gt;J21,K20,K21))</f>
        <v>#VALUE!</v>
      </c>
      <c r="H16" s="207"/>
      <c r="I16" s="206"/>
      <c r="J16" s="203"/>
      <c r="K16" s="556"/>
      <c r="L16" s="174"/>
      <c r="M16" s="174"/>
      <c r="N16" s="174"/>
      <c r="O16" s="561"/>
      <c r="P16" s="182"/>
      <c r="Q16" s="170"/>
      <c r="R16" s="169"/>
      <c r="S16" s="169"/>
      <c r="T16" s="170"/>
      <c r="U16" s="170"/>
      <c r="V16" s="170"/>
      <c r="W16" s="174"/>
      <c r="X16" s="200"/>
      <c r="Y16" s="208"/>
      <c r="Z16" s="190" t="e">
        <f>IF(W20+W21=0,0,IF(W20&gt;W21,V20,V21))</f>
        <v>#VALUE!</v>
      </c>
      <c r="AA16" s="178" t="e">
        <f>COUNTIF('[3]2.Trostrunde Gewinnerrunde'!AO7,"Sieger")</f>
        <v>#VALUE!</v>
      </c>
      <c r="AB16" s="204"/>
      <c r="AC16" s="204"/>
      <c r="AD16" s="204"/>
      <c r="AE16" s="174"/>
      <c r="AF16" s="174"/>
      <c r="AG16" s="174"/>
      <c r="AH16" s="205"/>
      <c r="AI16" s="185"/>
    </row>
    <row r="17" spans="1:35" s="186" customFormat="1" ht="24.95" customHeight="1">
      <c r="A17" s="181"/>
      <c r="B17" s="181"/>
      <c r="C17" s="181"/>
      <c r="D17" s="549"/>
      <c r="E17" s="197"/>
      <c r="F17" s="181"/>
      <c r="G17" s="209"/>
      <c r="H17" s="210"/>
      <c r="I17" s="211"/>
      <c r="J17" s="210"/>
      <c r="K17" s="210"/>
      <c r="L17" s="181"/>
      <c r="M17" s="199"/>
      <c r="N17" s="181"/>
      <c r="O17" s="181"/>
      <c r="P17" s="182"/>
      <c r="Q17" s="170"/>
      <c r="R17" s="169"/>
      <c r="S17" s="169"/>
      <c r="T17" s="170"/>
      <c r="U17" s="170"/>
      <c r="V17" s="170"/>
      <c r="W17" s="174"/>
      <c r="X17" s="200"/>
      <c r="Y17" s="550"/>
      <c r="Z17" s="553" t="s">
        <v>249</v>
      </c>
      <c r="AA17" s="170"/>
      <c r="AB17" s="170"/>
      <c r="AC17" s="170"/>
      <c r="AD17" s="170"/>
      <c r="AE17" s="174"/>
      <c r="AF17" s="174"/>
      <c r="AG17" s="179" t="s">
        <v>250</v>
      </c>
      <c r="AH17" s="184">
        <v>6</v>
      </c>
      <c r="AI17" s="185"/>
    </row>
    <row r="18" spans="1:35" s="186" customFormat="1" ht="24.95" customHeight="1">
      <c r="A18" s="181"/>
      <c r="B18" s="181"/>
      <c r="C18" s="181"/>
      <c r="D18" s="549"/>
      <c r="E18" s="197"/>
      <c r="F18" s="181"/>
      <c r="G18" s="197"/>
      <c r="H18" s="199"/>
      <c r="I18" s="197"/>
      <c r="J18" s="199"/>
      <c r="K18" s="199"/>
      <c r="L18" s="181"/>
      <c r="M18" s="199"/>
      <c r="N18" s="466"/>
      <c r="O18" s="181"/>
      <c r="P18" s="182"/>
      <c r="Q18" s="170"/>
      <c r="R18" s="177">
        <f>IF(AH15&lt;&gt;"",AH15,"")</f>
        <v>5</v>
      </c>
      <c r="S18" s="178" t="e">
        <f>COUNTIF('[3]Vorrunde 8 Spieler'!AG7,"Sieger")</f>
        <v>#VALUE!</v>
      </c>
      <c r="T18" s="170"/>
      <c r="U18" s="170"/>
      <c r="V18" s="170"/>
      <c r="W18" s="174"/>
      <c r="X18" s="200"/>
      <c r="Y18" s="551"/>
      <c r="Z18" s="554"/>
      <c r="AA18" s="170"/>
      <c r="AB18" s="170"/>
      <c r="AC18" s="170"/>
      <c r="AD18" s="170"/>
      <c r="AE18" s="174"/>
      <c r="AF18" s="174"/>
      <c r="AG18" s="174"/>
      <c r="AH18" s="205"/>
      <c r="AI18" s="185"/>
    </row>
    <row r="19" spans="1:35" s="186" customFormat="1" ht="24.95" customHeight="1" thickBot="1">
      <c r="A19" s="181"/>
      <c r="B19" s="181"/>
      <c r="C19" s="181"/>
      <c r="D19" s="549"/>
      <c r="E19" s="197"/>
      <c r="F19" s="181"/>
      <c r="G19" s="197"/>
      <c r="H19" s="199"/>
      <c r="I19" s="197"/>
      <c r="J19" s="199"/>
      <c r="K19" s="199"/>
      <c r="L19" s="181"/>
      <c r="M19" s="199"/>
      <c r="N19" s="467"/>
      <c r="O19" s="181"/>
      <c r="P19" s="182"/>
      <c r="Q19" s="170"/>
      <c r="R19" s="183">
        <f>IF(AH17&lt;&gt;"",AH17,"")</f>
        <v>6</v>
      </c>
      <c r="S19" s="178" t="e">
        <f>COUNTIF('[3]Vorrunde 8 Spieler'!AO7,"Sieger")</f>
        <v>#VALUE!</v>
      </c>
      <c r="T19" s="170"/>
      <c r="U19" s="170"/>
      <c r="V19" s="170"/>
      <c r="W19" s="174"/>
      <c r="X19" s="200"/>
      <c r="Y19" s="551"/>
      <c r="Z19" s="554"/>
      <c r="AA19" s="212"/>
      <c r="AB19" s="212"/>
      <c r="AC19" s="212"/>
      <c r="AD19" s="212"/>
      <c r="AE19" s="174"/>
      <c r="AF19" s="174"/>
      <c r="AG19" s="179" t="s">
        <v>251</v>
      </c>
      <c r="AH19" s="184">
        <v>7</v>
      </c>
      <c r="AI19" s="185"/>
    </row>
    <row r="20" spans="1:35" s="186" customFormat="1" ht="24.95" customHeight="1">
      <c r="A20" s="181"/>
      <c r="B20" s="181"/>
      <c r="C20" s="181"/>
      <c r="D20" s="549"/>
      <c r="E20" s="197"/>
      <c r="F20" s="181"/>
      <c r="G20" s="197"/>
      <c r="H20" s="199"/>
      <c r="I20" s="213"/>
      <c r="J20" s="178" t="e">
        <f>COUNTIF('[3]2.Trostrunde Gewinnerrunde'!Q7,"Sieger")</f>
        <v>#VALUE!</v>
      </c>
      <c r="K20" s="189" t="e">
        <f>IF(N20+N21=0,0,IF(N20&gt;N21,O20,O21))</f>
        <v>#VALUE!</v>
      </c>
      <c r="L20" s="181"/>
      <c r="M20" s="214"/>
      <c r="N20" s="178" t="e">
        <f>COUNTIF('[3]Trostrunde und Gewinnerrunde'!Q7,"Sieger")</f>
        <v>#VALUE!</v>
      </c>
      <c r="O20" s="189" t="e">
        <f>IF(S18+S19=0,0,IF(S18&lt;S19,R18,R19))</f>
        <v>#VALUE!</v>
      </c>
      <c r="P20" s="182"/>
      <c r="Q20" s="170"/>
      <c r="R20" s="203"/>
      <c r="S20" s="204"/>
      <c r="T20" s="170"/>
      <c r="U20" s="170"/>
      <c r="V20" s="190" t="e">
        <f>IF(S18+S19=0,0,IF(S18&gt;S19,R18,R19))</f>
        <v>#VALUE!</v>
      </c>
      <c r="W20" s="178" t="e">
        <f>COUNTIF('[3]Trostrunde und Gewinnerrunde'!AW7,"Sieger")</f>
        <v>#VALUE!</v>
      </c>
      <c r="X20" s="215"/>
      <c r="Y20" s="551"/>
      <c r="Z20" s="554"/>
      <c r="AA20" s="212"/>
      <c r="AB20" s="212"/>
      <c r="AC20" s="212"/>
      <c r="AD20" s="212"/>
      <c r="AE20" s="170"/>
      <c r="AF20" s="170"/>
      <c r="AG20" s="170"/>
      <c r="AH20" s="191"/>
      <c r="AI20" s="185"/>
    </row>
    <row r="21" spans="1:35" s="186" customFormat="1" ht="24.95" customHeight="1" thickBot="1">
      <c r="A21" s="181"/>
      <c r="B21" s="181"/>
      <c r="C21" s="181"/>
      <c r="D21" s="549"/>
      <c r="E21" s="197"/>
      <c r="F21" s="181"/>
      <c r="G21" s="197"/>
      <c r="H21" s="199"/>
      <c r="I21" s="199"/>
      <c r="J21" s="178" t="e">
        <f>COUNTIF('[3]2.Trostrunde Gewinnerrunde'!Y78,"Sieger")</f>
        <v>#VALUE!</v>
      </c>
      <c r="K21" s="193" t="e">
        <f>IF(W10+W11=0,0,IF(W10&lt;W11,V10,V11))</f>
        <v>#VALUE!</v>
      </c>
      <c r="L21" s="192"/>
      <c r="M21" s="181"/>
      <c r="N21" s="178" t="e">
        <f>COUNTIF('[3]Trostrunde und Gewinnerrunde'!Y7,"Sieger")</f>
        <v>#VALUE!</v>
      </c>
      <c r="O21" s="193" t="e">
        <f>IF(S24+S25=0,0,IF(S24&lt;S25,R24,R25))</f>
        <v>#VALUE!</v>
      </c>
      <c r="P21" s="182"/>
      <c r="Q21" s="170"/>
      <c r="R21" s="169"/>
      <c r="S21" s="169"/>
      <c r="T21" s="170"/>
      <c r="U21" s="170"/>
      <c r="V21" s="195" t="e">
        <f>IF(S24+S25=0,0,IF(S24&gt;S25,R24,R25))</f>
        <v>#VALUE!</v>
      </c>
      <c r="W21" s="178" t="e">
        <f>COUNTIF('[3]Trostrunde und Gewinnerrunde'!ABE7,"Sieger")</f>
        <v>#VALUE!</v>
      </c>
      <c r="X21" s="170"/>
      <c r="Y21" s="551"/>
      <c r="Z21" s="554"/>
      <c r="AA21" s="212"/>
      <c r="AB21" s="212"/>
      <c r="AC21" s="212"/>
      <c r="AD21" s="212"/>
      <c r="AE21" s="170"/>
      <c r="AF21" s="170"/>
      <c r="AG21" s="179" t="s">
        <v>252</v>
      </c>
      <c r="AH21" s="184">
        <v>8</v>
      </c>
      <c r="AI21" s="185"/>
    </row>
    <row r="22" spans="1:35" s="186" customFormat="1" ht="24.95" customHeight="1">
      <c r="A22" s="181"/>
      <c r="B22" s="181"/>
      <c r="C22" s="181"/>
      <c r="D22" s="549"/>
      <c r="E22" s="197"/>
      <c r="F22" s="181"/>
      <c r="G22" s="197"/>
      <c r="H22" s="199"/>
      <c r="I22" s="199"/>
      <c r="J22" s="199"/>
      <c r="K22" s="198">
        <v>1</v>
      </c>
      <c r="L22" s="181"/>
      <c r="M22" s="181"/>
      <c r="N22" s="181"/>
      <c r="O22" s="181"/>
      <c r="P22" s="182"/>
      <c r="Q22" s="170"/>
      <c r="R22" s="169"/>
      <c r="S22" s="169"/>
      <c r="T22" s="170"/>
      <c r="U22" s="170"/>
      <c r="V22" s="198">
        <v>2</v>
      </c>
      <c r="W22" s="170"/>
      <c r="X22" s="216"/>
      <c r="Y22" s="552"/>
      <c r="Z22" s="554"/>
      <c r="AA22" s="212"/>
      <c r="AB22" s="212"/>
      <c r="AC22" s="212"/>
      <c r="AD22" s="212"/>
      <c r="AE22" s="170"/>
      <c r="AF22" s="170"/>
      <c r="AG22" s="179"/>
      <c r="AH22" s="217"/>
      <c r="AI22" s="185"/>
    </row>
    <row r="23" spans="1:35" s="186" customFormat="1" ht="24.95" customHeight="1" thickBot="1">
      <c r="A23" s="181"/>
      <c r="B23" s="181"/>
      <c r="C23" s="181"/>
      <c r="D23" s="549"/>
      <c r="E23" s="197"/>
      <c r="F23" s="181"/>
      <c r="G23" s="213"/>
      <c r="H23" s="199"/>
      <c r="I23" s="199"/>
      <c r="J23" s="199"/>
      <c r="K23" s="199"/>
      <c r="L23" s="181"/>
      <c r="M23" s="181"/>
      <c r="N23" s="181"/>
      <c r="O23" s="181"/>
      <c r="P23" s="182"/>
      <c r="Q23" s="170"/>
      <c r="R23" s="169"/>
      <c r="S23" s="169"/>
      <c r="T23" s="170"/>
      <c r="U23" s="170"/>
      <c r="V23" s="170"/>
      <c r="W23" s="170"/>
      <c r="X23" s="218"/>
      <c r="Y23" s="170"/>
      <c r="Z23" s="555"/>
      <c r="AA23" s="212"/>
      <c r="AB23" s="212"/>
      <c r="AC23" s="212"/>
      <c r="AD23" s="212"/>
      <c r="AE23" s="170"/>
      <c r="AF23" s="170"/>
      <c r="AG23" s="219" t="s">
        <v>228</v>
      </c>
      <c r="AH23" s="220"/>
      <c r="AI23" s="185"/>
    </row>
    <row r="24" spans="1:35" s="186" customFormat="1" ht="24.95" customHeight="1" thickTop="1" thickBot="1">
      <c r="A24" s="181"/>
      <c r="B24" s="181"/>
      <c r="C24" s="181"/>
      <c r="D24" s="549"/>
      <c r="E24" s="197"/>
      <c r="F24" s="178" t="e">
        <f>COUNTIF('[3]Platzierungsspiele 1 bis 8'!Q7,"Sieger")</f>
        <v>#VALUE!</v>
      </c>
      <c r="G24" s="221" t="e">
        <f>IF(F15+F16=0,0,IF(F15&lt;F16,G15,G16))</f>
        <v>#VALUE!</v>
      </c>
      <c r="H24" s="203"/>
      <c r="I24" s="203"/>
      <c r="J24" s="178" t="e">
        <f>COUNTIF('[3]Platzierungsspiele 1 bis 8'!Q7,"Sieger")</f>
        <v>#VALUE!</v>
      </c>
      <c r="K24" s="222" t="e">
        <f>IF(J10+J11=0,0,IF(J10&lt;J11,K10,K11))</f>
        <v>#VALUE!</v>
      </c>
      <c r="L24" s="181"/>
      <c r="M24" s="181"/>
      <c r="N24" s="178" t="e">
        <f>COUNTIF('[3]Platzierungsspiele 1 bis 8'!A7,"Sieger")</f>
        <v>#VALUE!</v>
      </c>
      <c r="O24" s="222" t="e">
        <f>IF(N10+N11=0,0,IF(N10&lt;N11,O10,O11))</f>
        <v>#VALUE!</v>
      </c>
      <c r="P24" s="182"/>
      <c r="Q24" s="170"/>
      <c r="R24" s="177">
        <f>IF(AH19&lt;&gt;"",AH19,"")</f>
        <v>7</v>
      </c>
      <c r="S24" s="178" t="e">
        <f>COUNTIF('[3]Vorrunde 8 Spieler'!AW7,"Sieger")</f>
        <v>#VALUE!</v>
      </c>
      <c r="T24" s="170"/>
      <c r="U24" s="170"/>
      <c r="V24" s="170"/>
      <c r="W24" s="170"/>
      <c r="X24" s="223"/>
      <c r="Y24" s="170"/>
      <c r="Z24" s="224" t="e">
        <f>IF(AA15+AA16=0,0,IF(AA15&gt;AA16,Z15,Z16))</f>
        <v>#VALUE!</v>
      </c>
      <c r="AA24" s="178">
        <v>0</v>
      </c>
      <c r="AB24" s="212"/>
      <c r="AC24" s="212"/>
      <c r="AD24" s="473"/>
      <c r="AE24" s="556"/>
      <c r="AF24" s="557"/>
      <c r="AG24" s="459" t="e">
        <f>IF(AA24+AA25=0,0,IF(AA24&gt;AA25,Z24,Z25))</f>
        <v>#VALUE!</v>
      </c>
      <c r="AH24" s="460"/>
      <c r="AI24" s="185"/>
    </row>
    <row r="25" spans="1:35" s="186" customFormat="1" ht="24.95" customHeight="1" thickTop="1" thickBot="1">
      <c r="A25" s="181"/>
      <c r="B25" s="181"/>
      <c r="C25" s="181"/>
      <c r="D25" s="549"/>
      <c r="E25" s="197"/>
      <c r="F25" s="178" t="e">
        <f>COUNTIF('[3]Platzierungsspiele 1 bis 8'!AO7,"Sieger")</f>
        <v>#VALUE!</v>
      </c>
      <c r="G25" s="225" t="e">
        <f>IF(AA15+AA16=0,0,IF(AA15&lt;AA16,Z15,Z16))</f>
        <v>#VALUE!</v>
      </c>
      <c r="H25" s="203"/>
      <c r="I25" s="203"/>
      <c r="J25" s="178" t="e">
        <f>COUNTIF('[3]Platzierungsspiele 1 bis 8'!Y7,"Sieger")</f>
        <v>#VALUE!</v>
      </c>
      <c r="K25" s="226" t="e">
        <f>IF(J20+J21=0,0,IF(J20&lt;J21,K20,K21))</f>
        <v>#VALUE!</v>
      </c>
      <c r="L25" s="181"/>
      <c r="M25" s="181"/>
      <c r="N25" s="178" t="e">
        <f>COUNTIF('[3]Platzierungsspiele 1 bis 8'!I7,"Sieger")</f>
        <v>#VALUE!</v>
      </c>
      <c r="O25" s="226" t="e">
        <f>IF(N20+N21=0,0,IF(N20&lt;N21,O20,O21))</f>
        <v>#VALUE!</v>
      </c>
      <c r="P25" s="182"/>
      <c r="Q25" s="170"/>
      <c r="R25" s="183">
        <f>IF(AH21&lt;&gt;"",AH21,"")</f>
        <v>8</v>
      </c>
      <c r="S25" s="178" t="e">
        <f>COUNTIF('[3]Vorrunde 8 Spieler'!BE7,"Sieger")</f>
        <v>#VALUE!</v>
      </c>
      <c r="T25" s="170"/>
      <c r="U25" s="170"/>
      <c r="V25" s="170"/>
      <c r="W25" s="170"/>
      <c r="X25" s="223"/>
      <c r="Y25" s="170"/>
      <c r="Z25" s="227" t="e">
        <f>IF(F15+F16=0,0,IF(F15&gt;F16,G15,G16))</f>
        <v>#VALUE!</v>
      </c>
      <c r="AA25" s="228">
        <v>21</v>
      </c>
      <c r="AB25" s="166"/>
      <c r="AC25" s="166"/>
      <c r="AD25" s="166"/>
      <c r="AE25" s="229"/>
      <c r="AF25" s="229"/>
      <c r="AG25" s="459" t="e">
        <f>IF(AA24+AA25=0,0,IF(AA24&lt;AA25,Z24,Z25))</f>
        <v>#VALUE!</v>
      </c>
      <c r="AH25" s="460"/>
      <c r="AI25" s="185"/>
    </row>
    <row r="26" spans="1:35" s="186" customFormat="1" ht="24.95" customHeight="1">
      <c r="A26" s="181"/>
      <c r="B26" s="181"/>
      <c r="C26" s="181"/>
      <c r="D26" s="549"/>
      <c r="E26" s="197"/>
      <c r="F26" s="181"/>
      <c r="G26" s="230" t="s">
        <v>253</v>
      </c>
      <c r="H26" s="231"/>
      <c r="I26" s="231"/>
      <c r="J26" s="231"/>
      <c r="K26" s="232" t="s">
        <v>254</v>
      </c>
      <c r="L26" s="214"/>
      <c r="M26" s="214"/>
      <c r="N26" s="214"/>
      <c r="O26" s="232" t="s">
        <v>255</v>
      </c>
      <c r="P26" s="214"/>
      <c r="Q26" s="216"/>
      <c r="R26" s="233"/>
      <c r="S26" s="234"/>
      <c r="T26" s="216"/>
      <c r="U26" s="216"/>
      <c r="V26" s="558" t="s">
        <v>256</v>
      </c>
      <c r="W26" s="559"/>
      <c r="X26" s="223"/>
      <c r="Y26" s="170"/>
      <c r="Z26" s="235" t="s">
        <v>257</v>
      </c>
      <c r="AA26" s="212"/>
      <c r="AB26" s="212"/>
      <c r="AC26" s="212"/>
      <c r="AD26" s="212"/>
      <c r="AE26" s="170"/>
      <c r="AF26" s="170"/>
      <c r="AG26" s="219" t="s">
        <v>233</v>
      </c>
      <c r="AH26" s="236"/>
      <c r="AI26" s="185"/>
    </row>
    <row r="27" spans="1:35" s="186" customFormat="1" ht="24.95" customHeight="1">
      <c r="A27" s="181"/>
      <c r="B27" s="181"/>
      <c r="C27" s="181"/>
      <c r="D27" s="549"/>
      <c r="E27" s="213"/>
      <c r="F27" s="214"/>
      <c r="G27" s="214"/>
      <c r="H27" s="214"/>
      <c r="I27" s="214"/>
      <c r="J27" s="214"/>
      <c r="K27" s="214"/>
      <c r="L27" s="214"/>
      <c r="M27" s="214"/>
      <c r="N27" s="214"/>
      <c r="O27" s="214"/>
      <c r="P27" s="214"/>
      <c r="Q27" s="216"/>
      <c r="R27" s="233"/>
      <c r="S27" s="234"/>
      <c r="T27" s="216"/>
      <c r="U27" s="216"/>
      <c r="V27" s="216"/>
      <c r="W27" s="216"/>
      <c r="X27" s="216"/>
      <c r="Y27" s="216"/>
      <c r="Z27" s="215"/>
      <c r="AA27" s="237"/>
      <c r="AB27" s="166"/>
      <c r="AC27" s="166"/>
      <c r="AD27" s="166"/>
      <c r="AE27" s="229"/>
      <c r="AF27" s="229"/>
      <c r="AG27" s="219"/>
      <c r="AH27" s="236"/>
      <c r="AI27" s="185"/>
    </row>
    <row r="28" spans="1:35" s="186" customFormat="1" ht="24.95" customHeight="1">
      <c r="A28" s="181"/>
      <c r="B28" s="181"/>
      <c r="C28" s="181"/>
      <c r="D28" s="238"/>
      <c r="E28" s="199"/>
      <c r="F28" s="199"/>
      <c r="G28" s="199"/>
      <c r="H28" s="199"/>
      <c r="I28" s="199"/>
      <c r="J28" s="199"/>
      <c r="K28" s="199"/>
      <c r="L28" s="199"/>
      <c r="M28" s="199"/>
      <c r="N28" s="199"/>
      <c r="O28" s="199"/>
      <c r="P28" s="199"/>
      <c r="Q28" s="170"/>
      <c r="R28" s="203"/>
      <c r="S28" s="204"/>
      <c r="T28" s="170"/>
      <c r="U28" s="170"/>
      <c r="V28" s="170"/>
      <c r="W28" s="170"/>
      <c r="X28" s="170"/>
      <c r="Y28" s="170"/>
      <c r="Z28" s="170"/>
      <c r="AA28" s="237"/>
      <c r="AB28" s="166"/>
      <c r="AC28" s="166"/>
      <c r="AD28" s="166"/>
      <c r="AE28" s="229"/>
      <c r="AF28" s="229"/>
      <c r="AG28" s="219"/>
      <c r="AH28" s="236"/>
      <c r="AI28" s="185"/>
    </row>
    <row r="29" spans="1:35" s="186" customFormat="1" ht="24.95" customHeight="1" thickBot="1">
      <c r="A29" s="181"/>
      <c r="B29" s="181"/>
      <c r="C29" s="181"/>
      <c r="D29" s="181"/>
      <c r="E29" s="199"/>
      <c r="F29" s="171" t="s">
        <v>234</v>
      </c>
      <c r="G29" s="199"/>
      <c r="H29" s="199"/>
      <c r="I29" s="199"/>
      <c r="J29" s="219" t="s">
        <v>258</v>
      </c>
      <c r="K29" s="199"/>
      <c r="L29" s="199"/>
      <c r="M29" s="199"/>
      <c r="N29" s="219" t="s">
        <v>259</v>
      </c>
      <c r="O29" s="199"/>
      <c r="P29" s="199"/>
      <c r="Q29" s="170"/>
      <c r="R29" s="203"/>
      <c r="S29" s="204"/>
      <c r="T29" s="170"/>
      <c r="U29" s="170"/>
      <c r="V29" s="170"/>
      <c r="W29" s="170"/>
      <c r="X29" s="170"/>
      <c r="Y29" s="170"/>
      <c r="Z29" s="170"/>
      <c r="AA29" s="237"/>
      <c r="AB29" s="166"/>
      <c r="AC29" s="166"/>
      <c r="AD29" s="166"/>
      <c r="AE29" s="229"/>
      <c r="AF29" s="229"/>
      <c r="AG29" s="219"/>
      <c r="AH29" s="220"/>
      <c r="AI29" s="185"/>
    </row>
    <row r="30" spans="1:35" s="186" customFormat="1" ht="24.95" customHeight="1" thickTop="1" thickBot="1">
      <c r="A30" s="181"/>
      <c r="B30" s="181"/>
      <c r="C30" s="181"/>
      <c r="D30" s="181"/>
      <c r="E30" s="199"/>
      <c r="F30" s="459" t="e">
        <f>IF(F24+F25=0,0,IF(F24&gt;F25,G24,G25))</f>
        <v>#VALUE!</v>
      </c>
      <c r="G30" s="547"/>
      <c r="H30" s="199"/>
      <c r="I30" s="199"/>
      <c r="J30" s="459" t="e">
        <f>IF(J24+J25=0,0,IF(J24&gt;J25,K24,K25))</f>
        <v>#VALUE!</v>
      </c>
      <c r="K30" s="547"/>
      <c r="L30" s="199"/>
      <c r="M30" s="199"/>
      <c r="N30" s="459" t="e">
        <f>IF(N24+N25=0,0,IF(N24&gt;N25,O24,O25))</f>
        <v>#VALUE!</v>
      </c>
      <c r="O30" s="547"/>
      <c r="P30" s="199"/>
      <c r="Q30" s="170"/>
      <c r="R30" s="203"/>
      <c r="S30" s="204"/>
      <c r="T30" s="170"/>
      <c r="U30" s="170"/>
      <c r="V30" s="170"/>
      <c r="W30" s="170"/>
      <c r="X30" s="170"/>
      <c r="Y30" s="170"/>
      <c r="Z30" s="170"/>
      <c r="AA30" s="237"/>
      <c r="AB30" s="166"/>
      <c r="AC30" s="166"/>
      <c r="AD30" s="166"/>
      <c r="AE30" s="229"/>
      <c r="AF30" s="229"/>
      <c r="AG30" s="473"/>
      <c r="AH30" s="474"/>
      <c r="AI30" s="185"/>
    </row>
    <row r="31" spans="1:35" ht="25.15" customHeight="1" thickTop="1" thickBot="1">
      <c r="A31" s="162"/>
      <c r="B31" s="162"/>
      <c r="C31" s="162"/>
      <c r="D31" s="181"/>
      <c r="E31" s="181"/>
      <c r="F31" s="459" t="e">
        <f>IF(F24+F25=0,0,IF(F24&lt;F25,G24,G25))</f>
        <v>#VALUE!</v>
      </c>
      <c r="G31" s="547"/>
      <c r="H31" s="181"/>
      <c r="I31" s="181"/>
      <c r="J31" s="459" t="e">
        <f>IF(J24+J25=0,0,IF(J24&lt;J25,K24,K25))</f>
        <v>#VALUE!</v>
      </c>
      <c r="K31" s="547"/>
      <c r="L31" s="181"/>
      <c r="M31" s="181"/>
      <c r="N31" s="459" t="e">
        <f>IF(N24+N25=0,0,IF(N24&lt;N25,O24,O25))</f>
        <v>#VALUE!</v>
      </c>
      <c r="O31" s="547"/>
      <c r="P31" s="199"/>
      <c r="Q31" s="170"/>
      <c r="R31" s="203"/>
      <c r="S31" s="169"/>
      <c r="T31" s="170"/>
      <c r="U31" s="170"/>
      <c r="V31" s="170"/>
      <c r="W31" s="170"/>
      <c r="X31" s="170"/>
      <c r="Y31" s="170"/>
      <c r="Z31" s="170"/>
      <c r="AA31" s="205"/>
      <c r="AB31" s="205"/>
      <c r="AC31" s="205"/>
      <c r="AD31" s="205"/>
      <c r="AE31" s="170"/>
      <c r="AF31" s="170"/>
      <c r="AG31" s="473"/>
      <c r="AH31" s="474"/>
      <c r="AI31" s="185"/>
    </row>
    <row r="32" spans="1:35" ht="25.15" customHeight="1" thickTop="1">
      <c r="A32" s="162"/>
      <c r="B32" s="162"/>
      <c r="C32" s="162"/>
      <c r="D32" s="162"/>
      <c r="E32" s="162"/>
      <c r="F32" s="239" t="s">
        <v>260</v>
      </c>
      <c r="G32" s="162"/>
      <c r="H32" s="162"/>
      <c r="I32" s="162"/>
      <c r="J32" s="219" t="s">
        <v>261</v>
      </c>
      <c r="K32" s="162"/>
      <c r="L32" s="162"/>
      <c r="M32" s="162"/>
      <c r="N32" s="219" t="s">
        <v>262</v>
      </c>
      <c r="O32" s="162"/>
      <c r="P32" s="163"/>
      <c r="Q32" s="169"/>
      <c r="R32" s="473" t="s">
        <v>6</v>
      </c>
      <c r="S32" s="473"/>
      <c r="T32" s="169"/>
      <c r="U32" s="169"/>
      <c r="V32" s="473" t="s">
        <v>7</v>
      </c>
      <c r="W32" s="473"/>
      <c r="X32" s="212"/>
      <c r="Y32" s="162"/>
      <c r="Z32" s="205"/>
      <c r="AA32" s="546"/>
      <c r="AB32" s="546"/>
      <c r="AC32" s="546"/>
      <c r="AD32" s="546"/>
      <c r="AE32" s="546"/>
      <c r="AF32" s="237"/>
      <c r="AG32" s="463"/>
      <c r="AH32" s="464"/>
      <c r="AI32" s="168"/>
    </row>
    <row r="33" spans="1:35" ht="16.5" thickBot="1">
      <c r="A33" s="240"/>
      <c r="B33" s="240"/>
      <c r="C33" s="240"/>
      <c r="D33" s="240"/>
      <c r="E33" s="240"/>
      <c r="F33" s="240"/>
      <c r="G33" s="240"/>
      <c r="H33" s="240"/>
      <c r="I33" s="240"/>
      <c r="J33" s="240"/>
      <c r="K33" s="240"/>
      <c r="L33" s="240"/>
      <c r="M33" s="240"/>
      <c r="N33" s="240"/>
      <c r="O33" s="240"/>
      <c r="P33" s="240"/>
      <c r="Q33" s="241"/>
      <c r="R33" s="241"/>
      <c r="S33" s="241"/>
      <c r="T33" s="241"/>
      <c r="U33" s="241"/>
      <c r="V33" s="241"/>
      <c r="W33" s="242"/>
      <c r="X33" s="241"/>
      <c r="Y33" s="241"/>
      <c r="Z33" s="241"/>
      <c r="AA33" s="241"/>
      <c r="AB33" s="241"/>
      <c r="AC33" s="241"/>
      <c r="AD33" s="241"/>
      <c r="AE33" s="241"/>
      <c r="AF33" s="241"/>
      <c r="AG33" s="241"/>
      <c r="AH33" s="241"/>
      <c r="AI33" s="243"/>
    </row>
  </sheetData>
  <mergeCells count="33">
    <mergeCell ref="F13:F14"/>
    <mergeCell ref="AA13:AA14"/>
    <mergeCell ref="K15:K16"/>
    <mergeCell ref="O15:O16"/>
    <mergeCell ref="Q2:Z2"/>
    <mergeCell ref="H4:K4"/>
    <mergeCell ref="S4:S5"/>
    <mergeCell ref="V4:Y4"/>
    <mergeCell ref="H5:K5"/>
    <mergeCell ref="V5:Y5"/>
    <mergeCell ref="AG24:AH24"/>
    <mergeCell ref="AG25:AH25"/>
    <mergeCell ref="V26:W26"/>
    <mergeCell ref="J8:J9"/>
    <mergeCell ref="N8:N9"/>
    <mergeCell ref="W8:W9"/>
    <mergeCell ref="D16:D27"/>
    <mergeCell ref="Y17:Y22"/>
    <mergeCell ref="Z17:Z23"/>
    <mergeCell ref="N18:N19"/>
    <mergeCell ref="AD24:AF24"/>
    <mergeCell ref="R32:S32"/>
    <mergeCell ref="V32:W32"/>
    <mergeCell ref="AA32:AE32"/>
    <mergeCell ref="AG32:AH32"/>
    <mergeCell ref="F30:G30"/>
    <mergeCell ref="J30:K30"/>
    <mergeCell ref="N30:O30"/>
    <mergeCell ref="AG30:AH30"/>
    <mergeCell ref="F31:G31"/>
    <mergeCell ref="J31:K31"/>
    <mergeCell ref="N31:O31"/>
    <mergeCell ref="AG31:AH31"/>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tabColor theme="9" tint="-0.249977111117893"/>
  </sheetPr>
  <dimension ref="A1:AI33"/>
  <sheetViews>
    <sheetView zoomScale="50" zoomScaleNormal="50" workbookViewId="0">
      <selection activeCell="V15" sqref="V15"/>
    </sheetView>
  </sheetViews>
  <sheetFormatPr baseColWidth="10" defaultRowHeight="15"/>
  <cols>
    <col min="1" max="5" width="3.7109375" customWidth="1"/>
    <col min="6" max="6" width="4.28515625" customWidth="1"/>
    <col min="7" max="7" width="25.7109375" customWidth="1"/>
    <col min="8" max="9" width="3.7109375" customWidth="1"/>
    <col min="10" max="10" width="4.28515625" customWidth="1"/>
    <col min="11" max="11" width="25.7109375" customWidth="1"/>
    <col min="12" max="13" width="3.7109375" customWidth="1"/>
    <col min="14" max="14" width="4.28515625" customWidth="1"/>
    <col min="15" max="15" width="25.7109375" customWidth="1"/>
    <col min="16" max="16" width="3.7109375" style="244" customWidth="1"/>
    <col min="17" max="17" width="3.7109375" customWidth="1"/>
    <col min="18" max="18" width="25.7109375" customWidth="1"/>
    <col min="19" max="19" width="4.28515625" customWidth="1"/>
    <col min="20" max="21" width="3.7109375" customWidth="1"/>
    <col min="22" max="22" width="25.7109375" customWidth="1"/>
    <col min="23" max="23" width="4.28515625" customWidth="1"/>
    <col min="24" max="25" width="3.7109375" customWidth="1"/>
    <col min="26" max="26" width="25.7109375" customWidth="1"/>
    <col min="27" max="27" width="4.28515625" customWidth="1"/>
    <col min="28" max="32" width="3.7109375" customWidth="1"/>
    <col min="33" max="33" width="15.7109375" customWidth="1"/>
    <col min="34" max="34" width="25.7109375" customWidth="1"/>
    <col min="35" max="35" width="1.7109375" customWidth="1"/>
  </cols>
  <sheetData>
    <row r="1" spans="1:35" ht="8.1" customHeight="1" thickBot="1">
      <c r="A1" s="162"/>
      <c r="B1" s="162"/>
      <c r="C1" s="162"/>
      <c r="D1" s="162"/>
      <c r="E1" s="162"/>
      <c r="F1" s="162"/>
      <c r="G1" s="162"/>
      <c r="H1" s="162"/>
      <c r="I1" s="162"/>
      <c r="J1" s="162"/>
      <c r="K1" s="162"/>
      <c r="L1" s="162"/>
      <c r="M1" s="162"/>
      <c r="N1" s="162"/>
      <c r="O1" s="162"/>
      <c r="P1" s="163"/>
      <c r="Q1" s="164"/>
      <c r="R1" s="164"/>
      <c r="S1" s="164"/>
      <c r="T1" s="164"/>
      <c r="U1" s="164"/>
      <c r="V1" s="164"/>
      <c r="W1" s="164"/>
      <c r="X1" s="164"/>
      <c r="Y1" s="164"/>
      <c r="Z1" s="164"/>
      <c r="AA1" s="164"/>
      <c r="AB1" s="164"/>
      <c r="AC1" s="164"/>
      <c r="AD1" s="164"/>
      <c r="AE1" s="164"/>
      <c r="AF1" s="164"/>
      <c r="AG1" s="164"/>
      <c r="AH1" s="164"/>
      <c r="AI1" s="165"/>
    </row>
    <row r="2" spans="1:35" ht="35.25" thickTop="1" thickBot="1">
      <c r="A2" s="162"/>
      <c r="B2" s="162"/>
      <c r="C2" s="162"/>
      <c r="D2" s="162"/>
      <c r="E2" s="162"/>
      <c r="F2" s="162"/>
      <c r="G2" s="162"/>
      <c r="H2" s="162"/>
      <c r="I2" s="162"/>
      <c r="J2" s="162"/>
      <c r="K2" s="162"/>
      <c r="L2" s="162"/>
      <c r="M2" s="162"/>
      <c r="N2" s="162"/>
      <c r="O2" s="162"/>
      <c r="P2" s="163"/>
      <c r="Q2" s="562" t="s">
        <v>230</v>
      </c>
      <c r="R2" s="563"/>
      <c r="S2" s="563"/>
      <c r="T2" s="563"/>
      <c r="U2" s="563"/>
      <c r="V2" s="563"/>
      <c r="W2" s="563"/>
      <c r="X2" s="563"/>
      <c r="Y2" s="563"/>
      <c r="Z2" s="564"/>
      <c r="AA2" s="166"/>
      <c r="AB2" s="166"/>
      <c r="AC2" s="166"/>
      <c r="AD2" s="166"/>
      <c r="AE2" s="166"/>
      <c r="AF2" s="166"/>
      <c r="AG2" s="166"/>
      <c r="AH2" s="167"/>
      <c r="AI2" s="168"/>
    </row>
    <row r="3" spans="1:35" ht="19.899999999999999" customHeight="1" thickTop="1" thickBot="1">
      <c r="A3" s="162"/>
      <c r="B3" s="162"/>
      <c r="C3" s="162"/>
      <c r="D3" s="162"/>
      <c r="E3" s="162"/>
      <c r="F3" s="162"/>
      <c r="G3" s="162"/>
      <c r="H3" s="162"/>
      <c r="I3" s="162"/>
      <c r="J3" s="162"/>
      <c r="K3" s="162"/>
      <c r="L3" s="162"/>
      <c r="M3" s="162"/>
      <c r="N3" s="162"/>
      <c r="O3" s="162"/>
      <c r="P3" s="163"/>
      <c r="Q3" s="169"/>
      <c r="R3" s="169"/>
      <c r="S3" s="169"/>
      <c r="T3" s="170"/>
      <c r="U3" s="169"/>
      <c r="V3" s="169"/>
      <c r="W3" s="169"/>
      <c r="X3" s="169"/>
      <c r="Y3" s="169"/>
      <c r="Z3" s="169"/>
      <c r="AA3" s="169"/>
      <c r="AB3" s="169"/>
      <c r="AC3" s="169"/>
      <c r="AD3" s="169"/>
      <c r="AE3" s="169"/>
      <c r="AF3" s="169"/>
      <c r="AG3" s="169"/>
      <c r="AH3" s="169"/>
      <c r="AI3" s="168"/>
    </row>
    <row r="4" spans="1:35" ht="24.95" customHeight="1" thickTop="1" thickBot="1">
      <c r="A4" s="162"/>
      <c r="B4" s="162"/>
      <c r="C4" s="162"/>
      <c r="D4" s="162"/>
      <c r="E4" s="162"/>
      <c r="F4" s="162"/>
      <c r="G4" s="171"/>
      <c r="H4" s="565" t="s">
        <v>239</v>
      </c>
      <c r="I4" s="566"/>
      <c r="J4" s="566"/>
      <c r="K4" s="567"/>
      <c r="L4" s="171"/>
      <c r="M4" s="171"/>
      <c r="N4" s="171"/>
      <c r="O4" s="162"/>
      <c r="P4" s="163"/>
      <c r="Q4" s="169"/>
      <c r="R4" s="169"/>
      <c r="S4" s="466" t="s">
        <v>222</v>
      </c>
      <c r="T4" s="169"/>
      <c r="U4" s="169"/>
      <c r="V4" s="568" t="s">
        <v>240</v>
      </c>
      <c r="W4" s="569"/>
      <c r="X4" s="569"/>
      <c r="Y4" s="569"/>
      <c r="Z4" s="172"/>
      <c r="AA4" s="169"/>
      <c r="AB4" s="169"/>
      <c r="AC4" s="169"/>
      <c r="AD4" s="169"/>
      <c r="AE4" s="169"/>
      <c r="AF4" s="169"/>
      <c r="AG4" s="169"/>
      <c r="AH4" s="169"/>
      <c r="AI4" s="168"/>
    </row>
    <row r="5" spans="1:35" ht="24.95" customHeight="1" thickTop="1">
      <c r="A5" s="162"/>
      <c r="B5" s="162"/>
      <c r="C5" s="162"/>
      <c r="D5" s="162"/>
      <c r="E5" s="162"/>
      <c r="F5" s="162"/>
      <c r="G5" s="173"/>
      <c r="H5" s="570" t="s">
        <v>241</v>
      </c>
      <c r="I5" s="570"/>
      <c r="J5" s="570"/>
      <c r="K5" s="570"/>
      <c r="L5" s="173"/>
      <c r="M5" s="173"/>
      <c r="N5" s="173"/>
      <c r="O5" s="162"/>
      <c r="P5" s="163"/>
      <c r="Q5" s="169"/>
      <c r="R5" s="169"/>
      <c r="S5" s="467"/>
      <c r="T5" s="169"/>
      <c r="U5" s="169"/>
      <c r="V5" s="571" t="s">
        <v>242</v>
      </c>
      <c r="W5" s="572"/>
      <c r="X5" s="572"/>
      <c r="Y5" s="572"/>
      <c r="Z5" s="174"/>
      <c r="AA5" s="169"/>
      <c r="AB5" s="169"/>
      <c r="AC5" s="169"/>
      <c r="AD5" s="169"/>
      <c r="AE5" s="169"/>
      <c r="AF5" s="169"/>
      <c r="AG5" s="169"/>
      <c r="AH5" s="169"/>
      <c r="AI5" s="168"/>
    </row>
    <row r="6" spans="1:35" ht="24.95" customHeight="1">
      <c r="A6" s="162"/>
      <c r="B6" s="162"/>
      <c r="C6" s="162"/>
      <c r="D6" s="162"/>
      <c r="E6" s="162"/>
      <c r="F6" s="162"/>
      <c r="G6" s="162"/>
      <c r="H6" s="162"/>
      <c r="I6" s="162"/>
      <c r="J6" s="162"/>
      <c r="K6" s="175" t="s">
        <v>243</v>
      </c>
      <c r="L6" s="162"/>
      <c r="M6" s="162"/>
      <c r="N6" s="162"/>
      <c r="O6" s="175" t="s">
        <v>244</v>
      </c>
      <c r="P6" s="176"/>
      <c r="Q6" s="169"/>
      <c r="R6" s="177">
        <f>IF(AH7&lt;&gt;"",AH7,"")</f>
        <v>1</v>
      </c>
      <c r="S6" s="178" t="e">
        <f>COUNTIF('[3]Vorrunde 8 Spieler'!A7,"Sieger")</f>
        <v>#VALUE!</v>
      </c>
      <c r="T6" s="169"/>
      <c r="U6" s="169"/>
      <c r="V6" s="169"/>
      <c r="W6" s="169"/>
      <c r="X6" s="169"/>
      <c r="Y6" s="169"/>
      <c r="Z6" s="169"/>
      <c r="AA6" s="169"/>
      <c r="AB6" s="169"/>
      <c r="AC6" s="169"/>
      <c r="AD6" s="169"/>
      <c r="AE6" s="169"/>
      <c r="AF6" s="169"/>
      <c r="AG6" s="179"/>
      <c r="AH6" s="180"/>
      <c r="AI6" s="168"/>
    </row>
    <row r="7" spans="1:35" s="186" customFormat="1" ht="24.95" customHeight="1" thickBot="1">
      <c r="A7" s="181"/>
      <c r="B7" s="181"/>
      <c r="C7" s="181"/>
      <c r="D7" s="181"/>
      <c r="E7" s="181"/>
      <c r="F7" s="181"/>
      <c r="G7" s="181"/>
      <c r="H7" s="181"/>
      <c r="I7" s="181"/>
      <c r="J7" s="181"/>
      <c r="K7" s="181"/>
      <c r="L7" s="181"/>
      <c r="M7" s="181"/>
      <c r="N7" s="181"/>
      <c r="O7" s="181"/>
      <c r="P7" s="182"/>
      <c r="Q7" s="170"/>
      <c r="R7" s="183">
        <f>IF(AH9&lt;&gt;"",AH9,"")</f>
        <v>2</v>
      </c>
      <c r="S7" s="178" t="e">
        <f>COUNTIF('[3]Vorrunde 8 Spieler'!I7,"Sieger")</f>
        <v>#VALUE!</v>
      </c>
      <c r="T7" s="170"/>
      <c r="U7" s="170"/>
      <c r="V7" s="169"/>
      <c r="W7" s="169"/>
      <c r="X7" s="170"/>
      <c r="Y7" s="170"/>
      <c r="Z7" s="170"/>
      <c r="AA7" s="169"/>
      <c r="AB7" s="169"/>
      <c r="AC7" s="169"/>
      <c r="AD7" s="169"/>
      <c r="AE7" s="169"/>
      <c r="AF7" s="169"/>
      <c r="AG7" s="179" t="s">
        <v>224</v>
      </c>
      <c r="AH7" s="184">
        <v>1</v>
      </c>
      <c r="AI7" s="185"/>
    </row>
    <row r="8" spans="1:35" s="186" customFormat="1" ht="24.95" customHeight="1">
      <c r="A8" s="181"/>
      <c r="B8" s="181"/>
      <c r="C8" s="181"/>
      <c r="D8" s="181"/>
      <c r="E8" s="181"/>
      <c r="F8" s="181"/>
      <c r="G8" s="181"/>
      <c r="H8" s="181"/>
      <c r="I8" s="181"/>
      <c r="J8" s="466" t="s">
        <v>222</v>
      </c>
      <c r="K8" s="181"/>
      <c r="L8" s="181"/>
      <c r="M8" s="181"/>
      <c r="N8" s="466" t="s">
        <v>222</v>
      </c>
      <c r="O8" s="181"/>
      <c r="P8" s="182"/>
      <c r="Q8" s="170"/>
      <c r="R8" s="169"/>
      <c r="S8" s="169"/>
      <c r="T8" s="170"/>
      <c r="U8" s="170"/>
      <c r="V8" s="169"/>
      <c r="W8" s="466" t="s">
        <v>222</v>
      </c>
      <c r="X8" s="170"/>
      <c r="Y8" s="170"/>
      <c r="Z8" s="170"/>
      <c r="AA8" s="187"/>
      <c r="AB8" s="187"/>
      <c r="AC8" s="187"/>
      <c r="AD8" s="187"/>
      <c r="AE8" s="170"/>
      <c r="AF8" s="170"/>
      <c r="AG8" s="169"/>
      <c r="AH8" s="188"/>
      <c r="AI8" s="185"/>
    </row>
    <row r="9" spans="1:35" s="186" customFormat="1" ht="24.95" customHeight="1">
      <c r="A9" s="181"/>
      <c r="B9" s="181"/>
      <c r="C9" s="181"/>
      <c r="D9" s="181"/>
      <c r="E9" s="181"/>
      <c r="F9" s="181"/>
      <c r="G9" s="181"/>
      <c r="H9" s="181"/>
      <c r="I9" s="181"/>
      <c r="J9" s="467"/>
      <c r="K9" s="181"/>
      <c r="L9" s="181"/>
      <c r="M9" s="181"/>
      <c r="N9" s="467"/>
      <c r="O9" s="181"/>
      <c r="P9" s="182"/>
      <c r="Q9" s="170"/>
      <c r="R9" s="169"/>
      <c r="S9" s="169"/>
      <c r="T9" s="170"/>
      <c r="U9" s="170"/>
      <c r="V9" s="169"/>
      <c r="W9" s="467"/>
      <c r="X9" s="170"/>
      <c r="Y9" s="170"/>
      <c r="Z9" s="170"/>
      <c r="AA9" s="187"/>
      <c r="AB9" s="187"/>
      <c r="AC9" s="187"/>
      <c r="AD9" s="187"/>
      <c r="AE9" s="170"/>
      <c r="AF9" s="170"/>
      <c r="AG9" s="179" t="s">
        <v>225</v>
      </c>
      <c r="AH9" s="184">
        <v>2</v>
      </c>
      <c r="AI9" s="185"/>
    </row>
    <row r="10" spans="1:35" s="186" customFormat="1" ht="24.95" customHeight="1">
      <c r="A10" s="181"/>
      <c r="B10" s="181"/>
      <c r="C10" s="181"/>
      <c r="D10" s="181"/>
      <c r="E10" s="181"/>
      <c r="F10" s="181"/>
      <c r="G10" s="181"/>
      <c r="H10" s="181"/>
      <c r="I10" s="181"/>
      <c r="J10" s="178" t="e">
        <f>COUNTIF('[3]2.Trostrunde Gewinnerrunde'!A7,"Sieger")</f>
        <v>#VALUE!</v>
      </c>
      <c r="K10" s="189" t="e">
        <f>IF(N10+N11=0,0,IF(N10&gt;N11,O10,O11))</f>
        <v>#VALUE!</v>
      </c>
      <c r="L10" s="181"/>
      <c r="M10" s="181"/>
      <c r="N10" s="178" t="e">
        <f>COUNTIF('[3]Trostrunde und Gewinnerrunde'!A7,"Sieger")</f>
        <v>#VALUE!</v>
      </c>
      <c r="O10" s="189" t="e">
        <f>IF(S6+S7=0,0,IF(S6&lt;S7,R6,R7))</f>
        <v>#VALUE!</v>
      </c>
      <c r="P10" s="182"/>
      <c r="Q10" s="170"/>
      <c r="R10" s="169"/>
      <c r="S10" s="169"/>
      <c r="T10" s="170"/>
      <c r="U10" s="170"/>
      <c r="V10" s="190" t="e">
        <f>IF(S6+S7=0,0,IF(S6&gt;S7,R6,R7))</f>
        <v>#VALUE!</v>
      </c>
      <c r="W10" s="178" t="e">
        <f>COUNTIF('[3]Trostrunde und Gewinnerrunde'!AG7,"Sieger")</f>
        <v>#VALUE!</v>
      </c>
      <c r="X10" s="170"/>
      <c r="Y10" s="170"/>
      <c r="Z10" s="170"/>
      <c r="AA10" s="174"/>
      <c r="AB10" s="174"/>
      <c r="AC10" s="174"/>
      <c r="AD10" s="174"/>
      <c r="AE10" s="187"/>
      <c r="AF10" s="187"/>
      <c r="AG10" s="170"/>
      <c r="AH10" s="191"/>
      <c r="AI10" s="185"/>
    </row>
    <row r="11" spans="1:35" s="186" customFormat="1" ht="24.95" customHeight="1" thickBot="1">
      <c r="A11" s="181"/>
      <c r="B11" s="181"/>
      <c r="C11" s="181"/>
      <c r="D11" s="181"/>
      <c r="E11" s="181"/>
      <c r="F11" s="181"/>
      <c r="G11" s="181"/>
      <c r="H11" s="181"/>
      <c r="I11" s="192"/>
      <c r="J11" s="178" t="e">
        <f>COUNTIF('[3]2.Trostrunde Gewinnerrunde'!I7,"Sieger")</f>
        <v>#VALUE!</v>
      </c>
      <c r="K11" s="193" t="e">
        <f>IF(W20+W21=0,0,IF(W20&lt;W21,V20,V21))</f>
        <v>#VALUE!</v>
      </c>
      <c r="L11" s="192"/>
      <c r="M11" s="194"/>
      <c r="N11" s="178" t="e">
        <f>COUNTIF('[3]Trostrunde und Gewinnerrunde'!I7,"Sieger")</f>
        <v>#VALUE!</v>
      </c>
      <c r="O11" s="193" t="e">
        <f>IF(S12+S13=0,0,IF(S12&lt;S13,R12,R13))</f>
        <v>#VALUE!</v>
      </c>
      <c r="P11" s="182"/>
      <c r="Q11" s="170"/>
      <c r="R11" s="169"/>
      <c r="S11" s="169"/>
      <c r="T11" s="170"/>
      <c r="U11" s="170"/>
      <c r="V11" s="195" t="e">
        <f>IF(S12+S13=0,0,IF(S12&gt;S13,R12,R13))</f>
        <v>#VALUE!</v>
      </c>
      <c r="W11" s="178" t="e">
        <f>COUNTIF('[3]Trostrunde und Gewinnerrunde'!AO7,"Sieger")</f>
        <v>#VALUE!</v>
      </c>
      <c r="X11" s="196"/>
      <c r="Y11" s="170"/>
      <c r="Z11" s="170"/>
      <c r="AA11" s="174"/>
      <c r="AB11" s="174"/>
      <c r="AC11" s="174"/>
      <c r="AD11" s="174"/>
      <c r="AE11" s="187"/>
      <c r="AF11" s="187"/>
      <c r="AG11" s="179" t="s">
        <v>231</v>
      </c>
      <c r="AH11" s="184">
        <v>3</v>
      </c>
      <c r="AI11" s="185"/>
    </row>
    <row r="12" spans="1:35" s="186" customFormat="1" ht="24.95" customHeight="1">
      <c r="A12" s="181"/>
      <c r="B12" s="181"/>
      <c r="C12" s="181"/>
      <c r="D12" s="181"/>
      <c r="E12" s="181"/>
      <c r="F12" s="181"/>
      <c r="G12" s="181"/>
      <c r="H12" s="181"/>
      <c r="I12" s="197"/>
      <c r="J12" s="181"/>
      <c r="K12" s="198">
        <v>2</v>
      </c>
      <c r="L12" s="181"/>
      <c r="M12" s="199"/>
      <c r="N12" s="181"/>
      <c r="O12" s="181"/>
      <c r="P12" s="182"/>
      <c r="Q12" s="170"/>
      <c r="R12" s="177">
        <f>IF(AH11&lt;&gt;"",AH11,"")</f>
        <v>3</v>
      </c>
      <c r="S12" s="178" t="e">
        <f>COUNTIF('[3]Vorrunde 8 Spieler'!Q7,"Sieger")</f>
        <v>#VALUE!</v>
      </c>
      <c r="T12" s="170"/>
      <c r="U12" s="170"/>
      <c r="V12" s="198">
        <v>1</v>
      </c>
      <c r="W12" s="174"/>
      <c r="X12" s="200"/>
      <c r="Y12" s="170"/>
      <c r="Z12" s="170"/>
      <c r="AA12" s="174"/>
      <c r="AB12" s="174"/>
      <c r="AC12" s="174"/>
      <c r="AD12" s="174"/>
      <c r="AE12" s="174"/>
      <c r="AF12" s="174"/>
      <c r="AG12" s="187"/>
      <c r="AH12" s="201"/>
      <c r="AI12" s="185"/>
    </row>
    <row r="13" spans="1:35" s="186" customFormat="1" ht="24.95" customHeight="1" thickBot="1">
      <c r="A13" s="181"/>
      <c r="B13" s="181"/>
      <c r="C13" s="181"/>
      <c r="D13" s="181"/>
      <c r="E13" s="181"/>
      <c r="F13" s="466" t="s">
        <v>222</v>
      </c>
      <c r="G13" s="181"/>
      <c r="H13" s="181"/>
      <c r="I13" s="197"/>
      <c r="J13" s="181"/>
      <c r="K13" s="181"/>
      <c r="L13" s="181"/>
      <c r="M13" s="199"/>
      <c r="N13" s="181"/>
      <c r="O13" s="181"/>
      <c r="P13" s="182"/>
      <c r="Q13" s="170"/>
      <c r="R13" s="183">
        <f>IF(AH13&lt;&gt;"",AH13,"")</f>
        <v>4</v>
      </c>
      <c r="S13" s="178" t="e">
        <f>COUNTIF('[3]Vorrunde 8 Spieler'!Y7,"Sieger")</f>
        <v>#VALUE!</v>
      </c>
      <c r="T13" s="170"/>
      <c r="U13" s="170"/>
      <c r="V13" s="170"/>
      <c r="W13" s="174"/>
      <c r="X13" s="200"/>
      <c r="Y13" s="170"/>
      <c r="Z13" s="170"/>
      <c r="AA13" s="466" t="s">
        <v>222</v>
      </c>
      <c r="AB13" s="202"/>
      <c r="AC13" s="202"/>
      <c r="AD13" s="202"/>
      <c r="AE13" s="174"/>
      <c r="AF13" s="174"/>
      <c r="AG13" s="179" t="s">
        <v>245</v>
      </c>
      <c r="AH13" s="184">
        <v>4</v>
      </c>
      <c r="AI13" s="185"/>
    </row>
    <row r="14" spans="1:35" s="186" customFormat="1" ht="24.95" customHeight="1">
      <c r="A14" s="181"/>
      <c r="B14" s="181"/>
      <c r="C14" s="181"/>
      <c r="D14" s="181"/>
      <c r="E14" s="181"/>
      <c r="F14" s="467"/>
      <c r="G14" s="181"/>
      <c r="H14" s="181"/>
      <c r="I14" s="197"/>
      <c r="J14" s="181"/>
      <c r="K14" s="181"/>
      <c r="L14" s="181"/>
      <c r="M14" s="199"/>
      <c r="N14" s="181"/>
      <c r="O14" s="181"/>
      <c r="P14" s="182"/>
      <c r="Q14" s="170"/>
      <c r="R14" s="203"/>
      <c r="S14" s="204"/>
      <c r="T14" s="170"/>
      <c r="U14" s="170"/>
      <c r="V14" s="170"/>
      <c r="W14" s="174"/>
      <c r="X14" s="200"/>
      <c r="Y14" s="170"/>
      <c r="Z14" s="170"/>
      <c r="AA14" s="467"/>
      <c r="AB14" s="187"/>
      <c r="AC14" s="187"/>
      <c r="AD14" s="187"/>
      <c r="AE14" s="174"/>
      <c r="AF14" s="174"/>
      <c r="AG14" s="174"/>
      <c r="AH14" s="205"/>
      <c r="AI14" s="185"/>
    </row>
    <row r="15" spans="1:35" s="186" customFormat="1" ht="24.95" customHeight="1">
      <c r="A15" s="181"/>
      <c r="B15" s="181"/>
      <c r="C15" s="181"/>
      <c r="D15" s="181"/>
      <c r="E15" s="181"/>
      <c r="F15" s="178" t="e">
        <f>COUNTIF('[3]2.Trostrunde Gewinnerrunde'!AW7,"Sieger")</f>
        <v>#VALUE!</v>
      </c>
      <c r="G15" s="189" t="e">
        <f>IF(J10+J11=0,0,IF(J10&gt;J11,K10,K11))</f>
        <v>#VALUE!</v>
      </c>
      <c r="H15" s="203"/>
      <c r="I15" s="206"/>
      <c r="J15" s="203"/>
      <c r="K15" s="560" t="s">
        <v>246</v>
      </c>
      <c r="L15" s="174"/>
      <c r="M15" s="174"/>
      <c r="N15" s="174"/>
      <c r="O15" s="561" t="s">
        <v>247</v>
      </c>
      <c r="P15" s="182"/>
      <c r="Q15" s="170"/>
      <c r="R15" s="169"/>
      <c r="S15" s="169"/>
      <c r="T15" s="170"/>
      <c r="U15" s="170"/>
      <c r="V15" s="170"/>
      <c r="W15" s="174"/>
      <c r="X15" s="200"/>
      <c r="Y15" s="170"/>
      <c r="Z15" s="190" t="e">
        <f>IF(W10+W11=0,0,IF(W10&gt;W11,V10,V11))</f>
        <v>#VALUE!</v>
      </c>
      <c r="AA15" s="178" t="e">
        <f>COUNTIF('[3]2.Trostrunde Gewinnerrunde'!AG7,"Sieger")</f>
        <v>#VALUE!</v>
      </c>
      <c r="AB15" s="204"/>
      <c r="AC15" s="204"/>
      <c r="AD15" s="204"/>
      <c r="AE15" s="174"/>
      <c r="AF15" s="174"/>
      <c r="AG15" s="179" t="s">
        <v>248</v>
      </c>
      <c r="AH15" s="184">
        <v>5</v>
      </c>
      <c r="AI15" s="185"/>
    </row>
    <row r="16" spans="1:35" s="186" customFormat="1" ht="24.95" customHeight="1" thickBot="1">
      <c r="A16" s="181"/>
      <c r="B16" s="181"/>
      <c r="C16" s="181"/>
      <c r="D16" s="548" t="s">
        <v>249</v>
      </c>
      <c r="E16" s="192"/>
      <c r="F16" s="178" t="e">
        <f>COUNTIF('[3]2.Trostrunde Gewinnerrunde'!BE7,"Sieger")</f>
        <v>#VALUE!</v>
      </c>
      <c r="G16" s="189" t="e">
        <f>IF(J20+J21=0,0,IF(J20&gt;J21,K20,K21))</f>
        <v>#VALUE!</v>
      </c>
      <c r="H16" s="207"/>
      <c r="I16" s="206"/>
      <c r="J16" s="203"/>
      <c r="K16" s="556"/>
      <c r="L16" s="174"/>
      <c r="M16" s="174"/>
      <c r="N16" s="174"/>
      <c r="O16" s="561"/>
      <c r="P16" s="182"/>
      <c r="Q16" s="170"/>
      <c r="R16" s="169"/>
      <c r="S16" s="169"/>
      <c r="T16" s="170"/>
      <c r="U16" s="170"/>
      <c r="V16" s="170"/>
      <c r="W16" s="174"/>
      <c r="X16" s="200"/>
      <c r="Y16" s="208"/>
      <c r="Z16" s="190" t="e">
        <f>IF(W20+W21=0,0,IF(W20&gt;W21,V20,V21))</f>
        <v>#VALUE!</v>
      </c>
      <c r="AA16" s="178" t="e">
        <f>COUNTIF('[3]2.Trostrunde Gewinnerrunde'!AO7,"Sieger")</f>
        <v>#VALUE!</v>
      </c>
      <c r="AB16" s="204"/>
      <c r="AC16" s="204"/>
      <c r="AD16" s="204"/>
      <c r="AE16" s="174"/>
      <c r="AF16" s="174"/>
      <c r="AG16" s="174"/>
      <c r="AH16" s="205"/>
      <c r="AI16" s="185"/>
    </row>
    <row r="17" spans="1:35" s="186" customFormat="1" ht="24.95" customHeight="1">
      <c r="A17" s="181"/>
      <c r="B17" s="181"/>
      <c r="C17" s="181"/>
      <c r="D17" s="549"/>
      <c r="E17" s="197"/>
      <c r="F17" s="181"/>
      <c r="G17" s="209"/>
      <c r="H17" s="210"/>
      <c r="I17" s="211"/>
      <c r="J17" s="210"/>
      <c r="K17" s="210"/>
      <c r="L17" s="181"/>
      <c r="M17" s="199"/>
      <c r="N17" s="181"/>
      <c r="O17" s="181"/>
      <c r="P17" s="182"/>
      <c r="Q17" s="170"/>
      <c r="R17" s="169"/>
      <c r="S17" s="169"/>
      <c r="T17" s="170"/>
      <c r="U17" s="170"/>
      <c r="V17" s="170"/>
      <c r="W17" s="174"/>
      <c r="X17" s="200"/>
      <c r="Y17" s="550"/>
      <c r="Z17" s="553" t="s">
        <v>249</v>
      </c>
      <c r="AA17" s="170"/>
      <c r="AB17" s="170"/>
      <c r="AC17" s="170"/>
      <c r="AD17" s="170"/>
      <c r="AE17" s="174"/>
      <c r="AF17" s="174"/>
      <c r="AG17" s="179" t="s">
        <v>250</v>
      </c>
      <c r="AH17" s="184">
        <v>6</v>
      </c>
      <c r="AI17" s="185"/>
    </row>
    <row r="18" spans="1:35" s="186" customFormat="1" ht="24.95" customHeight="1">
      <c r="A18" s="181"/>
      <c r="B18" s="181"/>
      <c r="C18" s="181"/>
      <c r="D18" s="549"/>
      <c r="E18" s="197"/>
      <c r="F18" s="181"/>
      <c r="G18" s="197"/>
      <c r="H18" s="199"/>
      <c r="I18" s="197"/>
      <c r="J18" s="199"/>
      <c r="K18" s="199"/>
      <c r="L18" s="181"/>
      <c r="M18" s="199"/>
      <c r="N18" s="466"/>
      <c r="O18" s="181"/>
      <c r="P18" s="182"/>
      <c r="Q18" s="170"/>
      <c r="R18" s="177">
        <f>IF(AH15&lt;&gt;"",AH15,"")</f>
        <v>5</v>
      </c>
      <c r="S18" s="178" t="e">
        <f>COUNTIF('[3]Vorrunde 8 Spieler'!AG7,"Sieger")</f>
        <v>#VALUE!</v>
      </c>
      <c r="T18" s="170"/>
      <c r="U18" s="170"/>
      <c r="V18" s="170"/>
      <c r="W18" s="174"/>
      <c r="X18" s="200"/>
      <c r="Y18" s="551"/>
      <c r="Z18" s="554"/>
      <c r="AA18" s="170"/>
      <c r="AB18" s="170"/>
      <c r="AC18" s="170"/>
      <c r="AD18" s="170"/>
      <c r="AE18" s="174"/>
      <c r="AF18" s="174"/>
      <c r="AG18" s="174"/>
      <c r="AH18" s="205"/>
      <c r="AI18" s="185"/>
    </row>
    <row r="19" spans="1:35" s="186" customFormat="1" ht="24.95" customHeight="1" thickBot="1">
      <c r="A19" s="181"/>
      <c r="B19" s="181"/>
      <c r="C19" s="181"/>
      <c r="D19" s="549"/>
      <c r="E19" s="197"/>
      <c r="F19" s="181"/>
      <c r="G19" s="197"/>
      <c r="H19" s="199"/>
      <c r="I19" s="197"/>
      <c r="J19" s="199"/>
      <c r="K19" s="199"/>
      <c r="L19" s="181"/>
      <c r="M19" s="199"/>
      <c r="N19" s="467"/>
      <c r="O19" s="181"/>
      <c r="P19" s="182"/>
      <c r="Q19" s="170"/>
      <c r="R19" s="183">
        <f>IF(AH17&lt;&gt;"",AH17,"")</f>
        <v>6</v>
      </c>
      <c r="S19" s="178" t="e">
        <f>COUNTIF('[3]Vorrunde 8 Spieler'!AO7,"Sieger")</f>
        <v>#VALUE!</v>
      </c>
      <c r="T19" s="170"/>
      <c r="U19" s="170"/>
      <c r="V19" s="170"/>
      <c r="W19" s="174"/>
      <c r="X19" s="200"/>
      <c r="Y19" s="551"/>
      <c r="Z19" s="554"/>
      <c r="AA19" s="212"/>
      <c r="AB19" s="212"/>
      <c r="AC19" s="212"/>
      <c r="AD19" s="212"/>
      <c r="AE19" s="174"/>
      <c r="AF19" s="174"/>
      <c r="AG19" s="179" t="s">
        <v>251</v>
      </c>
      <c r="AH19" s="184">
        <v>7</v>
      </c>
      <c r="AI19" s="185"/>
    </row>
    <row r="20" spans="1:35" s="186" customFormat="1" ht="24.95" customHeight="1">
      <c r="A20" s="181"/>
      <c r="B20" s="181"/>
      <c r="C20" s="181"/>
      <c r="D20" s="549"/>
      <c r="E20" s="197"/>
      <c r="F20" s="181"/>
      <c r="G20" s="197"/>
      <c r="H20" s="199"/>
      <c r="I20" s="213"/>
      <c r="J20" s="178" t="e">
        <f>COUNTIF('[3]2.Trostrunde Gewinnerrunde'!Q7,"Sieger")</f>
        <v>#VALUE!</v>
      </c>
      <c r="K20" s="189" t="e">
        <f>IF(N20+N21=0,0,IF(N20&gt;N21,O20,O21))</f>
        <v>#VALUE!</v>
      </c>
      <c r="L20" s="181"/>
      <c r="M20" s="214"/>
      <c r="N20" s="178" t="e">
        <f>COUNTIF('[3]Trostrunde und Gewinnerrunde'!Q7,"Sieger")</f>
        <v>#VALUE!</v>
      </c>
      <c r="O20" s="189" t="e">
        <f>IF(S18+S19=0,0,IF(S18&lt;S19,R18,R19))</f>
        <v>#VALUE!</v>
      </c>
      <c r="P20" s="182"/>
      <c r="Q20" s="170"/>
      <c r="R20" s="203"/>
      <c r="S20" s="204"/>
      <c r="T20" s="170"/>
      <c r="U20" s="170"/>
      <c r="V20" s="190" t="e">
        <f>IF(S18+S19=0,0,IF(S18&gt;S19,R18,R19))</f>
        <v>#VALUE!</v>
      </c>
      <c r="W20" s="178" t="e">
        <f>COUNTIF('[3]Trostrunde und Gewinnerrunde'!AW7,"Sieger")</f>
        <v>#VALUE!</v>
      </c>
      <c r="X20" s="215"/>
      <c r="Y20" s="551"/>
      <c r="Z20" s="554"/>
      <c r="AA20" s="212"/>
      <c r="AB20" s="212"/>
      <c r="AC20" s="212"/>
      <c r="AD20" s="212"/>
      <c r="AE20" s="170"/>
      <c r="AF20" s="170"/>
      <c r="AG20" s="170"/>
      <c r="AH20" s="191"/>
      <c r="AI20" s="185"/>
    </row>
    <row r="21" spans="1:35" s="186" customFormat="1" ht="24.95" customHeight="1" thickBot="1">
      <c r="A21" s="181"/>
      <c r="B21" s="181"/>
      <c r="C21" s="181"/>
      <c r="D21" s="549"/>
      <c r="E21" s="197"/>
      <c r="F21" s="181"/>
      <c r="G21" s="197"/>
      <c r="H21" s="199"/>
      <c r="I21" s="199"/>
      <c r="J21" s="178" t="e">
        <f>COUNTIF('[3]2.Trostrunde Gewinnerrunde'!Y78,"Sieger")</f>
        <v>#VALUE!</v>
      </c>
      <c r="K21" s="193" t="e">
        <f>IF(W10+W11=0,0,IF(W10&lt;W11,V10,V11))</f>
        <v>#VALUE!</v>
      </c>
      <c r="L21" s="192"/>
      <c r="M21" s="181"/>
      <c r="N21" s="178" t="e">
        <f>COUNTIF('[3]Trostrunde und Gewinnerrunde'!Y7,"Sieger")</f>
        <v>#VALUE!</v>
      </c>
      <c r="O21" s="193" t="e">
        <f>IF(S24+S25=0,0,IF(S24&lt;S25,R24,R25))</f>
        <v>#VALUE!</v>
      </c>
      <c r="P21" s="182"/>
      <c r="Q21" s="170"/>
      <c r="R21" s="169"/>
      <c r="S21" s="169"/>
      <c r="T21" s="170"/>
      <c r="U21" s="170"/>
      <c r="V21" s="195" t="e">
        <f>IF(S24+S25=0,0,IF(S24&gt;S25,R24,R25))</f>
        <v>#VALUE!</v>
      </c>
      <c r="W21" s="178" t="e">
        <f>COUNTIF('[3]Trostrunde und Gewinnerrunde'!ABE7,"Sieger")</f>
        <v>#VALUE!</v>
      </c>
      <c r="X21" s="170"/>
      <c r="Y21" s="551"/>
      <c r="Z21" s="554"/>
      <c r="AA21" s="212"/>
      <c r="AB21" s="212"/>
      <c r="AC21" s="212"/>
      <c r="AD21" s="212"/>
      <c r="AE21" s="170"/>
      <c r="AF21" s="170"/>
      <c r="AG21" s="179" t="s">
        <v>252</v>
      </c>
      <c r="AH21" s="184">
        <v>8</v>
      </c>
      <c r="AI21" s="185"/>
    </row>
    <row r="22" spans="1:35" s="186" customFormat="1" ht="24.95" customHeight="1">
      <c r="A22" s="181"/>
      <c r="B22" s="181"/>
      <c r="C22" s="181"/>
      <c r="D22" s="549"/>
      <c r="E22" s="197"/>
      <c r="F22" s="181"/>
      <c r="G22" s="197"/>
      <c r="H22" s="199"/>
      <c r="I22" s="199"/>
      <c r="J22" s="199"/>
      <c r="K22" s="198">
        <v>1</v>
      </c>
      <c r="L22" s="181"/>
      <c r="M22" s="181"/>
      <c r="N22" s="181"/>
      <c r="O22" s="181"/>
      <c r="P22" s="182"/>
      <c r="Q22" s="170"/>
      <c r="R22" s="169"/>
      <c r="S22" s="169"/>
      <c r="T22" s="170"/>
      <c r="U22" s="170"/>
      <c r="V22" s="198">
        <v>2</v>
      </c>
      <c r="W22" s="170"/>
      <c r="X22" s="216"/>
      <c r="Y22" s="552"/>
      <c r="Z22" s="554"/>
      <c r="AA22" s="212"/>
      <c r="AB22" s="212"/>
      <c r="AC22" s="212"/>
      <c r="AD22" s="212"/>
      <c r="AE22" s="170"/>
      <c r="AF22" s="170"/>
      <c r="AG22" s="179"/>
      <c r="AH22" s="217"/>
      <c r="AI22" s="185"/>
    </row>
    <row r="23" spans="1:35" s="186" customFormat="1" ht="24.95" customHeight="1" thickBot="1">
      <c r="A23" s="181"/>
      <c r="B23" s="181"/>
      <c r="C23" s="181"/>
      <c r="D23" s="549"/>
      <c r="E23" s="197"/>
      <c r="F23" s="181"/>
      <c r="G23" s="213"/>
      <c r="H23" s="199"/>
      <c r="I23" s="199"/>
      <c r="J23" s="199"/>
      <c r="K23" s="199"/>
      <c r="L23" s="181"/>
      <c r="M23" s="181"/>
      <c r="N23" s="181"/>
      <c r="O23" s="181"/>
      <c r="P23" s="182"/>
      <c r="Q23" s="170"/>
      <c r="R23" s="169"/>
      <c r="S23" s="169"/>
      <c r="T23" s="170"/>
      <c r="U23" s="170"/>
      <c r="V23" s="170"/>
      <c r="W23" s="170"/>
      <c r="X23" s="218"/>
      <c r="Y23" s="170"/>
      <c r="Z23" s="555"/>
      <c r="AA23" s="212"/>
      <c r="AB23" s="212"/>
      <c r="AC23" s="212"/>
      <c r="AD23" s="212"/>
      <c r="AE23" s="170"/>
      <c r="AF23" s="170"/>
      <c r="AG23" s="219" t="s">
        <v>228</v>
      </c>
      <c r="AH23" s="220"/>
      <c r="AI23" s="185"/>
    </row>
    <row r="24" spans="1:35" s="186" customFormat="1" ht="24.95" customHeight="1" thickTop="1" thickBot="1">
      <c r="A24" s="181"/>
      <c r="B24" s="181"/>
      <c r="C24" s="181"/>
      <c r="D24" s="549"/>
      <c r="E24" s="197"/>
      <c r="F24" s="178" t="e">
        <f>COUNTIF('[3]Platzierungsspiele 1 bis 8'!Q7,"Sieger")</f>
        <v>#VALUE!</v>
      </c>
      <c r="G24" s="221" t="e">
        <f>IF(F15+F16=0,0,IF(F15&lt;F16,G15,G16))</f>
        <v>#VALUE!</v>
      </c>
      <c r="H24" s="203"/>
      <c r="I24" s="203"/>
      <c r="J24" s="178" t="e">
        <f>COUNTIF('[3]Platzierungsspiele 1 bis 8'!Q7,"Sieger")</f>
        <v>#VALUE!</v>
      </c>
      <c r="K24" s="222" t="e">
        <f>IF(J10+J11=0,0,IF(J10&lt;J11,K10,K11))</f>
        <v>#VALUE!</v>
      </c>
      <c r="L24" s="181"/>
      <c r="M24" s="181"/>
      <c r="N24" s="178" t="e">
        <f>COUNTIF('[3]Platzierungsspiele 1 bis 8'!A7,"Sieger")</f>
        <v>#VALUE!</v>
      </c>
      <c r="O24" s="222" t="e">
        <f>IF(N10+N11=0,0,IF(N10&lt;N11,O10,O11))</f>
        <v>#VALUE!</v>
      </c>
      <c r="P24" s="182"/>
      <c r="Q24" s="170"/>
      <c r="R24" s="177">
        <f>IF(AH19&lt;&gt;"",AH19,"")</f>
        <v>7</v>
      </c>
      <c r="S24" s="178" t="e">
        <f>COUNTIF('[3]Vorrunde 8 Spieler'!AW7,"Sieger")</f>
        <v>#VALUE!</v>
      </c>
      <c r="T24" s="170"/>
      <c r="U24" s="170"/>
      <c r="V24" s="170"/>
      <c r="W24" s="170"/>
      <c r="X24" s="223"/>
      <c r="Y24" s="170"/>
      <c r="Z24" s="224" t="e">
        <f>IF(AA15+AA16=0,0,IF(AA15&gt;AA16,Z15,Z16))</f>
        <v>#VALUE!</v>
      </c>
      <c r="AA24" s="178">
        <v>0</v>
      </c>
      <c r="AB24" s="212"/>
      <c r="AC24" s="212"/>
      <c r="AD24" s="473"/>
      <c r="AE24" s="556"/>
      <c r="AF24" s="557"/>
      <c r="AG24" s="459" t="e">
        <f>IF(AA24+AA25=0,0,IF(AA24&gt;AA25,Z24,Z25))</f>
        <v>#VALUE!</v>
      </c>
      <c r="AH24" s="460"/>
      <c r="AI24" s="185"/>
    </row>
    <row r="25" spans="1:35" s="186" customFormat="1" ht="24.95" customHeight="1" thickTop="1" thickBot="1">
      <c r="A25" s="181"/>
      <c r="B25" s="181"/>
      <c r="C25" s="181"/>
      <c r="D25" s="549"/>
      <c r="E25" s="197"/>
      <c r="F25" s="178" t="e">
        <f>COUNTIF('[3]Platzierungsspiele 1 bis 8'!AO7,"Sieger")</f>
        <v>#VALUE!</v>
      </c>
      <c r="G25" s="225" t="e">
        <f>IF(AA15+AA16=0,0,IF(AA15&lt;AA16,Z15,Z16))</f>
        <v>#VALUE!</v>
      </c>
      <c r="H25" s="203"/>
      <c r="I25" s="203"/>
      <c r="J25" s="178" t="e">
        <f>COUNTIF('[3]Platzierungsspiele 1 bis 8'!Y7,"Sieger")</f>
        <v>#VALUE!</v>
      </c>
      <c r="K25" s="226" t="e">
        <f>IF(J20+J21=0,0,IF(J20&lt;J21,K20,K21))</f>
        <v>#VALUE!</v>
      </c>
      <c r="L25" s="181"/>
      <c r="M25" s="181"/>
      <c r="N25" s="178" t="e">
        <f>COUNTIF('[3]Platzierungsspiele 1 bis 8'!I7,"Sieger")</f>
        <v>#VALUE!</v>
      </c>
      <c r="O25" s="226" t="e">
        <f>IF(N20+N21=0,0,IF(N20&lt;N21,O20,O21))</f>
        <v>#VALUE!</v>
      </c>
      <c r="P25" s="182"/>
      <c r="Q25" s="170"/>
      <c r="R25" s="183">
        <f>IF(AH21&lt;&gt;"",AH21,"")</f>
        <v>8</v>
      </c>
      <c r="S25" s="178" t="e">
        <f>COUNTIF('[3]Vorrunde 8 Spieler'!BE7,"Sieger")</f>
        <v>#VALUE!</v>
      </c>
      <c r="T25" s="170"/>
      <c r="U25" s="170"/>
      <c r="V25" s="170"/>
      <c r="W25" s="170"/>
      <c r="X25" s="223"/>
      <c r="Y25" s="170"/>
      <c r="Z25" s="227" t="e">
        <f>IF(F15+F16=0,0,IF(F15&gt;F16,G15,G16))</f>
        <v>#VALUE!</v>
      </c>
      <c r="AA25" s="228">
        <v>21</v>
      </c>
      <c r="AB25" s="166"/>
      <c r="AC25" s="166"/>
      <c r="AD25" s="166"/>
      <c r="AE25" s="229"/>
      <c r="AF25" s="229"/>
      <c r="AG25" s="459" t="e">
        <f>IF(AA24+AA25=0,0,IF(AA24&lt;AA25,Z24,Z25))</f>
        <v>#VALUE!</v>
      </c>
      <c r="AH25" s="460"/>
      <c r="AI25" s="185"/>
    </row>
    <row r="26" spans="1:35" s="186" customFormat="1" ht="24.95" customHeight="1">
      <c r="A26" s="181"/>
      <c r="B26" s="181"/>
      <c r="C26" s="181"/>
      <c r="D26" s="549"/>
      <c r="E26" s="197"/>
      <c r="F26" s="181"/>
      <c r="G26" s="230" t="s">
        <v>253</v>
      </c>
      <c r="H26" s="231"/>
      <c r="I26" s="231"/>
      <c r="J26" s="231"/>
      <c r="K26" s="232" t="s">
        <v>254</v>
      </c>
      <c r="L26" s="214"/>
      <c r="M26" s="214"/>
      <c r="N26" s="214"/>
      <c r="O26" s="232" t="s">
        <v>255</v>
      </c>
      <c r="P26" s="214"/>
      <c r="Q26" s="216"/>
      <c r="R26" s="233"/>
      <c r="S26" s="234"/>
      <c r="T26" s="216"/>
      <c r="U26" s="216"/>
      <c r="V26" s="558" t="s">
        <v>256</v>
      </c>
      <c r="W26" s="559"/>
      <c r="X26" s="223"/>
      <c r="Y26" s="170"/>
      <c r="Z26" s="235" t="s">
        <v>257</v>
      </c>
      <c r="AA26" s="212"/>
      <c r="AB26" s="212"/>
      <c r="AC26" s="212"/>
      <c r="AD26" s="212"/>
      <c r="AE26" s="170"/>
      <c r="AF26" s="170"/>
      <c r="AG26" s="219" t="s">
        <v>233</v>
      </c>
      <c r="AH26" s="236"/>
      <c r="AI26" s="185"/>
    </row>
    <row r="27" spans="1:35" s="186" customFormat="1" ht="24.95" customHeight="1">
      <c r="A27" s="181"/>
      <c r="B27" s="181"/>
      <c r="C27" s="181"/>
      <c r="D27" s="549"/>
      <c r="E27" s="213"/>
      <c r="F27" s="214"/>
      <c r="G27" s="214"/>
      <c r="H27" s="214"/>
      <c r="I27" s="214"/>
      <c r="J27" s="214"/>
      <c r="K27" s="214"/>
      <c r="L27" s="214"/>
      <c r="M27" s="214"/>
      <c r="N27" s="214"/>
      <c r="O27" s="214"/>
      <c r="P27" s="214"/>
      <c r="Q27" s="216"/>
      <c r="R27" s="233"/>
      <c r="S27" s="234"/>
      <c r="T27" s="216"/>
      <c r="U27" s="216"/>
      <c r="V27" s="216"/>
      <c r="W27" s="216"/>
      <c r="X27" s="216"/>
      <c r="Y27" s="216"/>
      <c r="Z27" s="215"/>
      <c r="AA27" s="237"/>
      <c r="AB27" s="166"/>
      <c r="AC27" s="166"/>
      <c r="AD27" s="166"/>
      <c r="AE27" s="229"/>
      <c r="AF27" s="229"/>
      <c r="AG27" s="219"/>
      <c r="AH27" s="236"/>
      <c r="AI27" s="185"/>
    </row>
    <row r="28" spans="1:35" s="186" customFormat="1" ht="24.95" customHeight="1">
      <c r="A28" s="181"/>
      <c r="B28" s="181"/>
      <c r="C28" s="181"/>
      <c r="D28" s="238"/>
      <c r="E28" s="199"/>
      <c r="F28" s="199"/>
      <c r="G28" s="199"/>
      <c r="H28" s="199"/>
      <c r="I28" s="199"/>
      <c r="J28" s="199"/>
      <c r="K28" s="199"/>
      <c r="L28" s="199"/>
      <c r="M28" s="199"/>
      <c r="N28" s="199"/>
      <c r="O28" s="199"/>
      <c r="P28" s="199"/>
      <c r="Q28" s="170"/>
      <c r="R28" s="203"/>
      <c r="S28" s="204"/>
      <c r="T28" s="170"/>
      <c r="U28" s="170"/>
      <c r="V28" s="170"/>
      <c r="W28" s="170"/>
      <c r="X28" s="170"/>
      <c r="Y28" s="170"/>
      <c r="Z28" s="170"/>
      <c r="AA28" s="237"/>
      <c r="AB28" s="166"/>
      <c r="AC28" s="166"/>
      <c r="AD28" s="166"/>
      <c r="AE28" s="229"/>
      <c r="AF28" s="229"/>
      <c r="AG28" s="219"/>
      <c r="AH28" s="236"/>
      <c r="AI28" s="185"/>
    </row>
    <row r="29" spans="1:35" s="186" customFormat="1" ht="24.95" customHeight="1" thickBot="1">
      <c r="A29" s="181"/>
      <c r="B29" s="181"/>
      <c r="C29" s="181"/>
      <c r="D29" s="181"/>
      <c r="E29" s="199"/>
      <c r="F29" s="171" t="s">
        <v>234</v>
      </c>
      <c r="G29" s="199"/>
      <c r="H29" s="199"/>
      <c r="I29" s="199"/>
      <c r="J29" s="219" t="s">
        <v>258</v>
      </c>
      <c r="K29" s="199"/>
      <c r="L29" s="199"/>
      <c r="M29" s="199"/>
      <c r="N29" s="219" t="s">
        <v>259</v>
      </c>
      <c r="O29" s="199"/>
      <c r="P29" s="199"/>
      <c r="Q29" s="170"/>
      <c r="R29" s="203"/>
      <c r="S29" s="204"/>
      <c r="T29" s="170"/>
      <c r="U29" s="170"/>
      <c r="V29" s="170"/>
      <c r="W29" s="170"/>
      <c r="X29" s="170"/>
      <c r="Y29" s="170"/>
      <c r="Z29" s="170"/>
      <c r="AA29" s="237"/>
      <c r="AB29" s="166"/>
      <c r="AC29" s="166"/>
      <c r="AD29" s="166"/>
      <c r="AE29" s="229"/>
      <c r="AF29" s="229"/>
      <c r="AG29" s="219"/>
      <c r="AH29" s="220"/>
      <c r="AI29" s="185"/>
    </row>
    <row r="30" spans="1:35" s="186" customFormat="1" ht="24.95" customHeight="1" thickTop="1" thickBot="1">
      <c r="A30" s="181"/>
      <c r="B30" s="181"/>
      <c r="C30" s="181"/>
      <c r="D30" s="181"/>
      <c r="E30" s="199"/>
      <c r="F30" s="459" t="e">
        <f>IF(F24+F25=0,0,IF(F24&gt;F25,G24,G25))</f>
        <v>#VALUE!</v>
      </c>
      <c r="G30" s="547"/>
      <c r="H30" s="199"/>
      <c r="I30" s="199"/>
      <c r="J30" s="459" t="e">
        <f>IF(J24+J25=0,0,IF(J24&gt;J25,K24,K25))</f>
        <v>#VALUE!</v>
      </c>
      <c r="K30" s="547"/>
      <c r="L30" s="199"/>
      <c r="M30" s="199"/>
      <c r="N30" s="459" t="e">
        <f>IF(N24+N25=0,0,IF(N24&gt;N25,O24,O25))</f>
        <v>#VALUE!</v>
      </c>
      <c r="O30" s="547"/>
      <c r="P30" s="199"/>
      <c r="Q30" s="170"/>
      <c r="R30" s="203"/>
      <c r="S30" s="204"/>
      <c r="T30" s="170"/>
      <c r="U30" s="170"/>
      <c r="V30" s="170"/>
      <c r="W30" s="170"/>
      <c r="X30" s="170"/>
      <c r="Y30" s="170"/>
      <c r="Z30" s="170"/>
      <c r="AA30" s="237"/>
      <c r="AB30" s="166"/>
      <c r="AC30" s="166"/>
      <c r="AD30" s="166"/>
      <c r="AE30" s="229"/>
      <c r="AF30" s="229"/>
      <c r="AG30" s="473"/>
      <c r="AH30" s="474"/>
      <c r="AI30" s="185"/>
    </row>
    <row r="31" spans="1:35" ht="25.15" customHeight="1" thickTop="1" thickBot="1">
      <c r="A31" s="162"/>
      <c r="B31" s="162"/>
      <c r="C31" s="162"/>
      <c r="D31" s="181"/>
      <c r="E31" s="181"/>
      <c r="F31" s="459" t="e">
        <f>IF(F24+F25=0,0,IF(F24&lt;F25,G24,G25))</f>
        <v>#VALUE!</v>
      </c>
      <c r="G31" s="547"/>
      <c r="H31" s="181"/>
      <c r="I31" s="181"/>
      <c r="J31" s="459" t="e">
        <f>IF(J24+J25=0,0,IF(J24&lt;J25,K24,K25))</f>
        <v>#VALUE!</v>
      </c>
      <c r="K31" s="547"/>
      <c r="L31" s="181"/>
      <c r="M31" s="181"/>
      <c r="N31" s="459" t="e">
        <f>IF(N24+N25=0,0,IF(N24&lt;N25,O24,O25))</f>
        <v>#VALUE!</v>
      </c>
      <c r="O31" s="547"/>
      <c r="P31" s="199"/>
      <c r="Q31" s="170"/>
      <c r="R31" s="203"/>
      <c r="S31" s="169"/>
      <c r="T31" s="170"/>
      <c r="U31" s="170"/>
      <c r="V31" s="170"/>
      <c r="W31" s="170"/>
      <c r="X31" s="170"/>
      <c r="Y31" s="170"/>
      <c r="Z31" s="170"/>
      <c r="AA31" s="205"/>
      <c r="AB31" s="205"/>
      <c r="AC31" s="205"/>
      <c r="AD31" s="205"/>
      <c r="AE31" s="170"/>
      <c r="AF31" s="170"/>
      <c r="AG31" s="473"/>
      <c r="AH31" s="474"/>
      <c r="AI31" s="185"/>
    </row>
    <row r="32" spans="1:35" ht="25.15" customHeight="1" thickTop="1">
      <c r="A32" s="162"/>
      <c r="B32" s="162"/>
      <c r="C32" s="162"/>
      <c r="D32" s="162"/>
      <c r="E32" s="162"/>
      <c r="F32" s="239" t="s">
        <v>260</v>
      </c>
      <c r="G32" s="162"/>
      <c r="H32" s="162"/>
      <c r="I32" s="162"/>
      <c r="J32" s="219" t="s">
        <v>261</v>
      </c>
      <c r="K32" s="162"/>
      <c r="L32" s="162"/>
      <c r="M32" s="162"/>
      <c r="N32" s="219" t="s">
        <v>262</v>
      </c>
      <c r="O32" s="162"/>
      <c r="P32" s="163"/>
      <c r="Q32" s="169"/>
      <c r="R32" s="473" t="s">
        <v>6</v>
      </c>
      <c r="S32" s="473"/>
      <c r="T32" s="169"/>
      <c r="U32" s="169"/>
      <c r="V32" s="473" t="s">
        <v>7</v>
      </c>
      <c r="W32" s="473"/>
      <c r="X32" s="212"/>
      <c r="Y32" s="162"/>
      <c r="Z32" s="205"/>
      <c r="AA32" s="546"/>
      <c r="AB32" s="546"/>
      <c r="AC32" s="546"/>
      <c r="AD32" s="546"/>
      <c r="AE32" s="546"/>
      <c r="AF32" s="237"/>
      <c r="AG32" s="463"/>
      <c r="AH32" s="464"/>
      <c r="AI32" s="168"/>
    </row>
    <row r="33" spans="1:35" ht="16.5" thickBot="1">
      <c r="A33" s="240"/>
      <c r="B33" s="240"/>
      <c r="C33" s="240"/>
      <c r="D33" s="240"/>
      <c r="E33" s="240"/>
      <c r="F33" s="240"/>
      <c r="G33" s="240"/>
      <c r="H33" s="240"/>
      <c r="I33" s="240"/>
      <c r="J33" s="240"/>
      <c r="K33" s="240"/>
      <c r="L33" s="240"/>
      <c r="M33" s="240"/>
      <c r="N33" s="240"/>
      <c r="O33" s="240"/>
      <c r="P33" s="240"/>
      <c r="Q33" s="241"/>
      <c r="R33" s="241"/>
      <c r="S33" s="241"/>
      <c r="T33" s="241"/>
      <c r="U33" s="241"/>
      <c r="V33" s="241"/>
      <c r="W33" s="242"/>
      <c r="X33" s="241"/>
      <c r="Y33" s="241"/>
      <c r="Z33" s="241"/>
      <c r="AA33" s="241"/>
      <c r="AB33" s="241"/>
      <c r="AC33" s="241"/>
      <c r="AD33" s="241"/>
      <c r="AE33" s="241"/>
      <c r="AF33" s="241"/>
      <c r="AG33" s="241"/>
      <c r="AH33" s="241"/>
      <c r="AI33" s="243"/>
    </row>
  </sheetData>
  <mergeCells count="33">
    <mergeCell ref="F13:F14"/>
    <mergeCell ref="AA13:AA14"/>
    <mergeCell ref="K15:K16"/>
    <mergeCell ref="O15:O16"/>
    <mergeCell ref="Q2:Z2"/>
    <mergeCell ref="H4:K4"/>
    <mergeCell ref="S4:S5"/>
    <mergeCell ref="V4:Y4"/>
    <mergeCell ref="H5:K5"/>
    <mergeCell ref="V5:Y5"/>
    <mergeCell ref="AG24:AH24"/>
    <mergeCell ref="AG25:AH25"/>
    <mergeCell ref="V26:W26"/>
    <mergeCell ref="J8:J9"/>
    <mergeCell ref="N8:N9"/>
    <mergeCell ref="W8:W9"/>
    <mergeCell ref="D16:D27"/>
    <mergeCell ref="Y17:Y22"/>
    <mergeCell ref="Z17:Z23"/>
    <mergeCell ref="N18:N19"/>
    <mergeCell ref="AD24:AF24"/>
    <mergeCell ref="R32:S32"/>
    <mergeCell ref="V32:W32"/>
    <mergeCell ref="AA32:AE32"/>
    <mergeCell ref="AG32:AH32"/>
    <mergeCell ref="F30:G30"/>
    <mergeCell ref="J30:K30"/>
    <mergeCell ref="N30:O30"/>
    <mergeCell ref="AG30:AH30"/>
    <mergeCell ref="F31:G31"/>
    <mergeCell ref="J31:K31"/>
    <mergeCell ref="N31:O31"/>
    <mergeCell ref="AG31:AH31"/>
  </mergeCell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
  <dimension ref="A1:EA55"/>
  <sheetViews>
    <sheetView zoomScale="80" zoomScaleNormal="80" workbookViewId="0">
      <pane xSplit="8" topLeftCell="I1" activePane="topRight" state="frozen"/>
      <selection activeCell="V15" sqref="V15"/>
      <selection pane="topRight" activeCell="V15" sqref="V15"/>
    </sheetView>
  </sheetViews>
  <sheetFormatPr baseColWidth="10" defaultRowHeight="15"/>
  <cols>
    <col min="1" max="1" width="7.7109375" style="1" customWidth="1"/>
    <col min="2" max="4" width="5.140625" style="1" bestFit="1" customWidth="1"/>
    <col min="5" max="5" width="9.140625" style="1" bestFit="1" customWidth="1"/>
    <col min="6" max="17" width="8.7109375" style="1" customWidth="1"/>
    <col min="18" max="53" width="8.7109375" customWidth="1"/>
    <col min="54" max="56" width="8.7109375" style="1" customWidth="1"/>
    <col min="57" max="92" width="8.7109375" customWidth="1"/>
    <col min="93" max="95" width="8.7109375" style="1" customWidth="1"/>
    <col min="96" max="131" width="8.7109375" customWidth="1"/>
  </cols>
  <sheetData>
    <row r="1" spans="1:131" ht="32.450000000000003" customHeight="1" thickTop="1" thickBot="1">
      <c r="A1" s="293" t="s">
        <v>43</v>
      </c>
      <c r="E1" s="134">
        <v>16</v>
      </c>
      <c r="M1" s="289"/>
      <c r="X1" s="1"/>
      <c r="AA1" s="1"/>
      <c r="AE1" s="1"/>
      <c r="AH1" s="1"/>
      <c r="AK1" s="1"/>
      <c r="AQ1" s="1"/>
      <c r="AT1" s="1"/>
      <c r="AX1" s="1"/>
      <c r="BA1" s="1"/>
      <c r="BB1"/>
      <c r="BC1"/>
      <c r="BH1" s="1"/>
      <c r="BL1" s="1"/>
      <c r="BM1" s="1"/>
      <c r="BT1" s="1"/>
      <c r="BU1" s="1"/>
      <c r="CB1" s="1"/>
      <c r="CC1" s="1"/>
      <c r="CJ1" s="1"/>
      <c r="CK1" s="1"/>
      <c r="CO1"/>
      <c r="CP1"/>
      <c r="CQ1"/>
      <c r="CR1" s="1"/>
      <c r="CS1" s="1"/>
      <c r="CZ1" s="1"/>
      <c r="DA1" s="1"/>
      <c r="DH1" s="1"/>
      <c r="DI1" s="1"/>
      <c r="DP1" s="1"/>
      <c r="DQ1" s="1"/>
    </row>
    <row r="2" spans="1:131" ht="15.75" thickTop="1">
      <c r="X2" s="1"/>
      <c r="AA2" s="1"/>
      <c r="AE2" s="1"/>
      <c r="AH2" s="1"/>
      <c r="AK2" s="1"/>
      <c r="AQ2" s="1"/>
      <c r="AT2" s="1"/>
      <c r="AX2" s="1"/>
      <c r="BA2" s="1"/>
      <c r="BB2"/>
      <c r="BC2"/>
      <c r="BH2" s="1"/>
      <c r="BL2" s="1"/>
      <c r="BM2" s="1"/>
      <c r="BT2" s="1"/>
      <c r="BU2" s="1"/>
      <c r="CB2" s="1"/>
      <c r="CC2" s="1"/>
      <c r="CJ2" s="1"/>
      <c r="CK2" s="1"/>
      <c r="CO2"/>
      <c r="CP2"/>
      <c r="CQ2"/>
      <c r="CR2" s="1"/>
      <c r="CS2" s="1"/>
      <c r="CZ2" s="1"/>
      <c r="DA2" s="1"/>
      <c r="DH2" s="1"/>
      <c r="DI2" s="1"/>
      <c r="DO2" s="288"/>
      <c r="DP2" s="1"/>
      <c r="DQ2" s="1"/>
    </row>
    <row r="3" spans="1:131" ht="15.75" thickBot="1">
      <c r="E3" s="427" t="s">
        <v>52</v>
      </c>
      <c r="F3" s="427"/>
      <c r="G3" s="428"/>
      <c r="H3" s="408">
        <v>16</v>
      </c>
    </row>
    <row r="4" spans="1:131" ht="19.5" thickBot="1">
      <c r="E4" s="429"/>
      <c r="F4" s="429"/>
      <c r="G4" s="430"/>
      <c r="H4" s="409"/>
      <c r="I4" s="424" t="str">
        <f>IF(AND(K34=0),"Sieger","")</f>
        <v/>
      </c>
      <c r="J4" s="425"/>
      <c r="K4" s="426"/>
      <c r="L4" s="424" t="str">
        <f>IF(AND(N34=0),"Sieger","")</f>
        <v/>
      </c>
      <c r="M4" s="425"/>
      <c r="N4" s="426"/>
      <c r="O4" s="424" t="str">
        <f>IF(AND(Q34=0),"Sieger","")</f>
        <v/>
      </c>
      <c r="P4" s="425"/>
      <c r="Q4" s="426"/>
      <c r="R4" s="424" t="str">
        <f>IF(AND(T34=0),"Sieger","")</f>
        <v/>
      </c>
      <c r="S4" s="425"/>
      <c r="T4" s="426"/>
      <c r="U4" s="424" t="str">
        <f>IF(AND(W34=0),"Sieger","")</f>
        <v/>
      </c>
      <c r="V4" s="425"/>
      <c r="W4" s="426"/>
      <c r="X4" s="424" t="str">
        <f>IF(AND(Z34=0),"Sieger","")</f>
        <v/>
      </c>
      <c r="Y4" s="425"/>
      <c r="Z4" s="426"/>
      <c r="AA4" s="424" t="str">
        <f>IF(AND(AC34=0),"Sieger","")</f>
        <v/>
      </c>
      <c r="AB4" s="425"/>
      <c r="AC4" s="426"/>
      <c r="AD4" s="424" t="str">
        <f>IF(AND(AF34=0),"Sieger","")</f>
        <v/>
      </c>
      <c r="AE4" s="425"/>
      <c r="AF4" s="426"/>
      <c r="AG4" s="424" t="str">
        <f>IF(AND(AI34=0),"Sieger","")</f>
        <v/>
      </c>
      <c r="AH4" s="425"/>
      <c r="AI4" s="426"/>
      <c r="AJ4" s="424" t="str">
        <f>IF(AND(AL34=0),"Sieger","")</f>
        <v/>
      </c>
      <c r="AK4" s="425"/>
      <c r="AL4" s="426"/>
      <c r="AM4" s="424" t="str">
        <f>IF(AND(AO34=0),"Sieger","")</f>
        <v/>
      </c>
      <c r="AN4" s="425"/>
      <c r="AO4" s="426"/>
      <c r="AP4" s="424" t="str">
        <f>IF(AND(AR34=0),"Sieger","")</f>
        <v/>
      </c>
      <c r="AQ4" s="425"/>
      <c r="AR4" s="426"/>
      <c r="AS4" s="424" t="str">
        <f>IF(AND(AU34=0),"Sieger","")</f>
        <v/>
      </c>
      <c r="AT4" s="425"/>
      <c r="AU4" s="426"/>
      <c r="AV4" s="424" t="str">
        <f>IF(AND(AX34=0),"Sieger","")</f>
        <v/>
      </c>
      <c r="AW4" s="425"/>
      <c r="AX4" s="426"/>
      <c r="AY4" s="424" t="str">
        <f>IF(AND(BA34=0),"Sieger","")</f>
        <v/>
      </c>
      <c r="AZ4" s="425"/>
      <c r="BA4" s="426"/>
      <c r="BB4" s="424" t="str">
        <f>IF(AND(BD34=0),"Sieger","")</f>
        <v/>
      </c>
      <c r="BC4" s="425"/>
      <c r="BD4" s="426"/>
      <c r="BE4" s="424" t="str">
        <f>IF(AND(BG34=0),"Sieger","")</f>
        <v/>
      </c>
      <c r="BF4" s="425"/>
      <c r="BG4" s="426"/>
      <c r="BH4" s="424" t="str">
        <f>IF(AND(BJ34=0),"Sieger","")</f>
        <v/>
      </c>
      <c r="BI4" s="425"/>
      <c r="BJ4" s="426"/>
      <c r="BK4" s="424" t="str">
        <f>IF(AND(BM34=0),"Sieger","")</f>
        <v/>
      </c>
      <c r="BL4" s="425"/>
      <c r="BM4" s="426"/>
      <c r="BN4" s="424" t="str">
        <f>IF(AND(BP34=0),"Sieger","")</f>
        <v/>
      </c>
      <c r="BO4" s="425"/>
      <c r="BP4" s="426"/>
      <c r="BQ4" s="424" t="str">
        <f>IF(AND(BS34=0),"Sieger","")</f>
        <v/>
      </c>
      <c r="BR4" s="425"/>
      <c r="BS4" s="426"/>
      <c r="BT4" s="424" t="str">
        <f>IF(AND(BV34=0),"Sieger","")</f>
        <v/>
      </c>
      <c r="BU4" s="425"/>
      <c r="BV4" s="426"/>
      <c r="BW4" s="424" t="str">
        <f>IF(AND(BY34=0),"Sieger","")</f>
        <v/>
      </c>
      <c r="BX4" s="425"/>
      <c r="BY4" s="426"/>
      <c r="BZ4" s="424" t="str">
        <f>IF(AND(CB34=0),"Sieger","")</f>
        <v/>
      </c>
      <c r="CA4" s="425"/>
      <c r="CB4" s="426"/>
      <c r="CC4" s="424" t="str">
        <f>IF(AND(CE34=0),"Sieger","")</f>
        <v/>
      </c>
      <c r="CD4" s="425"/>
      <c r="CE4" s="426"/>
      <c r="CF4" s="424" t="str">
        <f>IF(AND(CH34=0),"Sieger","")</f>
        <v/>
      </c>
      <c r="CG4" s="425"/>
      <c r="CH4" s="426"/>
      <c r="CI4" s="424" t="str">
        <f>IF(AND(CK34=0),"Sieger","")</f>
        <v/>
      </c>
      <c r="CJ4" s="425"/>
      <c r="CK4" s="426"/>
      <c r="CL4" s="424" t="str">
        <f>IF(AND(CN34=0),"Sieger","")</f>
        <v/>
      </c>
      <c r="CM4" s="425"/>
      <c r="CN4" s="426"/>
      <c r="CO4" s="424" t="str">
        <f>IF(AND(CQ34=0),"Sieger","")</f>
        <v/>
      </c>
      <c r="CP4" s="425"/>
      <c r="CQ4" s="426"/>
      <c r="CR4" s="424" t="str">
        <f>IF(AND(CT34=0),"Sieger","")</f>
        <v/>
      </c>
      <c r="CS4" s="425"/>
      <c r="CT4" s="426"/>
      <c r="CU4" s="424" t="str">
        <f>IF(AND(CW34=0),"Sieger","")</f>
        <v/>
      </c>
      <c r="CV4" s="425"/>
      <c r="CW4" s="426"/>
      <c r="CX4" s="424" t="str">
        <f>IF(AND(CZ34=0),"Sieger","")</f>
        <v/>
      </c>
      <c r="CY4" s="425"/>
      <c r="CZ4" s="426"/>
      <c r="DA4" s="424" t="str">
        <f>IF(AND(DC34=0),"Sieger","")</f>
        <v/>
      </c>
      <c r="DB4" s="425"/>
      <c r="DC4" s="426"/>
      <c r="DD4" s="424" t="str">
        <f>IF(AND(DF34=0),"Sieger","")</f>
        <v/>
      </c>
      <c r="DE4" s="425"/>
      <c r="DF4" s="426"/>
      <c r="DG4" s="424" t="str">
        <f>IF(AND(DI34=0),"Sieger","")</f>
        <v/>
      </c>
      <c r="DH4" s="425"/>
      <c r="DI4" s="426"/>
      <c r="DJ4" s="424" t="str">
        <f>IF(AND(DL34=0),"Sieger","")</f>
        <v/>
      </c>
      <c r="DK4" s="425"/>
      <c r="DL4" s="426"/>
      <c r="DM4" s="424" t="str">
        <f>IF(AND(DO34=0),"Sieger","")</f>
        <v/>
      </c>
      <c r="DN4" s="425"/>
      <c r="DO4" s="426"/>
      <c r="DP4" s="424" t="str">
        <f>IF(AND(DR34=0),"Sieger","")</f>
        <v/>
      </c>
      <c r="DQ4" s="425"/>
      <c r="DR4" s="426"/>
      <c r="DS4" s="424" t="str">
        <f>IF(AND(DU34=0),"Sieger","")</f>
        <v/>
      </c>
      <c r="DT4" s="425"/>
      <c r="DU4" s="426"/>
      <c r="DV4" s="424" t="str">
        <f>IF(AND(DX34=0),"Sieger","")</f>
        <v/>
      </c>
      <c r="DW4" s="425"/>
      <c r="DX4" s="426"/>
      <c r="DY4" s="424" t="str">
        <f>IF(AND(EA34=0),"Sieger","")</f>
        <v/>
      </c>
      <c r="DZ4" s="425"/>
      <c r="EA4" s="426"/>
    </row>
    <row r="5" spans="1:131" ht="19.5" thickBot="1">
      <c r="E5" s="431" t="str">
        <f>IF(AND(H34=0),"6er Dart","kein 6 Darter")</f>
        <v>kein 6 Darter</v>
      </c>
      <c r="F5" s="433"/>
      <c r="G5" s="432"/>
      <c r="H5" s="58" t="s">
        <v>48</v>
      </c>
      <c r="I5" s="431" t="str">
        <f>IF(AND(K34=0),"6er Dart","kein 6 Darter")</f>
        <v>kein 6 Darter</v>
      </c>
      <c r="J5" s="432"/>
      <c r="K5" s="58" t="s">
        <v>48</v>
      </c>
      <c r="L5" s="431" t="str">
        <f>IF(AND(N34=0),"6er Dart","kein 6 Darter")</f>
        <v>kein 6 Darter</v>
      </c>
      <c r="M5" s="432"/>
      <c r="N5" s="58" t="s">
        <v>48</v>
      </c>
      <c r="O5" s="431" t="str">
        <f>IF(AND(Q34=0),"6er Dart","kein 6 Darter")</f>
        <v>kein 6 Darter</v>
      </c>
      <c r="P5" s="432"/>
      <c r="Q5" s="58" t="s">
        <v>48</v>
      </c>
      <c r="R5" s="431" t="str">
        <f>IF(AND(T34=0),"6er Dart","kein 6 Darter")</f>
        <v>kein 6 Darter</v>
      </c>
      <c r="S5" s="432"/>
      <c r="T5" s="58" t="s">
        <v>48</v>
      </c>
      <c r="U5" s="431" t="str">
        <f>IF(AND(W34=0),"6er Dart","kein 6 Darter")</f>
        <v>kein 6 Darter</v>
      </c>
      <c r="V5" s="432"/>
      <c r="W5" s="58" t="s">
        <v>48</v>
      </c>
      <c r="X5" s="431" t="str">
        <f>IF(AND(Z34=0),"6er Dart","kein 6 Darter")</f>
        <v>kein 6 Darter</v>
      </c>
      <c r="Y5" s="432"/>
      <c r="Z5" s="58" t="s">
        <v>48</v>
      </c>
      <c r="AA5" s="431" t="str">
        <f>IF(AND(AC34=0),"6er Dart","kein 6 Darter")</f>
        <v>kein 6 Darter</v>
      </c>
      <c r="AB5" s="432"/>
      <c r="AC5" s="58" t="s">
        <v>48</v>
      </c>
      <c r="AD5" s="431" t="str">
        <f>IF(AND(AF34=0),"6er Dart","kein 6 Darter")</f>
        <v>kein 6 Darter</v>
      </c>
      <c r="AE5" s="432"/>
      <c r="AF5" s="58" t="s">
        <v>48</v>
      </c>
      <c r="AG5" s="431" t="str">
        <f>IF(AND(AI34=0),"6er Dart","kein 6 Darter")</f>
        <v>kein 6 Darter</v>
      </c>
      <c r="AH5" s="432"/>
      <c r="AI5" s="58" t="s">
        <v>48</v>
      </c>
      <c r="AJ5" s="431" t="str">
        <f>IF(AND(AL34=0),"6er Dart","kein 6 Darter")</f>
        <v>kein 6 Darter</v>
      </c>
      <c r="AK5" s="432"/>
      <c r="AL5" s="58" t="s">
        <v>48</v>
      </c>
      <c r="AM5" s="431" t="str">
        <f>IF(AND(AO34=0),"6er Dart","kein 6 Darter")</f>
        <v>kein 6 Darter</v>
      </c>
      <c r="AN5" s="432"/>
      <c r="AO5" s="58" t="s">
        <v>48</v>
      </c>
      <c r="AP5" s="431" t="str">
        <f>IF(AND(AR34=0),"6er Dart","kein 6 Darter")</f>
        <v>kein 6 Darter</v>
      </c>
      <c r="AQ5" s="432"/>
      <c r="AR5" s="58" t="s">
        <v>48</v>
      </c>
      <c r="AS5" s="431" t="str">
        <f>IF(AND(AU34=0),"6er Dart","kein 6 Darter")</f>
        <v>kein 6 Darter</v>
      </c>
      <c r="AT5" s="432"/>
      <c r="AU5" s="58" t="s">
        <v>48</v>
      </c>
      <c r="AV5" s="431" t="str">
        <f>IF(AND(AX34=0),"6er Dart","kein 6 Darter")</f>
        <v>kein 6 Darter</v>
      </c>
      <c r="AW5" s="432"/>
      <c r="AX5" s="58" t="s">
        <v>48</v>
      </c>
      <c r="AY5" s="431" t="str">
        <f>IF(AND(BA34=0),"6er Dart","kein 6 Darter")</f>
        <v>kein 6 Darter</v>
      </c>
      <c r="AZ5" s="432"/>
      <c r="BA5" s="58" t="s">
        <v>48</v>
      </c>
      <c r="BB5" s="431" t="str">
        <f>IF(AND(BD34=0),"6er Dart","kein 6 Darter")</f>
        <v>kein 6 Darter</v>
      </c>
      <c r="BC5" s="432"/>
      <c r="BD5" s="58" t="s">
        <v>48</v>
      </c>
      <c r="BE5" s="431" t="str">
        <f>IF(AND(BG34=0),"6er Dart","kein 6 Darter")</f>
        <v>kein 6 Darter</v>
      </c>
      <c r="BF5" s="432"/>
      <c r="BG5" s="58" t="s">
        <v>48</v>
      </c>
      <c r="BH5" s="431" t="str">
        <f>IF(AND(BJ34=0),"6er Dart","kein 6 Darter")</f>
        <v>kein 6 Darter</v>
      </c>
      <c r="BI5" s="432"/>
      <c r="BJ5" s="58" t="s">
        <v>48</v>
      </c>
      <c r="BK5" s="431" t="str">
        <f>IF(AND(BM34=0),"6er Dart","kein 6 Darter")</f>
        <v>kein 6 Darter</v>
      </c>
      <c r="BL5" s="432"/>
      <c r="BM5" s="58" t="s">
        <v>48</v>
      </c>
      <c r="BN5" s="431" t="str">
        <f>IF(AND(BP34=0),"6er Dart","kein 6 Darter")</f>
        <v>kein 6 Darter</v>
      </c>
      <c r="BO5" s="432"/>
      <c r="BP5" s="58" t="s">
        <v>48</v>
      </c>
      <c r="BQ5" s="431" t="str">
        <f>IF(AND(BS34=0),"6er Dart","kein 6 Darter")</f>
        <v>kein 6 Darter</v>
      </c>
      <c r="BR5" s="432"/>
      <c r="BS5" s="58" t="s">
        <v>48</v>
      </c>
      <c r="BT5" s="431" t="str">
        <f>IF(AND(BV34=0),"6er Dart","kein 6 Darter")</f>
        <v>kein 6 Darter</v>
      </c>
      <c r="BU5" s="432"/>
      <c r="BV5" s="58" t="s">
        <v>48</v>
      </c>
      <c r="BW5" s="431" t="str">
        <f>IF(AND(BY34=0),"6er Dart","kein 6 Darter")</f>
        <v>kein 6 Darter</v>
      </c>
      <c r="BX5" s="432"/>
      <c r="BY5" s="58" t="s">
        <v>48</v>
      </c>
      <c r="BZ5" s="431" t="str">
        <f>IF(AND(CB34=0),"6er Dart","kein 6 Darter")</f>
        <v>kein 6 Darter</v>
      </c>
      <c r="CA5" s="432"/>
      <c r="CB5" s="58" t="s">
        <v>48</v>
      </c>
      <c r="CC5" s="431" t="str">
        <f>IF(AND(CE34=0),"6er Dart","kein 6 Darter")</f>
        <v>kein 6 Darter</v>
      </c>
      <c r="CD5" s="432"/>
      <c r="CE5" s="58" t="s">
        <v>48</v>
      </c>
      <c r="CF5" s="431" t="str">
        <f>IF(AND(CH34=0),"6er Dart","kein 6 Darter")</f>
        <v>kein 6 Darter</v>
      </c>
      <c r="CG5" s="432"/>
      <c r="CH5" s="58" t="s">
        <v>48</v>
      </c>
      <c r="CI5" s="431" t="str">
        <f>IF(AND(CK34=0),"6er Dart","kein 6 Darter")</f>
        <v>kein 6 Darter</v>
      </c>
      <c r="CJ5" s="432"/>
      <c r="CK5" s="58" t="s">
        <v>48</v>
      </c>
      <c r="CL5" s="431" t="str">
        <f>IF(AND(CN34=0),"6er Dart","kein 6 Darter")</f>
        <v>kein 6 Darter</v>
      </c>
      <c r="CM5" s="432"/>
      <c r="CN5" s="58" t="s">
        <v>48</v>
      </c>
      <c r="CO5" s="431" t="str">
        <f>IF(AND(CQ34=0),"6er Dart","kein 6 Darter")</f>
        <v>kein 6 Darter</v>
      </c>
      <c r="CP5" s="432"/>
      <c r="CQ5" s="58" t="s">
        <v>48</v>
      </c>
      <c r="CR5" s="431" t="str">
        <f>IF(AND(CT34=0),"6er Dart","kein 6 Darter")</f>
        <v>kein 6 Darter</v>
      </c>
      <c r="CS5" s="432"/>
      <c r="CT5" s="58" t="s">
        <v>48</v>
      </c>
      <c r="CU5" s="431" t="str">
        <f>IF(AND(CW34=0),"6er Dart","kein 6 Darter")</f>
        <v>kein 6 Darter</v>
      </c>
      <c r="CV5" s="432"/>
      <c r="CW5" s="58" t="s">
        <v>48</v>
      </c>
      <c r="CX5" s="431" t="str">
        <f>IF(AND(CZ34=0),"6er Dart","kein 6 Darter")</f>
        <v>kein 6 Darter</v>
      </c>
      <c r="CY5" s="432"/>
      <c r="CZ5" s="58" t="s">
        <v>48</v>
      </c>
      <c r="DA5" s="431" t="str">
        <f>IF(AND(DC34=0),"6er Dart","kein 6 Darter")</f>
        <v>kein 6 Darter</v>
      </c>
      <c r="DB5" s="432"/>
      <c r="DC5" s="58" t="s">
        <v>48</v>
      </c>
      <c r="DD5" s="431" t="str">
        <f>IF(AND(DF34=0),"6er Dart","kein 6 Darter")</f>
        <v>kein 6 Darter</v>
      </c>
      <c r="DE5" s="432"/>
      <c r="DF5" s="58" t="s">
        <v>48</v>
      </c>
      <c r="DG5" s="431" t="str">
        <f>IF(AND(DI34=0),"6er Dart","kein 6 Darter")</f>
        <v>kein 6 Darter</v>
      </c>
      <c r="DH5" s="432"/>
      <c r="DI5" s="58" t="s">
        <v>48</v>
      </c>
      <c r="DJ5" s="431" t="str">
        <f>IF(AND(DL34=0),"6er Dart","kein 6 Darter")</f>
        <v>kein 6 Darter</v>
      </c>
      <c r="DK5" s="432"/>
      <c r="DL5" s="58" t="s">
        <v>48</v>
      </c>
      <c r="DM5" s="431" t="str">
        <f>IF(AND(DO34=0),"6er Dart","kein 6 Darter")</f>
        <v>kein 6 Darter</v>
      </c>
      <c r="DN5" s="432"/>
      <c r="DO5" s="58" t="s">
        <v>48</v>
      </c>
      <c r="DP5" s="431" t="str">
        <f>IF(AND(DR34=0),"6er Dart","kein 6 Darter")</f>
        <v>kein 6 Darter</v>
      </c>
      <c r="DQ5" s="432"/>
      <c r="DR5" s="58" t="s">
        <v>48</v>
      </c>
      <c r="DS5" s="431" t="str">
        <f>IF(AND(DU34=0),"6er Dart","kein 6 Darter")</f>
        <v>kein 6 Darter</v>
      </c>
      <c r="DT5" s="432"/>
      <c r="DU5" s="58" t="s">
        <v>48</v>
      </c>
      <c r="DV5" s="431" t="str">
        <f>IF(AND(DX34=0),"6er Dart","kein 6 Darter")</f>
        <v>kein 6 Darter</v>
      </c>
      <c r="DW5" s="432"/>
      <c r="DX5" s="58" t="s">
        <v>48</v>
      </c>
      <c r="DY5" s="431" t="str">
        <f>IF(AND(EA34=0),"6er Dart","kein 6 Darter")</f>
        <v>kein 6 Darter</v>
      </c>
      <c r="DZ5" s="432"/>
      <c r="EA5" s="58" t="s">
        <v>48</v>
      </c>
    </row>
    <row r="6" spans="1:131" ht="21.75" thickBot="1">
      <c r="E6" s="67" t="str">
        <f>D33</f>
        <v/>
      </c>
      <c r="F6" s="410">
        <f>C55</f>
        <v>0</v>
      </c>
      <c r="G6" s="411"/>
      <c r="H6" s="59">
        <f>H52</f>
        <v>301</v>
      </c>
      <c r="I6" s="410">
        <f>I55</f>
        <v>0</v>
      </c>
      <c r="J6" s="411"/>
      <c r="K6" s="59">
        <f>K52</f>
        <v>301</v>
      </c>
      <c r="L6" s="410">
        <f>L55</f>
        <v>0</v>
      </c>
      <c r="M6" s="411"/>
      <c r="N6" s="59">
        <f>N52</f>
        <v>301</v>
      </c>
      <c r="O6" s="410">
        <f>O55</f>
        <v>0</v>
      </c>
      <c r="P6" s="411"/>
      <c r="Q6" s="59">
        <f>Q52</f>
        <v>301</v>
      </c>
      <c r="R6" s="410">
        <f>R55</f>
        <v>0</v>
      </c>
      <c r="S6" s="411"/>
      <c r="T6" s="59">
        <f>T52</f>
        <v>301</v>
      </c>
      <c r="U6" s="410">
        <f>U55</f>
        <v>0</v>
      </c>
      <c r="V6" s="411"/>
      <c r="W6" s="59">
        <f>W52</f>
        <v>301</v>
      </c>
      <c r="X6" s="410">
        <f>X55</f>
        <v>0</v>
      </c>
      <c r="Y6" s="411"/>
      <c r="Z6" s="59">
        <f>Z52</f>
        <v>301</v>
      </c>
      <c r="AA6" s="410">
        <f>AA55</f>
        <v>0</v>
      </c>
      <c r="AB6" s="411"/>
      <c r="AC6" s="59">
        <f>AC52</f>
        <v>301</v>
      </c>
      <c r="AD6" s="410">
        <f>AD55</f>
        <v>0</v>
      </c>
      <c r="AE6" s="411"/>
      <c r="AF6" s="59">
        <f>AF52</f>
        <v>301</v>
      </c>
      <c r="AG6" s="410">
        <f>AG55</f>
        <v>0</v>
      </c>
      <c r="AH6" s="411"/>
      <c r="AI6" s="59">
        <f>AI52</f>
        <v>301</v>
      </c>
      <c r="AJ6" s="410">
        <f>AJ55</f>
        <v>0</v>
      </c>
      <c r="AK6" s="411"/>
      <c r="AL6" s="59">
        <f>AL52</f>
        <v>301</v>
      </c>
      <c r="AM6" s="410">
        <f>AM55</f>
        <v>0</v>
      </c>
      <c r="AN6" s="411"/>
      <c r="AO6" s="59">
        <f>AO52</f>
        <v>301</v>
      </c>
      <c r="AP6" s="410">
        <f>AP55</f>
        <v>0</v>
      </c>
      <c r="AQ6" s="411"/>
      <c r="AR6" s="59">
        <f>AR52</f>
        <v>301</v>
      </c>
      <c r="AS6" s="410">
        <f>AS55</f>
        <v>0</v>
      </c>
      <c r="AT6" s="411"/>
      <c r="AU6" s="59">
        <f>AU52</f>
        <v>301</v>
      </c>
      <c r="AV6" s="410">
        <f>AV55</f>
        <v>0</v>
      </c>
      <c r="AW6" s="411"/>
      <c r="AX6" s="59">
        <f>AX52</f>
        <v>301</v>
      </c>
      <c r="AY6" s="410">
        <f>AY55</f>
        <v>0</v>
      </c>
      <c r="AZ6" s="411"/>
      <c r="BA6" s="59">
        <f>BA52</f>
        <v>301</v>
      </c>
      <c r="BB6" s="410">
        <f>BB55</f>
        <v>0</v>
      </c>
      <c r="BC6" s="411"/>
      <c r="BD6" s="59">
        <f>BD52</f>
        <v>301</v>
      </c>
      <c r="BE6" s="410">
        <f>BE55</f>
        <v>0</v>
      </c>
      <c r="BF6" s="411"/>
      <c r="BG6" s="59">
        <f>BG52</f>
        <v>301</v>
      </c>
      <c r="BH6" s="410">
        <f>BH55</f>
        <v>0</v>
      </c>
      <c r="BI6" s="411"/>
      <c r="BJ6" s="59">
        <f>BJ52</f>
        <v>301</v>
      </c>
      <c r="BK6" s="410">
        <f>BK55</f>
        <v>0</v>
      </c>
      <c r="BL6" s="411"/>
      <c r="BM6" s="59">
        <f>BM52</f>
        <v>301</v>
      </c>
      <c r="BN6" s="410">
        <f>BN55</f>
        <v>0</v>
      </c>
      <c r="BO6" s="411"/>
      <c r="BP6" s="59">
        <f>BP52</f>
        <v>301</v>
      </c>
      <c r="BQ6" s="410">
        <f>BQ55</f>
        <v>0</v>
      </c>
      <c r="BR6" s="411"/>
      <c r="BS6" s="59">
        <f>BS52</f>
        <v>301</v>
      </c>
      <c r="BT6" s="410">
        <f>BT55</f>
        <v>0</v>
      </c>
      <c r="BU6" s="411"/>
      <c r="BV6" s="59">
        <f>BV52</f>
        <v>301</v>
      </c>
      <c r="BW6" s="410">
        <f>BW55</f>
        <v>0</v>
      </c>
      <c r="BX6" s="411"/>
      <c r="BY6" s="59">
        <f>BY52</f>
        <v>301</v>
      </c>
      <c r="BZ6" s="410">
        <f>BZ55</f>
        <v>0</v>
      </c>
      <c r="CA6" s="411"/>
      <c r="CB6" s="59">
        <f>CB52</f>
        <v>301</v>
      </c>
      <c r="CC6" s="410">
        <f>CC55</f>
        <v>0</v>
      </c>
      <c r="CD6" s="411"/>
      <c r="CE6" s="59">
        <f>CE52</f>
        <v>301</v>
      </c>
      <c r="CF6" s="410">
        <f>CF55</f>
        <v>0</v>
      </c>
      <c r="CG6" s="411"/>
      <c r="CH6" s="59">
        <f>CH52</f>
        <v>301</v>
      </c>
      <c r="CI6" s="410">
        <f>CI55</f>
        <v>0</v>
      </c>
      <c r="CJ6" s="411"/>
      <c r="CK6" s="59">
        <f>CK52</f>
        <v>301</v>
      </c>
      <c r="CL6" s="410">
        <f>CL55</f>
        <v>0</v>
      </c>
      <c r="CM6" s="411"/>
      <c r="CN6" s="59">
        <f>CN52</f>
        <v>301</v>
      </c>
      <c r="CO6" s="410">
        <f>CO55</f>
        <v>0</v>
      </c>
      <c r="CP6" s="411"/>
      <c r="CQ6" s="59">
        <f>CQ52</f>
        <v>301</v>
      </c>
      <c r="CR6" s="410">
        <f>CR55</f>
        <v>0</v>
      </c>
      <c r="CS6" s="411"/>
      <c r="CT6" s="59">
        <f>CT52</f>
        <v>301</v>
      </c>
      <c r="CU6" s="410">
        <f>CU55</f>
        <v>0</v>
      </c>
      <c r="CV6" s="411"/>
      <c r="CW6" s="59">
        <f>CW52</f>
        <v>301</v>
      </c>
      <c r="CX6" s="410">
        <f>CX55</f>
        <v>0</v>
      </c>
      <c r="CY6" s="411"/>
      <c r="CZ6" s="59">
        <f>CZ52</f>
        <v>301</v>
      </c>
      <c r="DA6" s="410">
        <f>DA55</f>
        <v>0</v>
      </c>
      <c r="DB6" s="411"/>
      <c r="DC6" s="59">
        <f>DC52</f>
        <v>301</v>
      </c>
      <c r="DD6" s="410">
        <f>DD55</f>
        <v>0</v>
      </c>
      <c r="DE6" s="411"/>
      <c r="DF6" s="59">
        <f>DF52</f>
        <v>301</v>
      </c>
      <c r="DG6" s="410">
        <f>DG55</f>
        <v>0</v>
      </c>
      <c r="DH6" s="411"/>
      <c r="DI6" s="59">
        <f>DI52</f>
        <v>301</v>
      </c>
      <c r="DJ6" s="410">
        <f>DJ55</f>
        <v>0</v>
      </c>
      <c r="DK6" s="411"/>
      <c r="DL6" s="59">
        <f>DL52</f>
        <v>301</v>
      </c>
      <c r="DM6" s="410">
        <f>DM55</f>
        <v>0</v>
      </c>
      <c r="DN6" s="411"/>
      <c r="DO6" s="59">
        <f>DO52</f>
        <v>301</v>
      </c>
      <c r="DP6" s="410">
        <f>DP55</f>
        <v>0</v>
      </c>
      <c r="DQ6" s="411"/>
      <c r="DR6" s="59">
        <f>DR52</f>
        <v>301</v>
      </c>
      <c r="DS6" s="410">
        <f>DS55</f>
        <v>0</v>
      </c>
      <c r="DT6" s="411"/>
      <c r="DU6" s="59">
        <f>DU52</f>
        <v>301</v>
      </c>
      <c r="DV6" s="410">
        <f>DV55</f>
        <v>0</v>
      </c>
      <c r="DW6" s="411"/>
      <c r="DX6" s="59">
        <f>DX52</f>
        <v>301</v>
      </c>
      <c r="DY6" s="410">
        <f>DY55</f>
        <v>0</v>
      </c>
      <c r="DZ6" s="411"/>
      <c r="EA6" s="59">
        <f>EA52</f>
        <v>301</v>
      </c>
    </row>
    <row r="7" spans="1:131" s="66" customFormat="1" ht="19.5" thickBot="1">
      <c r="A7" s="290"/>
      <c r="B7" s="65"/>
      <c r="C7" s="291"/>
      <c r="D7" s="291"/>
      <c r="E7" s="292"/>
      <c r="F7" s="431" t="str">
        <f>'Eingabe Spieler'!B4</f>
        <v>adde</v>
      </c>
      <c r="G7" s="433"/>
      <c r="H7" s="432"/>
      <c r="I7" s="431" t="str">
        <f>'Eingabe Spieler'!C4</f>
        <v>Rainer</v>
      </c>
      <c r="J7" s="433"/>
      <c r="K7" s="432"/>
      <c r="L7" s="431" t="str">
        <f>'Eingabe Spieler'!D4</f>
        <v>Rainer</v>
      </c>
      <c r="M7" s="433"/>
      <c r="N7" s="432"/>
      <c r="O7" s="431" t="str">
        <f>'Eingabe Spieler'!E4</f>
        <v>Adde</v>
      </c>
      <c r="P7" s="433"/>
      <c r="Q7" s="432"/>
      <c r="R7" s="431" t="str">
        <f>'Eingabe Spieler'!F4</f>
        <v>Adde</v>
      </c>
      <c r="S7" s="433"/>
      <c r="T7" s="432"/>
      <c r="U7" s="431" t="str">
        <f>'Eingabe Spieler'!G4</f>
        <v>Rainer</v>
      </c>
      <c r="V7" s="433"/>
      <c r="W7" s="432"/>
      <c r="X7" s="431">
        <f>'Eingabe Spieler'!H4</f>
        <v>0</v>
      </c>
      <c r="Y7" s="433"/>
      <c r="Z7" s="432"/>
      <c r="AA7" s="431">
        <f>'Eingabe Spieler'!I4</f>
        <v>0</v>
      </c>
      <c r="AB7" s="433"/>
      <c r="AC7" s="432"/>
      <c r="AD7" s="431">
        <f>'Eingabe Spieler'!J4</f>
        <v>0</v>
      </c>
      <c r="AE7" s="433"/>
      <c r="AF7" s="432"/>
      <c r="AG7" s="431">
        <f>'Eingabe Spieler'!K4</f>
        <v>0</v>
      </c>
      <c r="AH7" s="433"/>
      <c r="AI7" s="432"/>
      <c r="AJ7" s="431">
        <f>'Eingabe Spieler'!L4</f>
        <v>0</v>
      </c>
      <c r="AK7" s="433"/>
      <c r="AL7" s="432"/>
      <c r="AM7" s="431">
        <f>'Eingabe Spieler'!M4</f>
        <v>0</v>
      </c>
      <c r="AN7" s="433"/>
      <c r="AO7" s="432"/>
      <c r="AP7" s="431">
        <f>'Eingabe Spieler'!N4</f>
        <v>0</v>
      </c>
      <c r="AQ7" s="433"/>
      <c r="AR7" s="432"/>
      <c r="AS7" s="431">
        <f>'Eingabe Spieler'!O4</f>
        <v>0</v>
      </c>
      <c r="AT7" s="433"/>
      <c r="AU7" s="432"/>
      <c r="AV7" s="431">
        <f>'Eingabe Spieler'!P4</f>
        <v>0</v>
      </c>
      <c r="AW7" s="433"/>
      <c r="AX7" s="432"/>
      <c r="AY7" s="431">
        <f>'Eingabe Spieler'!Q4</f>
        <v>0</v>
      </c>
      <c r="AZ7" s="433"/>
      <c r="BA7" s="432"/>
      <c r="BB7" s="431">
        <v>17</v>
      </c>
      <c r="BC7" s="433"/>
      <c r="BD7" s="432"/>
      <c r="BE7" s="431">
        <v>18</v>
      </c>
      <c r="BF7" s="433"/>
      <c r="BG7" s="432"/>
      <c r="BH7" s="431">
        <v>19</v>
      </c>
      <c r="BI7" s="433"/>
      <c r="BJ7" s="432"/>
      <c r="BK7" s="431">
        <v>20</v>
      </c>
      <c r="BL7" s="433"/>
      <c r="BM7" s="432"/>
      <c r="BN7" s="431">
        <v>21</v>
      </c>
      <c r="BO7" s="433"/>
      <c r="BP7" s="432"/>
      <c r="BQ7" s="431">
        <v>22</v>
      </c>
      <c r="BR7" s="433"/>
      <c r="BS7" s="432"/>
      <c r="BT7" s="431">
        <v>23</v>
      </c>
      <c r="BU7" s="433"/>
      <c r="BV7" s="432"/>
      <c r="BW7" s="431">
        <v>24</v>
      </c>
      <c r="BX7" s="433"/>
      <c r="BY7" s="432"/>
      <c r="BZ7" s="431">
        <v>25</v>
      </c>
      <c r="CA7" s="433"/>
      <c r="CB7" s="432"/>
      <c r="CC7" s="431">
        <v>26</v>
      </c>
      <c r="CD7" s="433"/>
      <c r="CE7" s="432"/>
      <c r="CF7" s="431">
        <v>27</v>
      </c>
      <c r="CG7" s="433"/>
      <c r="CH7" s="432"/>
      <c r="CI7" s="431">
        <v>28</v>
      </c>
      <c r="CJ7" s="433"/>
      <c r="CK7" s="432"/>
      <c r="CL7" s="431">
        <v>29</v>
      </c>
      <c r="CM7" s="433"/>
      <c r="CN7" s="432"/>
      <c r="CO7" s="431">
        <v>30</v>
      </c>
      <c r="CP7" s="433"/>
      <c r="CQ7" s="432"/>
      <c r="CR7" s="431">
        <v>31</v>
      </c>
      <c r="CS7" s="433"/>
      <c r="CT7" s="432"/>
      <c r="CU7" s="431">
        <v>32</v>
      </c>
      <c r="CV7" s="433"/>
      <c r="CW7" s="432"/>
      <c r="CX7" s="431">
        <v>33</v>
      </c>
      <c r="CY7" s="433"/>
      <c r="CZ7" s="432"/>
      <c r="DA7" s="431">
        <v>34</v>
      </c>
      <c r="DB7" s="433"/>
      <c r="DC7" s="432"/>
      <c r="DD7" s="431">
        <v>35</v>
      </c>
      <c r="DE7" s="433"/>
      <c r="DF7" s="432"/>
      <c r="DG7" s="431">
        <v>36</v>
      </c>
      <c r="DH7" s="433"/>
      <c r="DI7" s="432"/>
      <c r="DJ7" s="431">
        <v>37</v>
      </c>
      <c r="DK7" s="433"/>
      <c r="DL7" s="432"/>
      <c r="DM7" s="431">
        <v>38</v>
      </c>
      <c r="DN7" s="433"/>
      <c r="DO7" s="432"/>
      <c r="DP7" s="431">
        <v>39</v>
      </c>
      <c r="DQ7" s="433"/>
      <c r="DR7" s="432"/>
      <c r="DS7" s="431">
        <v>40</v>
      </c>
      <c r="DT7" s="433"/>
      <c r="DU7" s="432"/>
      <c r="DV7" s="431">
        <v>41</v>
      </c>
      <c r="DW7" s="433"/>
      <c r="DX7" s="432"/>
      <c r="DY7" s="431">
        <v>42</v>
      </c>
      <c r="DZ7" s="433"/>
      <c r="EA7" s="432"/>
    </row>
    <row r="8" spans="1:131" ht="39" thickBot="1">
      <c r="A8" s="129" t="s">
        <v>236</v>
      </c>
      <c r="B8" s="55" t="s">
        <v>0</v>
      </c>
      <c r="C8" s="56" t="s">
        <v>1</v>
      </c>
      <c r="D8" s="57" t="s">
        <v>2</v>
      </c>
      <c r="F8" s="112" t="s">
        <v>3</v>
      </c>
      <c r="G8" s="112" t="s">
        <v>4</v>
      </c>
      <c r="H8" s="112" t="s">
        <v>5</v>
      </c>
      <c r="I8" s="105" t="s">
        <v>3</v>
      </c>
      <c r="J8" s="105" t="s">
        <v>4</v>
      </c>
      <c r="K8" s="105" t="s">
        <v>5</v>
      </c>
      <c r="L8" s="106" t="s">
        <v>3</v>
      </c>
      <c r="M8" s="106" t="s">
        <v>4</v>
      </c>
      <c r="N8" s="106" t="s">
        <v>5</v>
      </c>
      <c r="O8" s="105" t="s">
        <v>3</v>
      </c>
      <c r="P8" s="105" t="s">
        <v>4</v>
      </c>
      <c r="Q8" s="105" t="s">
        <v>5</v>
      </c>
      <c r="R8" s="106" t="s">
        <v>3</v>
      </c>
      <c r="S8" s="106" t="s">
        <v>4</v>
      </c>
      <c r="T8" s="106" t="s">
        <v>5</v>
      </c>
      <c r="U8" s="105" t="s">
        <v>3</v>
      </c>
      <c r="V8" s="105" t="s">
        <v>4</v>
      </c>
      <c r="W8" s="105" t="s">
        <v>5</v>
      </c>
      <c r="X8" s="106" t="s">
        <v>3</v>
      </c>
      <c r="Y8" s="106" t="s">
        <v>4</v>
      </c>
      <c r="Z8" s="106" t="s">
        <v>5</v>
      </c>
      <c r="AA8" s="105" t="s">
        <v>3</v>
      </c>
      <c r="AB8" s="105" t="s">
        <v>4</v>
      </c>
      <c r="AC8" s="105" t="s">
        <v>5</v>
      </c>
      <c r="AD8" s="106" t="s">
        <v>3</v>
      </c>
      <c r="AE8" s="106" t="s">
        <v>4</v>
      </c>
      <c r="AF8" s="106" t="s">
        <v>5</v>
      </c>
      <c r="AG8" s="105" t="s">
        <v>3</v>
      </c>
      <c r="AH8" s="105" t="s">
        <v>4</v>
      </c>
      <c r="AI8" s="105" t="s">
        <v>5</v>
      </c>
      <c r="AJ8" s="106" t="s">
        <v>3</v>
      </c>
      <c r="AK8" s="106" t="s">
        <v>4</v>
      </c>
      <c r="AL8" s="106" t="s">
        <v>5</v>
      </c>
      <c r="AM8" s="105" t="s">
        <v>3</v>
      </c>
      <c r="AN8" s="105" t="s">
        <v>4</v>
      </c>
      <c r="AO8" s="105" t="s">
        <v>5</v>
      </c>
      <c r="AP8" s="106" t="s">
        <v>3</v>
      </c>
      <c r="AQ8" s="106" t="s">
        <v>4</v>
      </c>
      <c r="AR8" s="106" t="s">
        <v>5</v>
      </c>
      <c r="AS8" s="105" t="s">
        <v>3</v>
      </c>
      <c r="AT8" s="105" t="s">
        <v>4</v>
      </c>
      <c r="AU8" s="105" t="s">
        <v>5</v>
      </c>
      <c r="AV8" s="106" t="s">
        <v>3</v>
      </c>
      <c r="AW8" s="106" t="s">
        <v>4</v>
      </c>
      <c r="AX8" s="106" t="s">
        <v>5</v>
      </c>
      <c r="AY8" s="105" t="s">
        <v>3</v>
      </c>
      <c r="AZ8" s="105" t="s">
        <v>4</v>
      </c>
      <c r="BA8" s="105" t="s">
        <v>5</v>
      </c>
      <c r="BB8" s="105" t="s">
        <v>3</v>
      </c>
      <c r="BC8" s="105" t="s">
        <v>4</v>
      </c>
      <c r="BD8" s="105" t="s">
        <v>5</v>
      </c>
      <c r="BE8" s="106" t="s">
        <v>3</v>
      </c>
      <c r="BF8" s="106" t="s">
        <v>4</v>
      </c>
      <c r="BG8" s="106" t="s">
        <v>5</v>
      </c>
      <c r="BH8" s="105" t="s">
        <v>3</v>
      </c>
      <c r="BI8" s="105" t="s">
        <v>4</v>
      </c>
      <c r="BJ8" s="105" t="s">
        <v>5</v>
      </c>
      <c r="BK8" s="106" t="s">
        <v>3</v>
      </c>
      <c r="BL8" s="106" t="s">
        <v>4</v>
      </c>
      <c r="BM8" s="106" t="s">
        <v>5</v>
      </c>
      <c r="BN8" s="105" t="s">
        <v>3</v>
      </c>
      <c r="BO8" s="105" t="s">
        <v>4</v>
      </c>
      <c r="BP8" s="105" t="s">
        <v>5</v>
      </c>
      <c r="BQ8" s="106" t="s">
        <v>3</v>
      </c>
      <c r="BR8" s="106" t="s">
        <v>4</v>
      </c>
      <c r="BS8" s="106" t="s">
        <v>5</v>
      </c>
      <c r="BT8" s="105" t="s">
        <v>3</v>
      </c>
      <c r="BU8" s="105" t="s">
        <v>4</v>
      </c>
      <c r="BV8" s="105" t="s">
        <v>5</v>
      </c>
      <c r="BW8" s="106" t="s">
        <v>3</v>
      </c>
      <c r="BX8" s="106" t="s">
        <v>4</v>
      </c>
      <c r="BY8" s="106" t="s">
        <v>5</v>
      </c>
      <c r="BZ8" s="105" t="s">
        <v>3</v>
      </c>
      <c r="CA8" s="105" t="s">
        <v>4</v>
      </c>
      <c r="CB8" s="105" t="s">
        <v>5</v>
      </c>
      <c r="CC8" s="106" t="s">
        <v>3</v>
      </c>
      <c r="CD8" s="106" t="s">
        <v>4</v>
      </c>
      <c r="CE8" s="106" t="s">
        <v>5</v>
      </c>
      <c r="CF8" s="105" t="s">
        <v>3</v>
      </c>
      <c r="CG8" s="105" t="s">
        <v>4</v>
      </c>
      <c r="CH8" s="105" t="s">
        <v>5</v>
      </c>
      <c r="CI8" s="106" t="s">
        <v>3</v>
      </c>
      <c r="CJ8" s="106" t="s">
        <v>4</v>
      </c>
      <c r="CK8" s="106" t="s">
        <v>5</v>
      </c>
      <c r="CL8" s="105" t="s">
        <v>3</v>
      </c>
      <c r="CM8" s="105" t="s">
        <v>4</v>
      </c>
      <c r="CN8" s="105" t="s">
        <v>5</v>
      </c>
      <c r="CO8" s="105" t="s">
        <v>3</v>
      </c>
      <c r="CP8" s="105" t="s">
        <v>4</v>
      </c>
      <c r="CQ8" s="105" t="s">
        <v>5</v>
      </c>
      <c r="CR8" s="106" t="s">
        <v>3</v>
      </c>
      <c r="CS8" s="106" t="s">
        <v>4</v>
      </c>
      <c r="CT8" s="106" t="s">
        <v>5</v>
      </c>
      <c r="CU8" s="105" t="s">
        <v>3</v>
      </c>
      <c r="CV8" s="105" t="s">
        <v>4</v>
      </c>
      <c r="CW8" s="105" t="s">
        <v>5</v>
      </c>
      <c r="CX8" s="106" t="s">
        <v>3</v>
      </c>
      <c r="CY8" s="106" t="s">
        <v>4</v>
      </c>
      <c r="CZ8" s="106" t="s">
        <v>5</v>
      </c>
      <c r="DA8" s="105" t="s">
        <v>3</v>
      </c>
      <c r="DB8" s="105" t="s">
        <v>4</v>
      </c>
      <c r="DC8" s="105" t="s">
        <v>5</v>
      </c>
      <c r="DD8" s="106" t="s">
        <v>3</v>
      </c>
      <c r="DE8" s="106" t="s">
        <v>4</v>
      </c>
      <c r="DF8" s="106" t="s">
        <v>5</v>
      </c>
      <c r="DG8" s="105" t="s">
        <v>3</v>
      </c>
      <c r="DH8" s="105" t="s">
        <v>4</v>
      </c>
      <c r="DI8" s="105" t="s">
        <v>5</v>
      </c>
      <c r="DJ8" s="106" t="s">
        <v>3</v>
      </c>
      <c r="DK8" s="106" t="s">
        <v>4</v>
      </c>
      <c r="DL8" s="106" t="s">
        <v>5</v>
      </c>
      <c r="DM8" s="105" t="s">
        <v>3</v>
      </c>
      <c r="DN8" s="105" t="s">
        <v>4</v>
      </c>
      <c r="DO8" s="105" t="s">
        <v>5</v>
      </c>
      <c r="DP8" s="106" t="s">
        <v>3</v>
      </c>
      <c r="DQ8" s="106" t="s">
        <v>4</v>
      </c>
      <c r="DR8" s="106" t="s">
        <v>5</v>
      </c>
      <c r="DS8" s="105" t="s">
        <v>3</v>
      </c>
      <c r="DT8" s="105" t="s">
        <v>4</v>
      </c>
      <c r="DU8" s="105" t="s">
        <v>5</v>
      </c>
      <c r="DV8" s="106" t="s">
        <v>3</v>
      </c>
      <c r="DW8" s="106" t="s">
        <v>4</v>
      </c>
      <c r="DX8" s="106" t="s">
        <v>5</v>
      </c>
      <c r="DY8" s="105" t="s">
        <v>3</v>
      </c>
      <c r="DZ8" s="105" t="s">
        <v>4</v>
      </c>
      <c r="EA8" s="105" t="s">
        <v>5</v>
      </c>
    </row>
    <row r="9" spans="1:131" ht="18" customHeight="1" thickTop="1">
      <c r="A9" s="132">
        <v>1</v>
      </c>
      <c r="B9" s="54">
        <f>IF($A9=$A$9,1)*1</f>
        <v>1</v>
      </c>
      <c r="C9" s="52">
        <f>IF($A9=$A9,1)*2</f>
        <v>2</v>
      </c>
      <c r="D9" s="50">
        <f>IF($A9=$A9,1)*3</f>
        <v>3</v>
      </c>
      <c r="E9" s="130" t="s">
        <v>6</v>
      </c>
      <c r="F9" s="121"/>
      <c r="G9" s="122"/>
      <c r="H9" s="157"/>
      <c r="I9" s="60"/>
      <c r="J9" s="61"/>
      <c r="K9" s="107"/>
      <c r="L9" s="121"/>
      <c r="M9" s="122"/>
      <c r="N9" s="123"/>
      <c r="O9" s="60"/>
      <c r="P9" s="61"/>
      <c r="Q9" s="107"/>
      <c r="R9" s="113"/>
      <c r="S9" s="114"/>
      <c r="T9" s="115"/>
      <c r="U9" s="110"/>
      <c r="V9" s="62"/>
      <c r="W9" s="108"/>
      <c r="X9" s="113"/>
      <c r="Y9" s="114"/>
      <c r="Z9" s="115"/>
      <c r="AA9" s="110"/>
      <c r="AB9" s="62"/>
      <c r="AC9" s="108"/>
      <c r="AD9" s="121"/>
      <c r="AE9" s="122"/>
      <c r="AF9" s="123"/>
      <c r="AG9" s="110"/>
      <c r="AH9" s="62"/>
      <c r="AI9" s="108"/>
      <c r="AJ9" s="121"/>
      <c r="AK9" s="122"/>
      <c r="AL9" s="123"/>
      <c r="AM9" s="110"/>
      <c r="AN9" s="62"/>
      <c r="AO9" s="108"/>
      <c r="AP9" s="121"/>
      <c r="AQ9" s="122"/>
      <c r="AR9" s="123"/>
      <c r="AS9" s="110"/>
      <c r="AT9" s="62"/>
      <c r="AU9" s="108"/>
      <c r="AV9" s="121"/>
      <c r="AW9" s="122"/>
      <c r="AX9" s="123"/>
      <c r="AY9" s="110"/>
      <c r="AZ9" s="62"/>
      <c r="BA9" s="249"/>
      <c r="BB9" s="60"/>
      <c r="BC9" s="61"/>
      <c r="BD9" s="107"/>
      <c r="BE9" s="113"/>
      <c r="BF9" s="114"/>
      <c r="BG9" s="115"/>
      <c r="BH9" s="110"/>
      <c r="BI9" s="62"/>
      <c r="BJ9" s="108"/>
      <c r="BK9" s="113"/>
      <c r="BL9" s="114"/>
      <c r="BM9" s="115"/>
      <c r="BN9" s="110"/>
      <c r="BO9" s="62"/>
      <c r="BP9" s="108"/>
      <c r="BQ9" s="121"/>
      <c r="BR9" s="122"/>
      <c r="BS9" s="123"/>
      <c r="BT9" s="110"/>
      <c r="BU9" s="62"/>
      <c r="BV9" s="108"/>
      <c r="BW9" s="121"/>
      <c r="BX9" s="122"/>
      <c r="BY9" s="123"/>
      <c r="BZ9" s="110"/>
      <c r="CA9" s="62"/>
      <c r="CB9" s="108"/>
      <c r="CC9" s="121"/>
      <c r="CD9" s="122"/>
      <c r="CE9" s="123"/>
      <c r="CF9" s="110"/>
      <c r="CG9" s="62"/>
      <c r="CH9" s="108"/>
      <c r="CI9" s="121"/>
      <c r="CJ9" s="122"/>
      <c r="CK9" s="123"/>
      <c r="CL9" s="110"/>
      <c r="CM9" s="62"/>
      <c r="CN9" s="249"/>
      <c r="CO9" s="60"/>
      <c r="CP9" s="61"/>
      <c r="CQ9" s="107"/>
      <c r="CR9" s="113"/>
      <c r="CS9" s="114"/>
      <c r="CT9" s="115"/>
      <c r="CU9" s="110"/>
      <c r="CV9" s="62"/>
      <c r="CW9" s="108"/>
      <c r="CX9" s="113"/>
      <c r="CY9" s="114"/>
      <c r="CZ9" s="115"/>
      <c r="DA9" s="110"/>
      <c r="DB9" s="62"/>
      <c r="DC9" s="108"/>
      <c r="DD9" s="121"/>
      <c r="DE9" s="122"/>
      <c r="DF9" s="123"/>
      <c r="DG9" s="110"/>
      <c r="DH9" s="62"/>
      <c r="DI9" s="108"/>
      <c r="DJ9" s="121"/>
      <c r="DK9" s="122"/>
      <c r="DL9" s="123"/>
      <c r="DM9" s="110"/>
      <c r="DN9" s="62"/>
      <c r="DO9" s="108"/>
      <c r="DP9" s="121"/>
      <c r="DQ9" s="122"/>
      <c r="DR9" s="123"/>
      <c r="DS9" s="110"/>
      <c r="DT9" s="62"/>
      <c r="DU9" s="108"/>
      <c r="DV9" s="121"/>
      <c r="DW9" s="122"/>
      <c r="DX9" s="123"/>
      <c r="DY9" s="110"/>
      <c r="DZ9" s="62"/>
      <c r="EA9" s="249"/>
    </row>
    <row r="10" spans="1:131" ht="18" customHeight="1">
      <c r="A10" s="133">
        <v>2</v>
      </c>
      <c r="B10" s="5">
        <f>IF($A10=$A$10,2)*1</f>
        <v>2</v>
      </c>
      <c r="C10" s="53">
        <f>IF($A10=$A10,2)*2</f>
        <v>4</v>
      </c>
      <c r="D10" s="51">
        <f>IF($A10=$A10,2)*3</f>
        <v>6</v>
      </c>
      <c r="E10" s="131" t="s">
        <v>7</v>
      </c>
      <c r="F10" s="124"/>
      <c r="G10" s="61"/>
      <c r="H10" s="158"/>
      <c r="I10" s="60"/>
      <c r="J10" s="61"/>
      <c r="K10" s="107"/>
      <c r="L10" s="124"/>
      <c r="M10" s="61"/>
      <c r="N10" s="125"/>
      <c r="O10" s="60"/>
      <c r="P10" s="61"/>
      <c r="Q10" s="107"/>
      <c r="R10" s="116"/>
      <c r="S10" s="63"/>
      <c r="T10" s="117"/>
      <c r="U10" s="111"/>
      <c r="V10" s="63"/>
      <c r="W10" s="109"/>
      <c r="X10" s="116"/>
      <c r="Y10" s="63"/>
      <c r="Z10" s="117"/>
      <c r="AA10" s="111"/>
      <c r="AB10" s="63"/>
      <c r="AC10" s="109"/>
      <c r="AD10" s="124"/>
      <c r="AE10" s="61"/>
      <c r="AF10" s="125"/>
      <c r="AG10" s="111"/>
      <c r="AH10" s="63"/>
      <c r="AI10" s="109"/>
      <c r="AJ10" s="124"/>
      <c r="AK10" s="61"/>
      <c r="AL10" s="125"/>
      <c r="AM10" s="111"/>
      <c r="AN10" s="63"/>
      <c r="AO10" s="109"/>
      <c r="AP10" s="124"/>
      <c r="AQ10" s="61"/>
      <c r="AR10" s="125"/>
      <c r="AS10" s="111"/>
      <c r="AT10" s="63"/>
      <c r="AU10" s="109"/>
      <c r="AV10" s="124"/>
      <c r="AW10" s="61"/>
      <c r="AX10" s="125"/>
      <c r="AY10" s="111"/>
      <c r="AZ10" s="63"/>
      <c r="BA10" s="117"/>
      <c r="BB10" s="60"/>
      <c r="BC10" s="61"/>
      <c r="BD10" s="107"/>
      <c r="BE10" s="116"/>
      <c r="BF10" s="63"/>
      <c r="BG10" s="117"/>
      <c r="BH10" s="111"/>
      <c r="BI10" s="63"/>
      <c r="BJ10" s="109"/>
      <c r="BK10" s="116"/>
      <c r="BL10" s="63"/>
      <c r="BM10" s="117"/>
      <c r="BN10" s="111"/>
      <c r="BO10" s="63"/>
      <c r="BP10" s="109"/>
      <c r="BQ10" s="124"/>
      <c r="BR10" s="61"/>
      <c r="BS10" s="125"/>
      <c r="BT10" s="111"/>
      <c r="BU10" s="63"/>
      <c r="BV10" s="109"/>
      <c r="BW10" s="124"/>
      <c r="BX10" s="61"/>
      <c r="BY10" s="125"/>
      <c r="BZ10" s="111"/>
      <c r="CA10" s="63"/>
      <c r="CB10" s="109"/>
      <c r="CC10" s="124"/>
      <c r="CD10" s="61"/>
      <c r="CE10" s="125"/>
      <c r="CF10" s="111"/>
      <c r="CG10" s="63"/>
      <c r="CH10" s="109"/>
      <c r="CI10" s="124"/>
      <c r="CJ10" s="61"/>
      <c r="CK10" s="125"/>
      <c r="CL10" s="111"/>
      <c r="CM10" s="63"/>
      <c r="CN10" s="117"/>
      <c r="CO10" s="60"/>
      <c r="CP10" s="61"/>
      <c r="CQ10" s="107"/>
      <c r="CR10" s="116"/>
      <c r="CS10" s="63"/>
      <c r="CT10" s="117"/>
      <c r="CU10" s="111"/>
      <c r="CV10" s="63"/>
      <c r="CW10" s="109"/>
      <c r="CX10" s="116"/>
      <c r="CY10" s="63"/>
      <c r="CZ10" s="117"/>
      <c r="DA10" s="111"/>
      <c r="DB10" s="63"/>
      <c r="DC10" s="109"/>
      <c r="DD10" s="124"/>
      <c r="DE10" s="61"/>
      <c r="DF10" s="125"/>
      <c r="DG10" s="111"/>
      <c r="DH10" s="63"/>
      <c r="DI10" s="109"/>
      <c r="DJ10" s="124"/>
      <c r="DK10" s="61"/>
      <c r="DL10" s="125"/>
      <c r="DM10" s="111"/>
      <c r="DN10" s="63"/>
      <c r="DO10" s="109"/>
      <c r="DP10" s="124"/>
      <c r="DQ10" s="61"/>
      <c r="DR10" s="125"/>
      <c r="DS10" s="111"/>
      <c r="DT10" s="63"/>
      <c r="DU10" s="109"/>
      <c r="DV10" s="124"/>
      <c r="DW10" s="61"/>
      <c r="DX10" s="125"/>
      <c r="DY10" s="111"/>
      <c r="DZ10" s="63"/>
      <c r="EA10" s="117"/>
    </row>
    <row r="11" spans="1:131" ht="18" customHeight="1">
      <c r="A11" s="133">
        <v>3</v>
      </c>
      <c r="B11" s="5">
        <f>IF($A11=$A11,3)*1</f>
        <v>3</v>
      </c>
      <c r="C11" s="53">
        <f>IF($A11=$A11,3)*2</f>
        <v>6</v>
      </c>
      <c r="D11" s="51">
        <f>IF($A11=$A11,3)*3</f>
        <v>9</v>
      </c>
      <c r="E11" s="130" t="s">
        <v>8</v>
      </c>
      <c r="F11" s="124"/>
      <c r="G11" s="61"/>
      <c r="H11" s="158"/>
      <c r="I11" s="60"/>
      <c r="J11" s="61"/>
      <c r="K11" s="107"/>
      <c r="L11" s="124"/>
      <c r="M11" s="61"/>
      <c r="N11" s="125"/>
      <c r="O11" s="60"/>
      <c r="P11" s="61"/>
      <c r="Q11" s="107"/>
      <c r="R11" s="116"/>
      <c r="S11" s="63"/>
      <c r="T11" s="117"/>
      <c r="U11" s="111"/>
      <c r="V11" s="63"/>
      <c r="W11" s="109"/>
      <c r="X11" s="116"/>
      <c r="Y11" s="63"/>
      <c r="Z11" s="117"/>
      <c r="AA11" s="111"/>
      <c r="AB11" s="63"/>
      <c r="AC11" s="109"/>
      <c r="AD11" s="124"/>
      <c r="AE11" s="61"/>
      <c r="AF11" s="125"/>
      <c r="AG11" s="111"/>
      <c r="AH11" s="63"/>
      <c r="AI11" s="109"/>
      <c r="AJ11" s="124"/>
      <c r="AK11" s="61"/>
      <c r="AL11" s="125"/>
      <c r="AM11" s="111"/>
      <c r="AN11" s="63"/>
      <c r="AO11" s="109"/>
      <c r="AP11" s="124"/>
      <c r="AQ11" s="61"/>
      <c r="AR11" s="125"/>
      <c r="AS11" s="111"/>
      <c r="AT11" s="63"/>
      <c r="AU11" s="109"/>
      <c r="AV11" s="124"/>
      <c r="AW11" s="61"/>
      <c r="AX11" s="125"/>
      <c r="AY11" s="111"/>
      <c r="AZ11" s="63"/>
      <c r="BA11" s="117"/>
      <c r="BB11" s="60"/>
      <c r="BC11" s="61"/>
      <c r="BD11" s="107"/>
      <c r="BE11" s="116"/>
      <c r="BF11" s="63"/>
      <c r="BG11" s="117"/>
      <c r="BH11" s="111"/>
      <c r="BI11" s="63"/>
      <c r="BJ11" s="109"/>
      <c r="BK11" s="116"/>
      <c r="BL11" s="63"/>
      <c r="BM11" s="117"/>
      <c r="BN11" s="111"/>
      <c r="BO11" s="63"/>
      <c r="BP11" s="109"/>
      <c r="BQ11" s="124"/>
      <c r="BR11" s="61"/>
      <c r="BS11" s="125"/>
      <c r="BT11" s="111"/>
      <c r="BU11" s="63"/>
      <c r="BV11" s="109"/>
      <c r="BW11" s="124"/>
      <c r="BX11" s="61"/>
      <c r="BY11" s="125"/>
      <c r="BZ11" s="111"/>
      <c r="CA11" s="63"/>
      <c r="CB11" s="109"/>
      <c r="CC11" s="124"/>
      <c r="CD11" s="61"/>
      <c r="CE11" s="125"/>
      <c r="CF11" s="111"/>
      <c r="CG11" s="63"/>
      <c r="CH11" s="109"/>
      <c r="CI11" s="124"/>
      <c r="CJ11" s="61"/>
      <c r="CK11" s="125"/>
      <c r="CL11" s="111"/>
      <c r="CM11" s="63"/>
      <c r="CN11" s="117"/>
      <c r="CO11" s="60"/>
      <c r="CP11" s="61"/>
      <c r="CQ11" s="107"/>
      <c r="CR11" s="116"/>
      <c r="CS11" s="63"/>
      <c r="CT11" s="117"/>
      <c r="CU11" s="111"/>
      <c r="CV11" s="63"/>
      <c r="CW11" s="109"/>
      <c r="CX11" s="116"/>
      <c r="CY11" s="63"/>
      <c r="CZ11" s="117"/>
      <c r="DA11" s="111"/>
      <c r="DB11" s="63"/>
      <c r="DC11" s="109"/>
      <c r="DD11" s="124"/>
      <c r="DE11" s="61"/>
      <c r="DF11" s="125"/>
      <c r="DG11" s="111"/>
      <c r="DH11" s="63"/>
      <c r="DI11" s="109"/>
      <c r="DJ11" s="124"/>
      <c r="DK11" s="61"/>
      <c r="DL11" s="125"/>
      <c r="DM11" s="111"/>
      <c r="DN11" s="63"/>
      <c r="DO11" s="109"/>
      <c r="DP11" s="124"/>
      <c r="DQ11" s="61"/>
      <c r="DR11" s="125"/>
      <c r="DS11" s="111"/>
      <c r="DT11" s="63"/>
      <c r="DU11" s="109"/>
      <c r="DV11" s="124"/>
      <c r="DW11" s="61"/>
      <c r="DX11" s="125"/>
      <c r="DY11" s="111"/>
      <c r="DZ11" s="63"/>
      <c r="EA11" s="117"/>
    </row>
    <row r="12" spans="1:131" ht="18.75">
      <c r="A12" s="133">
        <v>4</v>
      </c>
      <c r="B12" s="5">
        <f>IF($A12=$A12,4)*1</f>
        <v>4</v>
      </c>
      <c r="C12" s="53">
        <f>IF($A12=$A12,4)*2</f>
        <v>8</v>
      </c>
      <c r="D12" s="51">
        <f>IF($A12=$A12,4)*3</f>
        <v>12</v>
      </c>
      <c r="E12" s="131" t="s">
        <v>9</v>
      </c>
      <c r="F12" s="124"/>
      <c r="G12" s="61"/>
      <c r="H12" s="158"/>
      <c r="I12" s="60"/>
      <c r="J12" s="61"/>
      <c r="K12" s="107"/>
      <c r="L12" s="124"/>
      <c r="M12" s="61"/>
      <c r="N12" s="125"/>
      <c r="O12" s="64"/>
      <c r="P12" s="61"/>
      <c r="Q12" s="107"/>
      <c r="R12" s="116"/>
      <c r="S12" s="63"/>
      <c r="T12" s="117"/>
      <c r="U12" s="111"/>
      <c r="V12" s="63"/>
      <c r="W12" s="109"/>
      <c r="X12" s="116"/>
      <c r="Y12" s="63"/>
      <c r="Z12" s="117"/>
      <c r="AA12" s="111"/>
      <c r="AB12" s="63"/>
      <c r="AC12" s="109"/>
      <c r="AD12" s="124"/>
      <c r="AE12" s="61"/>
      <c r="AF12" s="125"/>
      <c r="AG12" s="111"/>
      <c r="AH12" s="63"/>
      <c r="AI12" s="109"/>
      <c r="AJ12" s="124"/>
      <c r="AK12" s="61"/>
      <c r="AL12" s="125"/>
      <c r="AM12" s="111"/>
      <c r="AN12" s="63"/>
      <c r="AO12" s="109"/>
      <c r="AP12" s="124"/>
      <c r="AQ12" s="61"/>
      <c r="AR12" s="125"/>
      <c r="AS12" s="111"/>
      <c r="AT12" s="63"/>
      <c r="AU12" s="109"/>
      <c r="AV12" s="124"/>
      <c r="AW12" s="61"/>
      <c r="AX12" s="125"/>
      <c r="AY12" s="111"/>
      <c r="AZ12" s="63"/>
      <c r="BA12" s="117"/>
      <c r="BB12" s="64"/>
      <c r="BC12" s="61"/>
      <c r="BD12" s="107"/>
      <c r="BE12" s="116"/>
      <c r="BF12" s="63"/>
      <c r="BG12" s="117"/>
      <c r="BH12" s="111"/>
      <c r="BI12" s="63"/>
      <c r="BJ12" s="109"/>
      <c r="BK12" s="116"/>
      <c r="BL12" s="63"/>
      <c r="BM12" s="117"/>
      <c r="BN12" s="111"/>
      <c r="BO12" s="63"/>
      <c r="BP12" s="109"/>
      <c r="BQ12" s="124"/>
      <c r="BR12" s="61"/>
      <c r="BS12" s="125"/>
      <c r="BT12" s="111"/>
      <c r="BU12" s="63"/>
      <c r="BV12" s="109"/>
      <c r="BW12" s="124"/>
      <c r="BX12" s="61"/>
      <c r="BY12" s="125"/>
      <c r="BZ12" s="111"/>
      <c r="CA12" s="63"/>
      <c r="CB12" s="109"/>
      <c r="CC12" s="124"/>
      <c r="CD12" s="61"/>
      <c r="CE12" s="125"/>
      <c r="CF12" s="111"/>
      <c r="CG12" s="63"/>
      <c r="CH12" s="109"/>
      <c r="CI12" s="124"/>
      <c r="CJ12" s="61"/>
      <c r="CK12" s="125"/>
      <c r="CL12" s="111"/>
      <c r="CM12" s="63"/>
      <c r="CN12" s="117"/>
      <c r="CO12" s="64"/>
      <c r="CP12" s="61"/>
      <c r="CQ12" s="107"/>
      <c r="CR12" s="116"/>
      <c r="CS12" s="63"/>
      <c r="CT12" s="117"/>
      <c r="CU12" s="111"/>
      <c r="CV12" s="63"/>
      <c r="CW12" s="109"/>
      <c r="CX12" s="116"/>
      <c r="CY12" s="63"/>
      <c r="CZ12" s="117"/>
      <c r="DA12" s="111"/>
      <c r="DB12" s="63"/>
      <c r="DC12" s="109"/>
      <c r="DD12" s="124"/>
      <c r="DE12" s="61"/>
      <c r="DF12" s="125"/>
      <c r="DG12" s="111"/>
      <c r="DH12" s="63"/>
      <c r="DI12" s="109"/>
      <c r="DJ12" s="124"/>
      <c r="DK12" s="61"/>
      <c r="DL12" s="125"/>
      <c r="DM12" s="111"/>
      <c r="DN12" s="63"/>
      <c r="DO12" s="109"/>
      <c r="DP12" s="124"/>
      <c r="DQ12" s="61"/>
      <c r="DR12" s="125"/>
      <c r="DS12" s="111"/>
      <c r="DT12" s="63"/>
      <c r="DU12" s="109"/>
      <c r="DV12" s="124"/>
      <c r="DW12" s="61"/>
      <c r="DX12" s="125"/>
      <c r="DY12" s="111"/>
      <c r="DZ12" s="63"/>
      <c r="EA12" s="117"/>
    </row>
    <row r="13" spans="1:131" ht="18.75">
      <c r="A13" s="133">
        <v>5</v>
      </c>
      <c r="B13" s="5">
        <f>IF($A13=$A13,5)*1</f>
        <v>5</v>
      </c>
      <c r="C13" s="53">
        <f>IF($A13=$A13,5)*2</f>
        <v>10</v>
      </c>
      <c r="D13" s="51">
        <f>IF($A13=$A13,5)*3</f>
        <v>15</v>
      </c>
      <c r="E13" s="130" t="s">
        <v>10</v>
      </c>
      <c r="F13" s="124"/>
      <c r="G13" s="61"/>
      <c r="H13" s="158"/>
      <c r="I13" s="60"/>
      <c r="J13" s="61"/>
      <c r="K13" s="107"/>
      <c r="L13" s="124"/>
      <c r="M13" s="61"/>
      <c r="N13" s="125"/>
      <c r="O13" s="60"/>
      <c r="P13" s="61"/>
      <c r="Q13" s="107"/>
      <c r="R13" s="116"/>
      <c r="S13" s="63"/>
      <c r="T13" s="117"/>
      <c r="U13" s="111"/>
      <c r="V13" s="63"/>
      <c r="W13" s="109"/>
      <c r="X13" s="116"/>
      <c r="Y13" s="63"/>
      <c r="Z13" s="117"/>
      <c r="AA13" s="111"/>
      <c r="AB13" s="63"/>
      <c r="AC13" s="109"/>
      <c r="AD13" s="124"/>
      <c r="AE13" s="61"/>
      <c r="AF13" s="125"/>
      <c r="AG13" s="111"/>
      <c r="AH13" s="63"/>
      <c r="AI13" s="109"/>
      <c r="AJ13" s="124"/>
      <c r="AK13" s="61"/>
      <c r="AL13" s="125"/>
      <c r="AM13" s="111"/>
      <c r="AN13" s="63"/>
      <c r="AO13" s="109"/>
      <c r="AP13" s="124"/>
      <c r="AQ13" s="61"/>
      <c r="AR13" s="125"/>
      <c r="AS13" s="111"/>
      <c r="AT13" s="63"/>
      <c r="AU13" s="109"/>
      <c r="AV13" s="124"/>
      <c r="AW13" s="61"/>
      <c r="AX13" s="125"/>
      <c r="AY13" s="111"/>
      <c r="AZ13" s="63"/>
      <c r="BA13" s="117"/>
      <c r="BB13" s="60"/>
      <c r="BC13" s="61"/>
      <c r="BD13" s="107"/>
      <c r="BE13" s="116"/>
      <c r="BF13" s="63"/>
      <c r="BG13" s="117"/>
      <c r="BH13" s="111"/>
      <c r="BI13" s="63"/>
      <c r="BJ13" s="109"/>
      <c r="BK13" s="116"/>
      <c r="BL13" s="63"/>
      <c r="BM13" s="117"/>
      <c r="BN13" s="111"/>
      <c r="BO13" s="63"/>
      <c r="BP13" s="109"/>
      <c r="BQ13" s="124"/>
      <c r="BR13" s="61"/>
      <c r="BS13" s="125"/>
      <c r="BT13" s="111"/>
      <c r="BU13" s="63"/>
      <c r="BV13" s="109"/>
      <c r="BW13" s="124"/>
      <c r="BX13" s="61"/>
      <c r="BY13" s="125"/>
      <c r="BZ13" s="111"/>
      <c r="CA13" s="63"/>
      <c r="CB13" s="109"/>
      <c r="CC13" s="124"/>
      <c r="CD13" s="61"/>
      <c r="CE13" s="125"/>
      <c r="CF13" s="111"/>
      <c r="CG13" s="63"/>
      <c r="CH13" s="109"/>
      <c r="CI13" s="124"/>
      <c r="CJ13" s="61"/>
      <c r="CK13" s="125"/>
      <c r="CL13" s="111"/>
      <c r="CM13" s="63"/>
      <c r="CN13" s="117"/>
      <c r="CO13" s="60"/>
      <c r="CP13" s="61"/>
      <c r="CQ13" s="107"/>
      <c r="CR13" s="116"/>
      <c r="CS13" s="63"/>
      <c r="CT13" s="117"/>
      <c r="CU13" s="111"/>
      <c r="CV13" s="63"/>
      <c r="CW13" s="109"/>
      <c r="CX13" s="116"/>
      <c r="CY13" s="63"/>
      <c r="CZ13" s="117"/>
      <c r="DA13" s="111"/>
      <c r="DB13" s="63"/>
      <c r="DC13" s="109"/>
      <c r="DD13" s="124"/>
      <c r="DE13" s="61"/>
      <c r="DF13" s="125"/>
      <c r="DG13" s="111"/>
      <c r="DH13" s="63"/>
      <c r="DI13" s="109"/>
      <c r="DJ13" s="124"/>
      <c r="DK13" s="61"/>
      <c r="DL13" s="125"/>
      <c r="DM13" s="111"/>
      <c r="DN13" s="63"/>
      <c r="DO13" s="109"/>
      <c r="DP13" s="124"/>
      <c r="DQ13" s="61"/>
      <c r="DR13" s="125"/>
      <c r="DS13" s="111"/>
      <c r="DT13" s="63"/>
      <c r="DU13" s="109"/>
      <c r="DV13" s="124"/>
      <c r="DW13" s="61"/>
      <c r="DX13" s="125"/>
      <c r="DY13" s="111"/>
      <c r="DZ13" s="63"/>
      <c r="EA13" s="117"/>
    </row>
    <row r="14" spans="1:131" ht="18.75">
      <c r="A14" s="133">
        <v>6</v>
      </c>
      <c r="B14" s="5">
        <f>IF($A14=$A14,6)*1</f>
        <v>6</v>
      </c>
      <c r="C14" s="53">
        <f>IF($A14=$A14,6)*2</f>
        <v>12</v>
      </c>
      <c r="D14" s="51">
        <f>IF($A14=$A14,6)*3</f>
        <v>18</v>
      </c>
      <c r="E14" s="131" t="s">
        <v>11</v>
      </c>
      <c r="F14" s="124"/>
      <c r="G14" s="61"/>
      <c r="H14" s="125"/>
      <c r="I14" s="60"/>
      <c r="J14" s="61"/>
      <c r="K14" s="107"/>
      <c r="L14" s="124"/>
      <c r="M14" s="61"/>
      <c r="N14" s="125"/>
      <c r="O14" s="60"/>
      <c r="P14" s="61"/>
      <c r="Q14" s="107"/>
      <c r="R14" s="116"/>
      <c r="S14" s="63"/>
      <c r="T14" s="117"/>
      <c r="U14" s="111"/>
      <c r="V14" s="63"/>
      <c r="W14" s="109"/>
      <c r="X14" s="116"/>
      <c r="Y14" s="63"/>
      <c r="Z14" s="117"/>
      <c r="AA14" s="111"/>
      <c r="AB14" s="63"/>
      <c r="AC14" s="109"/>
      <c r="AD14" s="124"/>
      <c r="AE14" s="61"/>
      <c r="AF14" s="125"/>
      <c r="AG14" s="111"/>
      <c r="AH14" s="63"/>
      <c r="AI14" s="109"/>
      <c r="AJ14" s="124"/>
      <c r="AK14" s="61"/>
      <c r="AL14" s="125"/>
      <c r="AM14" s="111"/>
      <c r="AN14" s="63"/>
      <c r="AO14" s="109"/>
      <c r="AP14" s="124"/>
      <c r="AQ14" s="61"/>
      <c r="AR14" s="125"/>
      <c r="AS14" s="111"/>
      <c r="AT14" s="63"/>
      <c r="AU14" s="109"/>
      <c r="AV14" s="124"/>
      <c r="AW14" s="61"/>
      <c r="AX14" s="125"/>
      <c r="AY14" s="111"/>
      <c r="AZ14" s="63"/>
      <c r="BA14" s="117"/>
      <c r="BB14" s="60"/>
      <c r="BC14" s="61"/>
      <c r="BD14" s="107"/>
      <c r="BE14" s="116"/>
      <c r="BF14" s="63"/>
      <c r="BG14" s="117"/>
      <c r="BH14" s="111"/>
      <c r="BI14" s="63"/>
      <c r="BJ14" s="109"/>
      <c r="BK14" s="116"/>
      <c r="BL14" s="63"/>
      <c r="BM14" s="117"/>
      <c r="BN14" s="111"/>
      <c r="BO14" s="63"/>
      <c r="BP14" s="109"/>
      <c r="BQ14" s="124"/>
      <c r="BR14" s="61"/>
      <c r="BS14" s="125"/>
      <c r="BT14" s="111"/>
      <c r="BU14" s="63"/>
      <c r="BV14" s="109"/>
      <c r="BW14" s="124"/>
      <c r="BX14" s="61"/>
      <c r="BY14" s="125"/>
      <c r="BZ14" s="111"/>
      <c r="CA14" s="63"/>
      <c r="CB14" s="109"/>
      <c r="CC14" s="124"/>
      <c r="CD14" s="61"/>
      <c r="CE14" s="125"/>
      <c r="CF14" s="111"/>
      <c r="CG14" s="63"/>
      <c r="CH14" s="109"/>
      <c r="CI14" s="124"/>
      <c r="CJ14" s="61"/>
      <c r="CK14" s="125"/>
      <c r="CL14" s="111"/>
      <c r="CM14" s="63"/>
      <c r="CN14" s="117"/>
      <c r="CO14" s="60"/>
      <c r="CP14" s="61"/>
      <c r="CQ14" s="107"/>
      <c r="CR14" s="116"/>
      <c r="CS14" s="63"/>
      <c r="CT14" s="117"/>
      <c r="CU14" s="111"/>
      <c r="CV14" s="63"/>
      <c r="CW14" s="109"/>
      <c r="CX14" s="116"/>
      <c r="CY14" s="63"/>
      <c r="CZ14" s="117"/>
      <c r="DA14" s="111"/>
      <c r="DB14" s="63"/>
      <c r="DC14" s="109"/>
      <c r="DD14" s="124"/>
      <c r="DE14" s="61"/>
      <c r="DF14" s="125"/>
      <c r="DG14" s="111"/>
      <c r="DH14" s="63"/>
      <c r="DI14" s="109"/>
      <c r="DJ14" s="124"/>
      <c r="DK14" s="61"/>
      <c r="DL14" s="125"/>
      <c r="DM14" s="111"/>
      <c r="DN14" s="63"/>
      <c r="DO14" s="109"/>
      <c r="DP14" s="124"/>
      <c r="DQ14" s="61"/>
      <c r="DR14" s="125"/>
      <c r="DS14" s="111"/>
      <c r="DT14" s="63"/>
      <c r="DU14" s="109"/>
      <c r="DV14" s="124"/>
      <c r="DW14" s="61"/>
      <c r="DX14" s="125"/>
      <c r="DY14" s="111"/>
      <c r="DZ14" s="63"/>
      <c r="EA14" s="117"/>
    </row>
    <row r="15" spans="1:131" ht="18.75">
      <c r="A15" s="133">
        <v>7</v>
      </c>
      <c r="B15" s="5">
        <f>IF($A15=$A15,7)*1</f>
        <v>7</v>
      </c>
      <c r="C15" s="53">
        <f>IF($A15=$A15,7)*2</f>
        <v>14</v>
      </c>
      <c r="D15" s="51">
        <f>IF($A15=$A15,7)*3</f>
        <v>21</v>
      </c>
      <c r="E15" s="130" t="s">
        <v>12</v>
      </c>
      <c r="F15" s="124"/>
      <c r="G15" s="61"/>
      <c r="H15" s="125"/>
      <c r="I15" s="60"/>
      <c r="J15" s="61"/>
      <c r="K15" s="107"/>
      <c r="L15" s="124"/>
      <c r="M15" s="61"/>
      <c r="N15" s="125"/>
      <c r="O15" s="60"/>
      <c r="P15" s="61"/>
      <c r="Q15" s="107"/>
      <c r="R15" s="116"/>
      <c r="S15" s="63"/>
      <c r="T15" s="117"/>
      <c r="U15" s="111"/>
      <c r="V15" s="63"/>
      <c r="W15" s="109"/>
      <c r="X15" s="116"/>
      <c r="Y15" s="63"/>
      <c r="Z15" s="117"/>
      <c r="AA15" s="111"/>
      <c r="AB15" s="63"/>
      <c r="AC15" s="109"/>
      <c r="AD15" s="124"/>
      <c r="AE15" s="61"/>
      <c r="AF15" s="125"/>
      <c r="AG15" s="111"/>
      <c r="AH15" s="63"/>
      <c r="AI15" s="109"/>
      <c r="AJ15" s="124"/>
      <c r="AK15" s="61"/>
      <c r="AL15" s="125"/>
      <c r="AM15" s="111"/>
      <c r="AN15" s="63"/>
      <c r="AO15" s="109"/>
      <c r="AP15" s="124"/>
      <c r="AQ15" s="61"/>
      <c r="AR15" s="125"/>
      <c r="AS15" s="111"/>
      <c r="AT15" s="63"/>
      <c r="AU15" s="109"/>
      <c r="AV15" s="124"/>
      <c r="AW15" s="61"/>
      <c r="AX15" s="125"/>
      <c r="AY15" s="111"/>
      <c r="AZ15" s="63"/>
      <c r="BA15" s="117"/>
      <c r="BB15" s="60"/>
      <c r="BC15" s="61"/>
      <c r="BD15" s="107"/>
      <c r="BE15" s="116"/>
      <c r="BF15" s="63"/>
      <c r="BG15" s="117"/>
      <c r="BH15" s="111"/>
      <c r="BI15" s="63"/>
      <c r="BJ15" s="109"/>
      <c r="BK15" s="116"/>
      <c r="BL15" s="63"/>
      <c r="BM15" s="117"/>
      <c r="BN15" s="111"/>
      <c r="BO15" s="63"/>
      <c r="BP15" s="109"/>
      <c r="BQ15" s="124"/>
      <c r="BR15" s="61"/>
      <c r="BS15" s="125"/>
      <c r="BT15" s="111"/>
      <c r="BU15" s="63"/>
      <c r="BV15" s="109"/>
      <c r="BW15" s="124"/>
      <c r="BX15" s="61"/>
      <c r="BY15" s="125"/>
      <c r="BZ15" s="111"/>
      <c r="CA15" s="63"/>
      <c r="CB15" s="109"/>
      <c r="CC15" s="124"/>
      <c r="CD15" s="61"/>
      <c r="CE15" s="125"/>
      <c r="CF15" s="111"/>
      <c r="CG15" s="63"/>
      <c r="CH15" s="109"/>
      <c r="CI15" s="124"/>
      <c r="CJ15" s="61"/>
      <c r="CK15" s="125"/>
      <c r="CL15" s="111"/>
      <c r="CM15" s="63"/>
      <c r="CN15" s="117"/>
      <c r="CO15" s="60"/>
      <c r="CP15" s="61"/>
      <c r="CQ15" s="107"/>
      <c r="CR15" s="116"/>
      <c r="CS15" s="63"/>
      <c r="CT15" s="117"/>
      <c r="CU15" s="111"/>
      <c r="CV15" s="63"/>
      <c r="CW15" s="109"/>
      <c r="CX15" s="116"/>
      <c r="CY15" s="63"/>
      <c r="CZ15" s="117"/>
      <c r="DA15" s="111"/>
      <c r="DB15" s="63"/>
      <c r="DC15" s="109"/>
      <c r="DD15" s="124"/>
      <c r="DE15" s="61"/>
      <c r="DF15" s="125"/>
      <c r="DG15" s="111"/>
      <c r="DH15" s="63"/>
      <c r="DI15" s="109"/>
      <c r="DJ15" s="124"/>
      <c r="DK15" s="61"/>
      <c r="DL15" s="125"/>
      <c r="DM15" s="111"/>
      <c r="DN15" s="63"/>
      <c r="DO15" s="109"/>
      <c r="DP15" s="124"/>
      <c r="DQ15" s="61"/>
      <c r="DR15" s="125"/>
      <c r="DS15" s="111"/>
      <c r="DT15" s="63"/>
      <c r="DU15" s="109"/>
      <c r="DV15" s="124"/>
      <c r="DW15" s="61"/>
      <c r="DX15" s="125"/>
      <c r="DY15" s="111"/>
      <c r="DZ15" s="63"/>
      <c r="EA15" s="117"/>
    </row>
    <row r="16" spans="1:131" ht="18.75">
      <c r="A16" s="133">
        <v>8</v>
      </c>
      <c r="B16" s="5">
        <f>IF($A16=$A16,8)*1</f>
        <v>8</v>
      </c>
      <c r="C16" s="53">
        <f>IF($A16=$A16,8)*2</f>
        <v>16</v>
      </c>
      <c r="D16" s="51">
        <f>IF($A16=$A16,8)*3</f>
        <v>24</v>
      </c>
      <c r="E16" s="131" t="s">
        <v>13</v>
      </c>
      <c r="F16" s="124"/>
      <c r="G16" s="61"/>
      <c r="H16" s="125"/>
      <c r="I16" s="60"/>
      <c r="J16" s="61"/>
      <c r="K16" s="107"/>
      <c r="L16" s="124"/>
      <c r="M16" s="61"/>
      <c r="N16" s="125"/>
      <c r="O16" s="60"/>
      <c r="P16" s="61"/>
      <c r="Q16" s="107"/>
      <c r="R16" s="116"/>
      <c r="S16" s="63"/>
      <c r="T16" s="117"/>
      <c r="U16" s="111"/>
      <c r="V16" s="63"/>
      <c r="W16" s="109"/>
      <c r="X16" s="116"/>
      <c r="Y16" s="63"/>
      <c r="Z16" s="117"/>
      <c r="AA16" s="111"/>
      <c r="AB16" s="63"/>
      <c r="AC16" s="109"/>
      <c r="AD16" s="124"/>
      <c r="AE16" s="61"/>
      <c r="AF16" s="125"/>
      <c r="AG16" s="111"/>
      <c r="AH16" s="63"/>
      <c r="AI16" s="109"/>
      <c r="AJ16" s="124"/>
      <c r="AK16" s="61"/>
      <c r="AL16" s="125"/>
      <c r="AM16" s="111"/>
      <c r="AN16" s="63"/>
      <c r="AO16" s="109"/>
      <c r="AP16" s="124"/>
      <c r="AQ16" s="61"/>
      <c r="AR16" s="125"/>
      <c r="AS16" s="111"/>
      <c r="AT16" s="63"/>
      <c r="AU16" s="109"/>
      <c r="AV16" s="124"/>
      <c r="AW16" s="61"/>
      <c r="AX16" s="125"/>
      <c r="AY16" s="111"/>
      <c r="AZ16" s="63"/>
      <c r="BA16" s="117"/>
      <c r="BB16" s="60"/>
      <c r="BC16" s="61"/>
      <c r="BD16" s="107"/>
      <c r="BE16" s="116"/>
      <c r="BF16" s="63"/>
      <c r="BG16" s="117"/>
      <c r="BH16" s="111"/>
      <c r="BI16" s="63"/>
      <c r="BJ16" s="109"/>
      <c r="BK16" s="116"/>
      <c r="BL16" s="63"/>
      <c r="BM16" s="117"/>
      <c r="BN16" s="111"/>
      <c r="BO16" s="63"/>
      <c r="BP16" s="109"/>
      <c r="BQ16" s="124"/>
      <c r="BR16" s="61"/>
      <c r="BS16" s="125"/>
      <c r="BT16" s="111"/>
      <c r="BU16" s="63"/>
      <c r="BV16" s="109"/>
      <c r="BW16" s="124"/>
      <c r="BX16" s="61"/>
      <c r="BY16" s="125"/>
      <c r="BZ16" s="111"/>
      <c r="CA16" s="63"/>
      <c r="CB16" s="109"/>
      <c r="CC16" s="124"/>
      <c r="CD16" s="61"/>
      <c r="CE16" s="125"/>
      <c r="CF16" s="111"/>
      <c r="CG16" s="63"/>
      <c r="CH16" s="109"/>
      <c r="CI16" s="124"/>
      <c r="CJ16" s="61"/>
      <c r="CK16" s="125"/>
      <c r="CL16" s="111"/>
      <c r="CM16" s="63"/>
      <c r="CN16" s="117"/>
      <c r="CO16" s="60"/>
      <c r="CP16" s="61"/>
      <c r="CQ16" s="107"/>
      <c r="CR16" s="116"/>
      <c r="CS16" s="63"/>
      <c r="CT16" s="117"/>
      <c r="CU16" s="111"/>
      <c r="CV16" s="63"/>
      <c r="CW16" s="109"/>
      <c r="CX16" s="116"/>
      <c r="CY16" s="63"/>
      <c r="CZ16" s="117"/>
      <c r="DA16" s="111"/>
      <c r="DB16" s="63"/>
      <c r="DC16" s="109"/>
      <c r="DD16" s="124"/>
      <c r="DE16" s="61"/>
      <c r="DF16" s="125"/>
      <c r="DG16" s="111"/>
      <c r="DH16" s="63"/>
      <c r="DI16" s="109"/>
      <c r="DJ16" s="124"/>
      <c r="DK16" s="61"/>
      <c r="DL16" s="125"/>
      <c r="DM16" s="111"/>
      <c r="DN16" s="63"/>
      <c r="DO16" s="109"/>
      <c r="DP16" s="124"/>
      <c r="DQ16" s="61"/>
      <c r="DR16" s="125"/>
      <c r="DS16" s="111"/>
      <c r="DT16" s="63"/>
      <c r="DU16" s="109"/>
      <c r="DV16" s="124"/>
      <c r="DW16" s="61"/>
      <c r="DX16" s="125"/>
      <c r="DY16" s="111"/>
      <c r="DZ16" s="63"/>
      <c r="EA16" s="117"/>
    </row>
    <row r="17" spans="1:131" ht="18.75">
      <c r="A17" s="133">
        <v>9</v>
      </c>
      <c r="B17" s="5">
        <f>IF($A17=$A17,9)*1</f>
        <v>9</v>
      </c>
      <c r="C17" s="53">
        <f>IF($A17=$A17,9)*2</f>
        <v>18</v>
      </c>
      <c r="D17" s="51">
        <f>IF($A17=$A17,9)*3</f>
        <v>27</v>
      </c>
      <c r="E17" s="130" t="s">
        <v>14</v>
      </c>
      <c r="F17" s="124"/>
      <c r="G17" s="61"/>
      <c r="H17" s="125"/>
      <c r="I17" s="60"/>
      <c r="J17" s="61"/>
      <c r="K17" s="107"/>
      <c r="L17" s="124"/>
      <c r="M17" s="61"/>
      <c r="N17" s="125"/>
      <c r="O17" s="60"/>
      <c r="P17" s="61"/>
      <c r="Q17" s="107"/>
      <c r="R17" s="116"/>
      <c r="S17" s="63"/>
      <c r="T17" s="117"/>
      <c r="U17" s="111"/>
      <c r="V17" s="63"/>
      <c r="W17" s="109"/>
      <c r="X17" s="116"/>
      <c r="Y17" s="63"/>
      <c r="Z17" s="117"/>
      <c r="AA17" s="111"/>
      <c r="AB17" s="63"/>
      <c r="AC17" s="109"/>
      <c r="AD17" s="124"/>
      <c r="AE17" s="61"/>
      <c r="AF17" s="125"/>
      <c r="AG17" s="111"/>
      <c r="AH17" s="63"/>
      <c r="AI17" s="109"/>
      <c r="AJ17" s="124"/>
      <c r="AK17" s="61"/>
      <c r="AL17" s="125"/>
      <c r="AM17" s="111"/>
      <c r="AN17" s="63"/>
      <c r="AO17" s="109"/>
      <c r="AP17" s="124"/>
      <c r="AQ17" s="61"/>
      <c r="AR17" s="125"/>
      <c r="AS17" s="111"/>
      <c r="AT17" s="63"/>
      <c r="AU17" s="109"/>
      <c r="AV17" s="124"/>
      <c r="AW17" s="61"/>
      <c r="AX17" s="125"/>
      <c r="AY17" s="111"/>
      <c r="AZ17" s="63"/>
      <c r="BA17" s="117"/>
      <c r="BB17" s="60"/>
      <c r="BC17" s="61"/>
      <c r="BD17" s="107"/>
      <c r="BE17" s="116"/>
      <c r="BF17" s="63"/>
      <c r="BG17" s="117"/>
      <c r="BH17" s="111"/>
      <c r="BI17" s="63"/>
      <c r="BJ17" s="109"/>
      <c r="BK17" s="116"/>
      <c r="BL17" s="63"/>
      <c r="BM17" s="117"/>
      <c r="BN17" s="111"/>
      <c r="BO17" s="63"/>
      <c r="BP17" s="109"/>
      <c r="BQ17" s="124"/>
      <c r="BR17" s="61"/>
      <c r="BS17" s="125"/>
      <c r="BT17" s="111"/>
      <c r="BU17" s="63"/>
      <c r="BV17" s="109"/>
      <c r="BW17" s="124"/>
      <c r="BX17" s="61"/>
      <c r="BY17" s="125"/>
      <c r="BZ17" s="111"/>
      <c r="CA17" s="63"/>
      <c r="CB17" s="109"/>
      <c r="CC17" s="124"/>
      <c r="CD17" s="61"/>
      <c r="CE17" s="125"/>
      <c r="CF17" s="111"/>
      <c r="CG17" s="63"/>
      <c r="CH17" s="109"/>
      <c r="CI17" s="124"/>
      <c r="CJ17" s="61"/>
      <c r="CK17" s="125"/>
      <c r="CL17" s="111"/>
      <c r="CM17" s="63"/>
      <c r="CN17" s="117"/>
      <c r="CO17" s="60"/>
      <c r="CP17" s="61"/>
      <c r="CQ17" s="107"/>
      <c r="CR17" s="116"/>
      <c r="CS17" s="63"/>
      <c r="CT17" s="117"/>
      <c r="CU17" s="111"/>
      <c r="CV17" s="63"/>
      <c r="CW17" s="109"/>
      <c r="CX17" s="116"/>
      <c r="CY17" s="63"/>
      <c r="CZ17" s="117"/>
      <c r="DA17" s="111"/>
      <c r="DB17" s="63"/>
      <c r="DC17" s="109"/>
      <c r="DD17" s="124"/>
      <c r="DE17" s="61"/>
      <c r="DF17" s="125"/>
      <c r="DG17" s="111"/>
      <c r="DH17" s="63"/>
      <c r="DI17" s="109"/>
      <c r="DJ17" s="124"/>
      <c r="DK17" s="61"/>
      <c r="DL17" s="125"/>
      <c r="DM17" s="111"/>
      <c r="DN17" s="63"/>
      <c r="DO17" s="109"/>
      <c r="DP17" s="124"/>
      <c r="DQ17" s="61"/>
      <c r="DR17" s="125"/>
      <c r="DS17" s="111"/>
      <c r="DT17" s="63"/>
      <c r="DU17" s="109"/>
      <c r="DV17" s="124"/>
      <c r="DW17" s="61"/>
      <c r="DX17" s="125"/>
      <c r="DY17" s="111"/>
      <c r="DZ17" s="63"/>
      <c r="EA17" s="117"/>
    </row>
    <row r="18" spans="1:131" ht="18.75">
      <c r="A18" s="133">
        <v>10</v>
      </c>
      <c r="B18" s="5">
        <f>IF($A18=$A18,10)*1</f>
        <v>10</v>
      </c>
      <c r="C18" s="53">
        <f>IF($A18=$A18,10)*2</f>
        <v>20</v>
      </c>
      <c r="D18" s="51">
        <f>IF($A18=$A18,10)*3</f>
        <v>30</v>
      </c>
      <c r="E18" s="131" t="s">
        <v>15</v>
      </c>
      <c r="F18" s="124"/>
      <c r="G18" s="61"/>
      <c r="H18" s="125"/>
      <c r="I18" s="60"/>
      <c r="J18" s="61"/>
      <c r="K18" s="107"/>
      <c r="L18" s="124"/>
      <c r="M18" s="61"/>
      <c r="N18" s="125"/>
      <c r="O18" s="60"/>
      <c r="P18" s="61"/>
      <c r="Q18" s="107"/>
      <c r="R18" s="116"/>
      <c r="S18" s="63"/>
      <c r="T18" s="117"/>
      <c r="U18" s="111"/>
      <c r="V18" s="63"/>
      <c r="W18" s="109"/>
      <c r="X18" s="116"/>
      <c r="Y18" s="63"/>
      <c r="Z18" s="117"/>
      <c r="AA18" s="111"/>
      <c r="AB18" s="63"/>
      <c r="AC18" s="109"/>
      <c r="AD18" s="124"/>
      <c r="AE18" s="61"/>
      <c r="AF18" s="125"/>
      <c r="AG18" s="111"/>
      <c r="AH18" s="63"/>
      <c r="AI18" s="109"/>
      <c r="AJ18" s="124"/>
      <c r="AK18" s="61"/>
      <c r="AL18" s="125"/>
      <c r="AM18" s="111"/>
      <c r="AN18" s="63"/>
      <c r="AO18" s="109"/>
      <c r="AP18" s="124"/>
      <c r="AQ18" s="61"/>
      <c r="AR18" s="125"/>
      <c r="AS18" s="111"/>
      <c r="AT18" s="63"/>
      <c r="AU18" s="109"/>
      <c r="AV18" s="124"/>
      <c r="AW18" s="61"/>
      <c r="AX18" s="125"/>
      <c r="AY18" s="111"/>
      <c r="AZ18" s="63"/>
      <c r="BA18" s="117"/>
      <c r="BB18" s="60"/>
      <c r="BC18" s="61"/>
      <c r="BD18" s="107"/>
      <c r="BE18" s="116"/>
      <c r="BF18" s="63"/>
      <c r="BG18" s="117"/>
      <c r="BH18" s="111"/>
      <c r="BI18" s="63"/>
      <c r="BJ18" s="109"/>
      <c r="BK18" s="116"/>
      <c r="BL18" s="63"/>
      <c r="BM18" s="117"/>
      <c r="BN18" s="111"/>
      <c r="BO18" s="63"/>
      <c r="BP18" s="109"/>
      <c r="BQ18" s="124"/>
      <c r="BR18" s="61"/>
      <c r="BS18" s="125"/>
      <c r="BT18" s="111"/>
      <c r="BU18" s="63"/>
      <c r="BV18" s="109"/>
      <c r="BW18" s="124"/>
      <c r="BX18" s="61"/>
      <c r="BY18" s="125"/>
      <c r="BZ18" s="111"/>
      <c r="CA18" s="63"/>
      <c r="CB18" s="109"/>
      <c r="CC18" s="124"/>
      <c r="CD18" s="61"/>
      <c r="CE18" s="125"/>
      <c r="CF18" s="111"/>
      <c r="CG18" s="63"/>
      <c r="CH18" s="109"/>
      <c r="CI18" s="124"/>
      <c r="CJ18" s="61"/>
      <c r="CK18" s="125"/>
      <c r="CL18" s="111"/>
      <c r="CM18" s="63"/>
      <c r="CN18" s="117"/>
      <c r="CO18" s="60"/>
      <c r="CP18" s="61"/>
      <c r="CQ18" s="107"/>
      <c r="CR18" s="116"/>
      <c r="CS18" s="63"/>
      <c r="CT18" s="117"/>
      <c r="CU18" s="111"/>
      <c r="CV18" s="63"/>
      <c r="CW18" s="109"/>
      <c r="CX18" s="116"/>
      <c r="CY18" s="63"/>
      <c r="CZ18" s="117"/>
      <c r="DA18" s="111"/>
      <c r="DB18" s="63"/>
      <c r="DC18" s="109"/>
      <c r="DD18" s="124"/>
      <c r="DE18" s="61"/>
      <c r="DF18" s="125"/>
      <c r="DG18" s="111"/>
      <c r="DH18" s="63"/>
      <c r="DI18" s="109"/>
      <c r="DJ18" s="124"/>
      <c r="DK18" s="61"/>
      <c r="DL18" s="125"/>
      <c r="DM18" s="111"/>
      <c r="DN18" s="63"/>
      <c r="DO18" s="109"/>
      <c r="DP18" s="124"/>
      <c r="DQ18" s="61"/>
      <c r="DR18" s="125"/>
      <c r="DS18" s="111"/>
      <c r="DT18" s="63"/>
      <c r="DU18" s="109"/>
      <c r="DV18" s="124"/>
      <c r="DW18" s="61"/>
      <c r="DX18" s="125"/>
      <c r="DY18" s="111"/>
      <c r="DZ18" s="63"/>
      <c r="EA18" s="117"/>
    </row>
    <row r="19" spans="1:131" ht="15" customHeight="1">
      <c r="A19" s="133">
        <v>11</v>
      </c>
      <c r="B19" s="5">
        <f>IF($A19=$A19,11)*1</f>
        <v>11</v>
      </c>
      <c r="C19" s="53">
        <f>IF($A19=$A19,11)*2</f>
        <v>22</v>
      </c>
      <c r="D19" s="51">
        <f>IF($A19=$A19,11)*3</f>
        <v>33</v>
      </c>
      <c r="E19" s="130" t="s">
        <v>16</v>
      </c>
      <c r="F19" s="124"/>
      <c r="G19" s="61"/>
      <c r="H19" s="125"/>
      <c r="I19" s="60"/>
      <c r="J19" s="61"/>
      <c r="K19" s="107"/>
      <c r="L19" s="124"/>
      <c r="M19" s="61"/>
      <c r="N19" s="125"/>
      <c r="O19" s="60"/>
      <c r="P19" s="61"/>
      <c r="Q19" s="107"/>
      <c r="R19" s="116"/>
      <c r="S19" s="63"/>
      <c r="T19" s="117"/>
      <c r="U19" s="111"/>
      <c r="V19" s="63"/>
      <c r="W19" s="109"/>
      <c r="X19" s="116"/>
      <c r="Y19" s="63"/>
      <c r="Z19" s="117"/>
      <c r="AA19" s="111"/>
      <c r="AB19" s="63"/>
      <c r="AC19" s="109"/>
      <c r="AD19" s="124"/>
      <c r="AE19" s="61"/>
      <c r="AF19" s="125"/>
      <c r="AG19" s="111"/>
      <c r="AH19" s="63"/>
      <c r="AI19" s="109"/>
      <c r="AJ19" s="124"/>
      <c r="AK19" s="61"/>
      <c r="AL19" s="125"/>
      <c r="AM19" s="111"/>
      <c r="AN19" s="63"/>
      <c r="AO19" s="109"/>
      <c r="AP19" s="124"/>
      <c r="AQ19" s="61"/>
      <c r="AR19" s="125"/>
      <c r="AS19" s="111"/>
      <c r="AT19" s="63"/>
      <c r="AU19" s="109"/>
      <c r="AV19" s="124"/>
      <c r="AW19" s="61"/>
      <c r="AX19" s="125"/>
      <c r="AY19" s="111"/>
      <c r="AZ19" s="63"/>
      <c r="BA19" s="117"/>
      <c r="BB19" s="60"/>
      <c r="BC19" s="61"/>
      <c r="BD19" s="107"/>
      <c r="BE19" s="116"/>
      <c r="BF19" s="63"/>
      <c r="BG19" s="117"/>
      <c r="BH19" s="111"/>
      <c r="BI19" s="63"/>
      <c r="BJ19" s="109"/>
      <c r="BK19" s="116"/>
      <c r="BL19" s="63"/>
      <c r="BM19" s="117"/>
      <c r="BN19" s="111"/>
      <c r="BO19" s="63"/>
      <c r="BP19" s="109"/>
      <c r="BQ19" s="124"/>
      <c r="BR19" s="61"/>
      <c r="BS19" s="125"/>
      <c r="BT19" s="111"/>
      <c r="BU19" s="63"/>
      <c r="BV19" s="109"/>
      <c r="BW19" s="124"/>
      <c r="BX19" s="61"/>
      <c r="BY19" s="125"/>
      <c r="BZ19" s="111"/>
      <c r="CA19" s="63"/>
      <c r="CB19" s="109"/>
      <c r="CC19" s="124"/>
      <c r="CD19" s="61"/>
      <c r="CE19" s="125"/>
      <c r="CF19" s="111"/>
      <c r="CG19" s="63"/>
      <c r="CH19" s="109"/>
      <c r="CI19" s="124"/>
      <c r="CJ19" s="61"/>
      <c r="CK19" s="125"/>
      <c r="CL19" s="111"/>
      <c r="CM19" s="63"/>
      <c r="CN19" s="117"/>
      <c r="CO19" s="60"/>
      <c r="CP19" s="61"/>
      <c r="CQ19" s="107"/>
      <c r="CR19" s="116"/>
      <c r="CS19" s="63"/>
      <c r="CT19" s="117"/>
      <c r="CU19" s="111"/>
      <c r="CV19" s="63"/>
      <c r="CW19" s="109"/>
      <c r="CX19" s="116"/>
      <c r="CY19" s="63"/>
      <c r="CZ19" s="117"/>
      <c r="DA19" s="111"/>
      <c r="DB19" s="63"/>
      <c r="DC19" s="109"/>
      <c r="DD19" s="124"/>
      <c r="DE19" s="61"/>
      <c r="DF19" s="125"/>
      <c r="DG19" s="111"/>
      <c r="DH19" s="63"/>
      <c r="DI19" s="109"/>
      <c r="DJ19" s="124"/>
      <c r="DK19" s="61"/>
      <c r="DL19" s="125"/>
      <c r="DM19" s="111"/>
      <c r="DN19" s="63"/>
      <c r="DO19" s="109"/>
      <c r="DP19" s="124"/>
      <c r="DQ19" s="61"/>
      <c r="DR19" s="125"/>
      <c r="DS19" s="111"/>
      <c r="DT19" s="63"/>
      <c r="DU19" s="109"/>
      <c r="DV19" s="124"/>
      <c r="DW19" s="61"/>
      <c r="DX19" s="125"/>
      <c r="DY19" s="111"/>
      <c r="DZ19" s="63"/>
      <c r="EA19" s="117"/>
    </row>
    <row r="20" spans="1:131" ht="18.75">
      <c r="A20" s="133">
        <v>12</v>
      </c>
      <c r="B20" s="5">
        <f>IF($A20=$A20,12)*1</f>
        <v>12</v>
      </c>
      <c r="C20" s="53">
        <f>IF($A20=$A20,12)*2</f>
        <v>24</v>
      </c>
      <c r="D20" s="51">
        <f>IF($A20=$A20,12)*3</f>
        <v>36</v>
      </c>
      <c r="E20" s="131" t="s">
        <v>17</v>
      </c>
      <c r="F20" s="124"/>
      <c r="G20" s="61"/>
      <c r="H20" s="125"/>
      <c r="I20" s="60"/>
      <c r="J20" s="61"/>
      <c r="K20" s="107"/>
      <c r="L20" s="124"/>
      <c r="M20" s="61"/>
      <c r="N20" s="125"/>
      <c r="O20" s="60"/>
      <c r="P20" s="61"/>
      <c r="Q20" s="107"/>
      <c r="R20" s="116"/>
      <c r="S20" s="63"/>
      <c r="T20" s="117"/>
      <c r="U20" s="111"/>
      <c r="V20" s="63"/>
      <c r="W20" s="109"/>
      <c r="X20" s="116"/>
      <c r="Y20" s="63"/>
      <c r="Z20" s="117"/>
      <c r="AA20" s="111"/>
      <c r="AB20" s="63"/>
      <c r="AC20" s="109"/>
      <c r="AD20" s="124"/>
      <c r="AE20" s="61"/>
      <c r="AF20" s="125"/>
      <c r="AG20" s="111"/>
      <c r="AH20" s="63"/>
      <c r="AI20" s="109"/>
      <c r="AJ20" s="124"/>
      <c r="AK20" s="61"/>
      <c r="AL20" s="125"/>
      <c r="AM20" s="111"/>
      <c r="AN20" s="63"/>
      <c r="AO20" s="109"/>
      <c r="AP20" s="124"/>
      <c r="AQ20" s="61"/>
      <c r="AR20" s="125"/>
      <c r="AS20" s="111"/>
      <c r="AT20" s="63"/>
      <c r="AU20" s="109"/>
      <c r="AV20" s="124"/>
      <c r="AW20" s="61"/>
      <c r="AX20" s="125"/>
      <c r="AY20" s="111"/>
      <c r="AZ20" s="63"/>
      <c r="BA20" s="117"/>
      <c r="BB20" s="60"/>
      <c r="BC20" s="61"/>
      <c r="BD20" s="107"/>
      <c r="BE20" s="116"/>
      <c r="BF20" s="63"/>
      <c r="BG20" s="117"/>
      <c r="BH20" s="111"/>
      <c r="BI20" s="63"/>
      <c r="BJ20" s="109"/>
      <c r="BK20" s="116"/>
      <c r="BL20" s="63"/>
      <c r="BM20" s="117"/>
      <c r="BN20" s="111"/>
      <c r="BO20" s="63"/>
      <c r="BP20" s="109"/>
      <c r="BQ20" s="124"/>
      <c r="BR20" s="61"/>
      <c r="BS20" s="125"/>
      <c r="BT20" s="111"/>
      <c r="BU20" s="63"/>
      <c r="BV20" s="109"/>
      <c r="BW20" s="124"/>
      <c r="BX20" s="61"/>
      <c r="BY20" s="125"/>
      <c r="BZ20" s="111"/>
      <c r="CA20" s="63"/>
      <c r="CB20" s="109"/>
      <c r="CC20" s="124"/>
      <c r="CD20" s="61"/>
      <c r="CE20" s="125"/>
      <c r="CF20" s="111"/>
      <c r="CG20" s="63"/>
      <c r="CH20" s="109"/>
      <c r="CI20" s="124"/>
      <c r="CJ20" s="61"/>
      <c r="CK20" s="125"/>
      <c r="CL20" s="111"/>
      <c r="CM20" s="63"/>
      <c r="CN20" s="117"/>
      <c r="CO20" s="60"/>
      <c r="CP20" s="61"/>
      <c r="CQ20" s="107"/>
      <c r="CR20" s="116"/>
      <c r="CS20" s="63"/>
      <c r="CT20" s="117"/>
      <c r="CU20" s="111"/>
      <c r="CV20" s="63"/>
      <c r="CW20" s="109"/>
      <c r="CX20" s="116"/>
      <c r="CY20" s="63"/>
      <c r="CZ20" s="117"/>
      <c r="DA20" s="111"/>
      <c r="DB20" s="63"/>
      <c r="DC20" s="109"/>
      <c r="DD20" s="124"/>
      <c r="DE20" s="61"/>
      <c r="DF20" s="125"/>
      <c r="DG20" s="111"/>
      <c r="DH20" s="63"/>
      <c r="DI20" s="109"/>
      <c r="DJ20" s="124"/>
      <c r="DK20" s="61"/>
      <c r="DL20" s="125"/>
      <c r="DM20" s="111"/>
      <c r="DN20" s="63"/>
      <c r="DO20" s="109"/>
      <c r="DP20" s="124"/>
      <c r="DQ20" s="61"/>
      <c r="DR20" s="125"/>
      <c r="DS20" s="111"/>
      <c r="DT20" s="63"/>
      <c r="DU20" s="109"/>
      <c r="DV20" s="124"/>
      <c r="DW20" s="61"/>
      <c r="DX20" s="125"/>
      <c r="DY20" s="111"/>
      <c r="DZ20" s="63"/>
      <c r="EA20" s="117"/>
    </row>
    <row r="21" spans="1:131" ht="18.75">
      <c r="A21" s="133">
        <v>13</v>
      </c>
      <c r="B21" s="5">
        <f>IF($A21=$A21,13)*1</f>
        <v>13</v>
      </c>
      <c r="C21" s="53">
        <f>IF($A21=$A21,13)*2</f>
        <v>26</v>
      </c>
      <c r="D21" s="51">
        <f>IF($A21=$A21,13)*3</f>
        <v>39</v>
      </c>
      <c r="E21" s="130" t="s">
        <v>18</v>
      </c>
      <c r="F21" s="124"/>
      <c r="G21" s="61"/>
      <c r="H21" s="125"/>
      <c r="I21" s="60"/>
      <c r="J21" s="61"/>
      <c r="K21" s="107"/>
      <c r="L21" s="124"/>
      <c r="M21" s="61"/>
      <c r="N21" s="125"/>
      <c r="O21" s="60"/>
      <c r="P21" s="61"/>
      <c r="Q21" s="107"/>
      <c r="R21" s="116"/>
      <c r="S21" s="63"/>
      <c r="T21" s="117"/>
      <c r="U21" s="111"/>
      <c r="V21" s="63"/>
      <c r="W21" s="109"/>
      <c r="X21" s="116"/>
      <c r="Y21" s="63"/>
      <c r="Z21" s="117"/>
      <c r="AA21" s="111"/>
      <c r="AB21" s="63"/>
      <c r="AC21" s="109"/>
      <c r="AD21" s="124"/>
      <c r="AE21" s="61"/>
      <c r="AF21" s="125"/>
      <c r="AG21" s="111"/>
      <c r="AH21" s="63"/>
      <c r="AI21" s="109"/>
      <c r="AJ21" s="124"/>
      <c r="AK21" s="61"/>
      <c r="AL21" s="125"/>
      <c r="AM21" s="111"/>
      <c r="AN21" s="63"/>
      <c r="AO21" s="109"/>
      <c r="AP21" s="124"/>
      <c r="AQ21" s="61"/>
      <c r="AR21" s="125"/>
      <c r="AS21" s="111"/>
      <c r="AT21" s="63"/>
      <c r="AU21" s="109"/>
      <c r="AV21" s="124"/>
      <c r="AW21" s="61"/>
      <c r="AX21" s="125"/>
      <c r="AY21" s="111"/>
      <c r="AZ21" s="63"/>
      <c r="BA21" s="117"/>
      <c r="BB21" s="60"/>
      <c r="BC21" s="61"/>
      <c r="BD21" s="107"/>
      <c r="BE21" s="116"/>
      <c r="BF21" s="63"/>
      <c r="BG21" s="117"/>
      <c r="BH21" s="111"/>
      <c r="BI21" s="63"/>
      <c r="BJ21" s="109"/>
      <c r="BK21" s="116"/>
      <c r="BL21" s="63"/>
      <c r="BM21" s="117"/>
      <c r="BN21" s="111"/>
      <c r="BO21" s="63"/>
      <c r="BP21" s="109"/>
      <c r="BQ21" s="124"/>
      <c r="BR21" s="61"/>
      <c r="BS21" s="125"/>
      <c r="BT21" s="111"/>
      <c r="BU21" s="63"/>
      <c r="BV21" s="109"/>
      <c r="BW21" s="124"/>
      <c r="BX21" s="61"/>
      <c r="BY21" s="125"/>
      <c r="BZ21" s="111"/>
      <c r="CA21" s="63"/>
      <c r="CB21" s="109"/>
      <c r="CC21" s="124"/>
      <c r="CD21" s="61"/>
      <c r="CE21" s="125"/>
      <c r="CF21" s="111"/>
      <c r="CG21" s="63"/>
      <c r="CH21" s="109"/>
      <c r="CI21" s="124"/>
      <c r="CJ21" s="61"/>
      <c r="CK21" s="125"/>
      <c r="CL21" s="111"/>
      <c r="CM21" s="63"/>
      <c r="CN21" s="117"/>
      <c r="CO21" s="60"/>
      <c r="CP21" s="61"/>
      <c r="CQ21" s="107"/>
      <c r="CR21" s="116"/>
      <c r="CS21" s="63"/>
      <c r="CT21" s="117"/>
      <c r="CU21" s="111"/>
      <c r="CV21" s="63"/>
      <c r="CW21" s="109"/>
      <c r="CX21" s="116"/>
      <c r="CY21" s="63"/>
      <c r="CZ21" s="117"/>
      <c r="DA21" s="111"/>
      <c r="DB21" s="63"/>
      <c r="DC21" s="109"/>
      <c r="DD21" s="124"/>
      <c r="DE21" s="61"/>
      <c r="DF21" s="125"/>
      <c r="DG21" s="111"/>
      <c r="DH21" s="63"/>
      <c r="DI21" s="109"/>
      <c r="DJ21" s="124"/>
      <c r="DK21" s="61"/>
      <c r="DL21" s="125"/>
      <c r="DM21" s="111"/>
      <c r="DN21" s="63"/>
      <c r="DO21" s="109"/>
      <c r="DP21" s="124"/>
      <c r="DQ21" s="61"/>
      <c r="DR21" s="125"/>
      <c r="DS21" s="111"/>
      <c r="DT21" s="63"/>
      <c r="DU21" s="109"/>
      <c r="DV21" s="124"/>
      <c r="DW21" s="61"/>
      <c r="DX21" s="125"/>
      <c r="DY21" s="111"/>
      <c r="DZ21" s="63"/>
      <c r="EA21" s="117"/>
    </row>
    <row r="22" spans="1:131" ht="18.75">
      <c r="A22" s="133">
        <v>14</v>
      </c>
      <c r="B22" s="5">
        <f>IF($A22=$A22,14)*1</f>
        <v>14</v>
      </c>
      <c r="C22" s="53">
        <f>IF($A22=$A22,14)*2</f>
        <v>28</v>
      </c>
      <c r="D22" s="51">
        <f>IF($A22=$A22,14)*3</f>
        <v>42</v>
      </c>
      <c r="E22" s="131" t="s">
        <v>19</v>
      </c>
      <c r="F22" s="124"/>
      <c r="G22" s="61"/>
      <c r="H22" s="125"/>
      <c r="I22" s="60"/>
      <c r="J22" s="61"/>
      <c r="K22" s="107"/>
      <c r="L22" s="124"/>
      <c r="M22" s="61"/>
      <c r="N22" s="125"/>
      <c r="O22" s="60"/>
      <c r="P22" s="61"/>
      <c r="Q22" s="107"/>
      <c r="R22" s="116"/>
      <c r="S22" s="63"/>
      <c r="T22" s="117"/>
      <c r="U22" s="111"/>
      <c r="V22" s="63"/>
      <c r="W22" s="109"/>
      <c r="X22" s="116"/>
      <c r="Y22" s="63"/>
      <c r="Z22" s="117"/>
      <c r="AA22" s="111"/>
      <c r="AB22" s="63"/>
      <c r="AC22" s="109"/>
      <c r="AD22" s="124"/>
      <c r="AE22" s="61"/>
      <c r="AF22" s="125"/>
      <c r="AG22" s="111"/>
      <c r="AH22" s="63"/>
      <c r="AI22" s="109"/>
      <c r="AJ22" s="124"/>
      <c r="AK22" s="61"/>
      <c r="AL22" s="125"/>
      <c r="AM22" s="111"/>
      <c r="AN22" s="63"/>
      <c r="AO22" s="109"/>
      <c r="AP22" s="124"/>
      <c r="AQ22" s="61"/>
      <c r="AR22" s="125"/>
      <c r="AS22" s="111"/>
      <c r="AT22" s="63"/>
      <c r="AU22" s="109"/>
      <c r="AV22" s="124"/>
      <c r="AW22" s="61"/>
      <c r="AX22" s="125"/>
      <c r="AY22" s="111"/>
      <c r="AZ22" s="63"/>
      <c r="BA22" s="117"/>
      <c r="BB22" s="60"/>
      <c r="BC22" s="61"/>
      <c r="BD22" s="107"/>
      <c r="BE22" s="116"/>
      <c r="BF22" s="63"/>
      <c r="BG22" s="117"/>
      <c r="BH22" s="111"/>
      <c r="BI22" s="63"/>
      <c r="BJ22" s="109"/>
      <c r="BK22" s="116"/>
      <c r="BL22" s="63"/>
      <c r="BM22" s="117"/>
      <c r="BN22" s="111"/>
      <c r="BO22" s="63"/>
      <c r="BP22" s="109"/>
      <c r="BQ22" s="124"/>
      <c r="BR22" s="61"/>
      <c r="BS22" s="125"/>
      <c r="BT22" s="111"/>
      <c r="BU22" s="63"/>
      <c r="BV22" s="109"/>
      <c r="BW22" s="124"/>
      <c r="BX22" s="61"/>
      <c r="BY22" s="125"/>
      <c r="BZ22" s="111"/>
      <c r="CA22" s="63"/>
      <c r="CB22" s="109"/>
      <c r="CC22" s="124"/>
      <c r="CD22" s="61"/>
      <c r="CE22" s="125"/>
      <c r="CF22" s="111"/>
      <c r="CG22" s="63"/>
      <c r="CH22" s="109"/>
      <c r="CI22" s="124"/>
      <c r="CJ22" s="61"/>
      <c r="CK22" s="125"/>
      <c r="CL22" s="111"/>
      <c r="CM22" s="63"/>
      <c r="CN22" s="117"/>
      <c r="CO22" s="60"/>
      <c r="CP22" s="61"/>
      <c r="CQ22" s="107"/>
      <c r="CR22" s="116"/>
      <c r="CS22" s="63"/>
      <c r="CT22" s="117"/>
      <c r="CU22" s="111"/>
      <c r="CV22" s="63"/>
      <c r="CW22" s="109"/>
      <c r="CX22" s="116"/>
      <c r="CY22" s="63"/>
      <c r="CZ22" s="117"/>
      <c r="DA22" s="111"/>
      <c r="DB22" s="63"/>
      <c r="DC22" s="109"/>
      <c r="DD22" s="124"/>
      <c r="DE22" s="61"/>
      <c r="DF22" s="125"/>
      <c r="DG22" s="111"/>
      <c r="DH22" s="63"/>
      <c r="DI22" s="109"/>
      <c r="DJ22" s="124"/>
      <c r="DK22" s="61"/>
      <c r="DL22" s="125"/>
      <c r="DM22" s="111"/>
      <c r="DN22" s="63"/>
      <c r="DO22" s="109"/>
      <c r="DP22" s="124"/>
      <c r="DQ22" s="61"/>
      <c r="DR22" s="125"/>
      <c r="DS22" s="111"/>
      <c r="DT22" s="63"/>
      <c r="DU22" s="109"/>
      <c r="DV22" s="124"/>
      <c r="DW22" s="61"/>
      <c r="DX22" s="125"/>
      <c r="DY22" s="111"/>
      <c r="DZ22" s="63"/>
      <c r="EA22" s="117"/>
    </row>
    <row r="23" spans="1:131" ht="18.75">
      <c r="A23" s="133">
        <v>15</v>
      </c>
      <c r="B23" s="5">
        <f>IF($A23=$A23,15)*1</f>
        <v>15</v>
      </c>
      <c r="C23" s="53">
        <f>IF($A23=$A23,15)*2</f>
        <v>30</v>
      </c>
      <c r="D23" s="51">
        <f>IF($A23=$A23,15)*3</f>
        <v>45</v>
      </c>
      <c r="E23" s="130" t="s">
        <v>20</v>
      </c>
      <c r="F23" s="124"/>
      <c r="G23" s="61"/>
      <c r="H23" s="125"/>
      <c r="I23" s="60"/>
      <c r="J23" s="61"/>
      <c r="K23" s="107"/>
      <c r="L23" s="124"/>
      <c r="M23" s="61"/>
      <c r="N23" s="125"/>
      <c r="O23" s="60"/>
      <c r="P23" s="61"/>
      <c r="Q23" s="107"/>
      <c r="R23" s="116"/>
      <c r="S23" s="63"/>
      <c r="T23" s="117"/>
      <c r="U23" s="111"/>
      <c r="V23" s="63"/>
      <c r="W23" s="109"/>
      <c r="X23" s="116"/>
      <c r="Y23" s="63"/>
      <c r="Z23" s="117"/>
      <c r="AA23" s="111"/>
      <c r="AB23" s="63"/>
      <c r="AC23" s="109"/>
      <c r="AD23" s="124"/>
      <c r="AE23" s="61"/>
      <c r="AF23" s="125"/>
      <c r="AG23" s="111"/>
      <c r="AH23" s="63"/>
      <c r="AI23" s="109"/>
      <c r="AJ23" s="124"/>
      <c r="AK23" s="61"/>
      <c r="AL23" s="125"/>
      <c r="AM23" s="111"/>
      <c r="AN23" s="63"/>
      <c r="AO23" s="109"/>
      <c r="AP23" s="124"/>
      <c r="AQ23" s="61"/>
      <c r="AR23" s="125"/>
      <c r="AS23" s="111"/>
      <c r="AT23" s="63"/>
      <c r="AU23" s="109"/>
      <c r="AV23" s="124"/>
      <c r="AW23" s="61"/>
      <c r="AX23" s="125"/>
      <c r="AY23" s="111"/>
      <c r="AZ23" s="63"/>
      <c r="BA23" s="117"/>
      <c r="BB23" s="60"/>
      <c r="BC23" s="61"/>
      <c r="BD23" s="107"/>
      <c r="BE23" s="116"/>
      <c r="BF23" s="63"/>
      <c r="BG23" s="117"/>
      <c r="BH23" s="111"/>
      <c r="BI23" s="63"/>
      <c r="BJ23" s="109"/>
      <c r="BK23" s="116"/>
      <c r="BL23" s="63"/>
      <c r="BM23" s="117"/>
      <c r="BN23" s="111"/>
      <c r="BO23" s="63"/>
      <c r="BP23" s="109"/>
      <c r="BQ23" s="124"/>
      <c r="BR23" s="61"/>
      <c r="BS23" s="125"/>
      <c r="BT23" s="111"/>
      <c r="BU23" s="63"/>
      <c r="BV23" s="109"/>
      <c r="BW23" s="124"/>
      <c r="BX23" s="61"/>
      <c r="BY23" s="125"/>
      <c r="BZ23" s="111"/>
      <c r="CA23" s="63"/>
      <c r="CB23" s="109"/>
      <c r="CC23" s="124"/>
      <c r="CD23" s="61"/>
      <c r="CE23" s="125"/>
      <c r="CF23" s="111"/>
      <c r="CG23" s="63"/>
      <c r="CH23" s="109"/>
      <c r="CI23" s="124"/>
      <c r="CJ23" s="61"/>
      <c r="CK23" s="125"/>
      <c r="CL23" s="111"/>
      <c r="CM23" s="63"/>
      <c r="CN23" s="117"/>
      <c r="CO23" s="60"/>
      <c r="CP23" s="61"/>
      <c r="CQ23" s="107"/>
      <c r="CR23" s="116"/>
      <c r="CS23" s="63"/>
      <c r="CT23" s="117"/>
      <c r="CU23" s="111"/>
      <c r="CV23" s="63"/>
      <c r="CW23" s="109"/>
      <c r="CX23" s="116"/>
      <c r="CY23" s="63"/>
      <c r="CZ23" s="117"/>
      <c r="DA23" s="111"/>
      <c r="DB23" s="63"/>
      <c r="DC23" s="109"/>
      <c r="DD23" s="124"/>
      <c r="DE23" s="61"/>
      <c r="DF23" s="125"/>
      <c r="DG23" s="111"/>
      <c r="DH23" s="63"/>
      <c r="DI23" s="109"/>
      <c r="DJ23" s="124"/>
      <c r="DK23" s="61"/>
      <c r="DL23" s="125"/>
      <c r="DM23" s="111"/>
      <c r="DN23" s="63"/>
      <c r="DO23" s="109"/>
      <c r="DP23" s="124"/>
      <c r="DQ23" s="61"/>
      <c r="DR23" s="125"/>
      <c r="DS23" s="111"/>
      <c r="DT23" s="63"/>
      <c r="DU23" s="109"/>
      <c r="DV23" s="124"/>
      <c r="DW23" s="61"/>
      <c r="DX23" s="125"/>
      <c r="DY23" s="111"/>
      <c r="DZ23" s="63"/>
      <c r="EA23" s="117"/>
    </row>
    <row r="24" spans="1:131" ht="18.75">
      <c r="A24" s="133">
        <v>16</v>
      </c>
      <c r="B24" s="5">
        <f>IF($A24=$A24,16)*1</f>
        <v>16</v>
      </c>
      <c r="C24" s="53">
        <f>IF($A24=$A24,16)*2</f>
        <v>32</v>
      </c>
      <c r="D24" s="51">
        <f>IF($A24=$A24,16)*3</f>
        <v>48</v>
      </c>
      <c r="E24" s="131" t="s">
        <v>21</v>
      </c>
      <c r="F24" s="124"/>
      <c r="G24" s="61"/>
      <c r="H24" s="125"/>
      <c r="I24" s="60"/>
      <c r="J24" s="61"/>
      <c r="K24" s="107"/>
      <c r="L24" s="124"/>
      <c r="M24" s="61"/>
      <c r="N24" s="125"/>
      <c r="O24" s="60"/>
      <c r="P24" s="61"/>
      <c r="Q24" s="107"/>
      <c r="R24" s="116"/>
      <c r="S24" s="63"/>
      <c r="T24" s="117"/>
      <c r="U24" s="111"/>
      <c r="V24" s="63"/>
      <c r="W24" s="109"/>
      <c r="X24" s="116"/>
      <c r="Y24" s="63"/>
      <c r="Z24" s="117"/>
      <c r="AA24" s="111"/>
      <c r="AB24" s="63"/>
      <c r="AC24" s="109"/>
      <c r="AD24" s="124"/>
      <c r="AE24" s="61"/>
      <c r="AF24" s="125"/>
      <c r="AG24" s="111"/>
      <c r="AH24" s="63"/>
      <c r="AI24" s="109"/>
      <c r="AJ24" s="124"/>
      <c r="AK24" s="61"/>
      <c r="AL24" s="125"/>
      <c r="AM24" s="111"/>
      <c r="AN24" s="63"/>
      <c r="AO24" s="109"/>
      <c r="AP24" s="124"/>
      <c r="AQ24" s="61"/>
      <c r="AR24" s="125"/>
      <c r="AS24" s="111"/>
      <c r="AT24" s="63"/>
      <c r="AU24" s="109"/>
      <c r="AV24" s="124"/>
      <c r="AW24" s="61"/>
      <c r="AX24" s="125"/>
      <c r="AY24" s="111"/>
      <c r="AZ24" s="63"/>
      <c r="BA24" s="117"/>
      <c r="BB24" s="60"/>
      <c r="BC24" s="61"/>
      <c r="BD24" s="107"/>
      <c r="BE24" s="116"/>
      <c r="BF24" s="63"/>
      <c r="BG24" s="117"/>
      <c r="BH24" s="111"/>
      <c r="BI24" s="63"/>
      <c r="BJ24" s="109"/>
      <c r="BK24" s="116"/>
      <c r="BL24" s="63"/>
      <c r="BM24" s="117"/>
      <c r="BN24" s="111"/>
      <c r="BO24" s="63"/>
      <c r="BP24" s="109"/>
      <c r="BQ24" s="124"/>
      <c r="BR24" s="61"/>
      <c r="BS24" s="125"/>
      <c r="BT24" s="111"/>
      <c r="BU24" s="63"/>
      <c r="BV24" s="109"/>
      <c r="BW24" s="124"/>
      <c r="BX24" s="61"/>
      <c r="BY24" s="125"/>
      <c r="BZ24" s="111"/>
      <c r="CA24" s="63"/>
      <c r="CB24" s="109"/>
      <c r="CC24" s="124"/>
      <c r="CD24" s="61"/>
      <c r="CE24" s="125"/>
      <c r="CF24" s="111"/>
      <c r="CG24" s="63"/>
      <c r="CH24" s="109"/>
      <c r="CI24" s="124"/>
      <c r="CJ24" s="61"/>
      <c r="CK24" s="125"/>
      <c r="CL24" s="111"/>
      <c r="CM24" s="63"/>
      <c r="CN24" s="117"/>
      <c r="CO24" s="60"/>
      <c r="CP24" s="61"/>
      <c r="CQ24" s="107"/>
      <c r="CR24" s="116"/>
      <c r="CS24" s="63"/>
      <c r="CT24" s="117"/>
      <c r="CU24" s="111"/>
      <c r="CV24" s="63"/>
      <c r="CW24" s="109"/>
      <c r="CX24" s="116"/>
      <c r="CY24" s="63"/>
      <c r="CZ24" s="117"/>
      <c r="DA24" s="111"/>
      <c r="DB24" s="63"/>
      <c r="DC24" s="109"/>
      <c r="DD24" s="124"/>
      <c r="DE24" s="61"/>
      <c r="DF24" s="125"/>
      <c r="DG24" s="111"/>
      <c r="DH24" s="63"/>
      <c r="DI24" s="109"/>
      <c r="DJ24" s="124"/>
      <c r="DK24" s="61"/>
      <c r="DL24" s="125"/>
      <c r="DM24" s="111"/>
      <c r="DN24" s="63"/>
      <c r="DO24" s="109"/>
      <c r="DP24" s="124"/>
      <c r="DQ24" s="61"/>
      <c r="DR24" s="125"/>
      <c r="DS24" s="111"/>
      <c r="DT24" s="63"/>
      <c r="DU24" s="109"/>
      <c r="DV24" s="124"/>
      <c r="DW24" s="61"/>
      <c r="DX24" s="125"/>
      <c r="DY24" s="111"/>
      <c r="DZ24" s="63"/>
      <c r="EA24" s="117"/>
    </row>
    <row r="25" spans="1:131" ht="18.75">
      <c r="A25" s="133">
        <v>17</v>
      </c>
      <c r="B25" s="5">
        <f>IF($A25=$A25,17)*1</f>
        <v>17</v>
      </c>
      <c r="C25" s="53">
        <f>IF($A25=$A25,17)*2</f>
        <v>34</v>
      </c>
      <c r="D25" s="51">
        <f>IF($A25=$A25,17)*3</f>
        <v>51</v>
      </c>
      <c r="E25" s="130" t="s">
        <v>22</v>
      </c>
      <c r="F25" s="124"/>
      <c r="G25" s="61"/>
      <c r="H25" s="125"/>
      <c r="I25" s="60"/>
      <c r="J25" s="61"/>
      <c r="K25" s="107"/>
      <c r="L25" s="124"/>
      <c r="M25" s="61"/>
      <c r="N25" s="125"/>
      <c r="O25" s="60"/>
      <c r="P25" s="61"/>
      <c r="Q25" s="107"/>
      <c r="R25" s="116"/>
      <c r="S25" s="63"/>
      <c r="T25" s="117"/>
      <c r="U25" s="111"/>
      <c r="V25" s="63"/>
      <c r="W25" s="109"/>
      <c r="X25" s="116"/>
      <c r="Y25" s="63"/>
      <c r="Z25" s="117"/>
      <c r="AA25" s="111"/>
      <c r="AB25" s="63"/>
      <c r="AC25" s="109"/>
      <c r="AD25" s="124"/>
      <c r="AE25" s="61"/>
      <c r="AF25" s="125"/>
      <c r="AG25" s="111"/>
      <c r="AH25" s="63"/>
      <c r="AI25" s="109"/>
      <c r="AJ25" s="124"/>
      <c r="AK25" s="61"/>
      <c r="AL25" s="125"/>
      <c r="AM25" s="111"/>
      <c r="AN25" s="63"/>
      <c r="AO25" s="109"/>
      <c r="AP25" s="124"/>
      <c r="AQ25" s="61"/>
      <c r="AR25" s="125"/>
      <c r="AS25" s="111"/>
      <c r="AT25" s="63"/>
      <c r="AU25" s="109"/>
      <c r="AV25" s="124"/>
      <c r="AW25" s="61"/>
      <c r="AX25" s="125"/>
      <c r="AY25" s="111"/>
      <c r="AZ25" s="63"/>
      <c r="BA25" s="117"/>
      <c r="BB25" s="60"/>
      <c r="BC25" s="61"/>
      <c r="BD25" s="107"/>
      <c r="BE25" s="116"/>
      <c r="BF25" s="63"/>
      <c r="BG25" s="117"/>
      <c r="BH25" s="111"/>
      <c r="BI25" s="63"/>
      <c r="BJ25" s="109"/>
      <c r="BK25" s="116"/>
      <c r="BL25" s="63"/>
      <c r="BM25" s="117"/>
      <c r="BN25" s="111"/>
      <c r="BO25" s="63"/>
      <c r="BP25" s="109"/>
      <c r="BQ25" s="124"/>
      <c r="BR25" s="61"/>
      <c r="BS25" s="125"/>
      <c r="BT25" s="111"/>
      <c r="BU25" s="63"/>
      <c r="BV25" s="109"/>
      <c r="BW25" s="124"/>
      <c r="BX25" s="61"/>
      <c r="BY25" s="125"/>
      <c r="BZ25" s="111"/>
      <c r="CA25" s="63"/>
      <c r="CB25" s="109"/>
      <c r="CC25" s="124"/>
      <c r="CD25" s="61"/>
      <c r="CE25" s="125"/>
      <c r="CF25" s="111"/>
      <c r="CG25" s="63"/>
      <c r="CH25" s="109"/>
      <c r="CI25" s="124"/>
      <c r="CJ25" s="61"/>
      <c r="CK25" s="125"/>
      <c r="CL25" s="111"/>
      <c r="CM25" s="63"/>
      <c r="CN25" s="117"/>
      <c r="CO25" s="60"/>
      <c r="CP25" s="61"/>
      <c r="CQ25" s="107"/>
      <c r="CR25" s="116"/>
      <c r="CS25" s="63"/>
      <c r="CT25" s="117"/>
      <c r="CU25" s="111"/>
      <c r="CV25" s="63"/>
      <c r="CW25" s="109"/>
      <c r="CX25" s="116"/>
      <c r="CY25" s="63"/>
      <c r="CZ25" s="117"/>
      <c r="DA25" s="111"/>
      <c r="DB25" s="63"/>
      <c r="DC25" s="109"/>
      <c r="DD25" s="124"/>
      <c r="DE25" s="61"/>
      <c r="DF25" s="125"/>
      <c r="DG25" s="111"/>
      <c r="DH25" s="63"/>
      <c r="DI25" s="109"/>
      <c r="DJ25" s="124"/>
      <c r="DK25" s="61"/>
      <c r="DL25" s="125"/>
      <c r="DM25" s="111"/>
      <c r="DN25" s="63"/>
      <c r="DO25" s="109"/>
      <c r="DP25" s="124"/>
      <c r="DQ25" s="61"/>
      <c r="DR25" s="125"/>
      <c r="DS25" s="111"/>
      <c r="DT25" s="63"/>
      <c r="DU25" s="109"/>
      <c r="DV25" s="124"/>
      <c r="DW25" s="61"/>
      <c r="DX25" s="125"/>
      <c r="DY25" s="111"/>
      <c r="DZ25" s="63"/>
      <c r="EA25" s="117"/>
    </row>
    <row r="26" spans="1:131" ht="18.75">
      <c r="A26" s="133">
        <v>18</v>
      </c>
      <c r="B26" s="5">
        <f>IF($A26=$A26,18)*1</f>
        <v>18</v>
      </c>
      <c r="C26" s="53">
        <f>IF($A26=$A26,18)*2</f>
        <v>36</v>
      </c>
      <c r="D26" s="51">
        <f>IF($A26=$A26,18)*3</f>
        <v>54</v>
      </c>
      <c r="E26" s="131" t="s">
        <v>23</v>
      </c>
      <c r="F26" s="124"/>
      <c r="G26" s="61"/>
      <c r="H26" s="125"/>
      <c r="I26" s="60"/>
      <c r="J26" s="61"/>
      <c r="K26" s="107"/>
      <c r="L26" s="124"/>
      <c r="M26" s="61"/>
      <c r="N26" s="125"/>
      <c r="O26" s="60"/>
      <c r="P26" s="61"/>
      <c r="Q26" s="107"/>
      <c r="R26" s="116"/>
      <c r="S26" s="63"/>
      <c r="T26" s="117"/>
      <c r="U26" s="111"/>
      <c r="V26" s="63"/>
      <c r="W26" s="109"/>
      <c r="X26" s="116"/>
      <c r="Y26" s="63"/>
      <c r="Z26" s="117"/>
      <c r="AA26" s="111"/>
      <c r="AB26" s="63"/>
      <c r="AC26" s="109"/>
      <c r="AD26" s="124"/>
      <c r="AE26" s="61"/>
      <c r="AF26" s="125"/>
      <c r="AG26" s="111"/>
      <c r="AH26" s="63"/>
      <c r="AI26" s="109"/>
      <c r="AJ26" s="124"/>
      <c r="AK26" s="61"/>
      <c r="AL26" s="125"/>
      <c r="AM26" s="111"/>
      <c r="AN26" s="63"/>
      <c r="AO26" s="109"/>
      <c r="AP26" s="124"/>
      <c r="AQ26" s="61"/>
      <c r="AR26" s="125"/>
      <c r="AS26" s="111"/>
      <c r="AT26" s="63"/>
      <c r="AU26" s="109"/>
      <c r="AV26" s="124"/>
      <c r="AW26" s="61"/>
      <c r="AX26" s="125"/>
      <c r="AY26" s="111"/>
      <c r="AZ26" s="63"/>
      <c r="BA26" s="117"/>
      <c r="BB26" s="60"/>
      <c r="BC26" s="61"/>
      <c r="BD26" s="107"/>
      <c r="BE26" s="116"/>
      <c r="BF26" s="63"/>
      <c r="BG26" s="117"/>
      <c r="BH26" s="111"/>
      <c r="BI26" s="63"/>
      <c r="BJ26" s="109"/>
      <c r="BK26" s="116"/>
      <c r="BL26" s="63"/>
      <c r="BM26" s="117"/>
      <c r="BN26" s="111"/>
      <c r="BO26" s="63"/>
      <c r="BP26" s="109"/>
      <c r="BQ26" s="124"/>
      <c r="BR26" s="61"/>
      <c r="BS26" s="125"/>
      <c r="BT26" s="111"/>
      <c r="BU26" s="63"/>
      <c r="BV26" s="109"/>
      <c r="BW26" s="124"/>
      <c r="BX26" s="61"/>
      <c r="BY26" s="125"/>
      <c r="BZ26" s="111"/>
      <c r="CA26" s="63"/>
      <c r="CB26" s="109"/>
      <c r="CC26" s="124"/>
      <c r="CD26" s="61"/>
      <c r="CE26" s="125"/>
      <c r="CF26" s="111"/>
      <c r="CG26" s="63"/>
      <c r="CH26" s="109"/>
      <c r="CI26" s="124"/>
      <c r="CJ26" s="61"/>
      <c r="CK26" s="125"/>
      <c r="CL26" s="111"/>
      <c r="CM26" s="63"/>
      <c r="CN26" s="117"/>
      <c r="CO26" s="60"/>
      <c r="CP26" s="61"/>
      <c r="CQ26" s="107"/>
      <c r="CR26" s="116"/>
      <c r="CS26" s="63"/>
      <c r="CT26" s="117"/>
      <c r="CU26" s="111"/>
      <c r="CV26" s="63"/>
      <c r="CW26" s="109"/>
      <c r="CX26" s="116"/>
      <c r="CY26" s="63"/>
      <c r="CZ26" s="117"/>
      <c r="DA26" s="111"/>
      <c r="DB26" s="63"/>
      <c r="DC26" s="109"/>
      <c r="DD26" s="124"/>
      <c r="DE26" s="61"/>
      <c r="DF26" s="125"/>
      <c r="DG26" s="111"/>
      <c r="DH26" s="63"/>
      <c r="DI26" s="109"/>
      <c r="DJ26" s="124"/>
      <c r="DK26" s="61"/>
      <c r="DL26" s="125"/>
      <c r="DM26" s="111"/>
      <c r="DN26" s="63"/>
      <c r="DO26" s="109"/>
      <c r="DP26" s="124"/>
      <c r="DQ26" s="61"/>
      <c r="DR26" s="125"/>
      <c r="DS26" s="111"/>
      <c r="DT26" s="63"/>
      <c r="DU26" s="109"/>
      <c r="DV26" s="124"/>
      <c r="DW26" s="61"/>
      <c r="DX26" s="125"/>
      <c r="DY26" s="111"/>
      <c r="DZ26" s="63"/>
      <c r="EA26" s="117"/>
    </row>
    <row r="27" spans="1:131" ht="18.75">
      <c r="A27" s="133">
        <v>19</v>
      </c>
      <c r="B27" s="5">
        <f>IF($A27=$A27,19)*1</f>
        <v>19</v>
      </c>
      <c r="C27" s="53">
        <f>IF($A27=$A27,19)*2</f>
        <v>38</v>
      </c>
      <c r="D27" s="51">
        <f>IF($A27=$A27,19)*3</f>
        <v>57</v>
      </c>
      <c r="E27" s="130" t="s">
        <v>24</v>
      </c>
      <c r="F27" s="124"/>
      <c r="G27" s="61"/>
      <c r="H27" s="125"/>
      <c r="I27" s="60"/>
      <c r="J27" s="61"/>
      <c r="K27" s="107"/>
      <c r="L27" s="124"/>
      <c r="M27" s="61"/>
      <c r="N27" s="125"/>
      <c r="O27" s="60"/>
      <c r="P27" s="61"/>
      <c r="Q27" s="107"/>
      <c r="R27" s="116"/>
      <c r="S27" s="63"/>
      <c r="T27" s="117"/>
      <c r="U27" s="111"/>
      <c r="V27" s="63"/>
      <c r="W27" s="109"/>
      <c r="X27" s="116"/>
      <c r="Y27" s="63"/>
      <c r="Z27" s="117"/>
      <c r="AA27" s="111"/>
      <c r="AB27" s="63"/>
      <c r="AC27" s="109"/>
      <c r="AD27" s="124"/>
      <c r="AE27" s="61"/>
      <c r="AF27" s="125"/>
      <c r="AG27" s="111"/>
      <c r="AH27" s="63"/>
      <c r="AI27" s="109"/>
      <c r="AJ27" s="124"/>
      <c r="AK27" s="61"/>
      <c r="AL27" s="125"/>
      <c r="AM27" s="111"/>
      <c r="AN27" s="63"/>
      <c r="AO27" s="109"/>
      <c r="AP27" s="124"/>
      <c r="AQ27" s="61"/>
      <c r="AR27" s="125"/>
      <c r="AS27" s="111"/>
      <c r="AT27" s="63"/>
      <c r="AU27" s="109"/>
      <c r="AV27" s="124"/>
      <c r="AW27" s="61"/>
      <c r="AX27" s="125"/>
      <c r="AY27" s="111"/>
      <c r="AZ27" s="63"/>
      <c r="BA27" s="117"/>
      <c r="BB27" s="60"/>
      <c r="BC27" s="61"/>
      <c r="BD27" s="107"/>
      <c r="BE27" s="116"/>
      <c r="BF27" s="63"/>
      <c r="BG27" s="117"/>
      <c r="BH27" s="111"/>
      <c r="BI27" s="63"/>
      <c r="BJ27" s="109"/>
      <c r="BK27" s="116"/>
      <c r="BL27" s="63"/>
      <c r="BM27" s="117"/>
      <c r="BN27" s="111"/>
      <c r="BO27" s="63"/>
      <c r="BP27" s="109"/>
      <c r="BQ27" s="124"/>
      <c r="BR27" s="61"/>
      <c r="BS27" s="125"/>
      <c r="BT27" s="111"/>
      <c r="BU27" s="63"/>
      <c r="BV27" s="109"/>
      <c r="BW27" s="124"/>
      <c r="BX27" s="61"/>
      <c r="BY27" s="125"/>
      <c r="BZ27" s="111"/>
      <c r="CA27" s="63"/>
      <c r="CB27" s="109"/>
      <c r="CC27" s="124"/>
      <c r="CD27" s="61"/>
      <c r="CE27" s="125"/>
      <c r="CF27" s="111"/>
      <c r="CG27" s="63"/>
      <c r="CH27" s="109"/>
      <c r="CI27" s="124"/>
      <c r="CJ27" s="61"/>
      <c r="CK27" s="125"/>
      <c r="CL27" s="111"/>
      <c r="CM27" s="63"/>
      <c r="CN27" s="117"/>
      <c r="CO27" s="60"/>
      <c r="CP27" s="61"/>
      <c r="CQ27" s="107"/>
      <c r="CR27" s="116"/>
      <c r="CS27" s="63"/>
      <c r="CT27" s="117"/>
      <c r="CU27" s="111"/>
      <c r="CV27" s="63"/>
      <c r="CW27" s="109"/>
      <c r="CX27" s="116"/>
      <c r="CY27" s="63"/>
      <c r="CZ27" s="117"/>
      <c r="DA27" s="111"/>
      <c r="DB27" s="63"/>
      <c r="DC27" s="109"/>
      <c r="DD27" s="124"/>
      <c r="DE27" s="61"/>
      <c r="DF27" s="125"/>
      <c r="DG27" s="111"/>
      <c r="DH27" s="63"/>
      <c r="DI27" s="109"/>
      <c r="DJ27" s="124"/>
      <c r="DK27" s="61"/>
      <c r="DL27" s="125"/>
      <c r="DM27" s="111"/>
      <c r="DN27" s="63"/>
      <c r="DO27" s="109"/>
      <c r="DP27" s="124"/>
      <c r="DQ27" s="61"/>
      <c r="DR27" s="125"/>
      <c r="DS27" s="111"/>
      <c r="DT27" s="63"/>
      <c r="DU27" s="109"/>
      <c r="DV27" s="124"/>
      <c r="DW27" s="61"/>
      <c r="DX27" s="125"/>
      <c r="DY27" s="111"/>
      <c r="DZ27" s="63"/>
      <c r="EA27" s="117"/>
    </row>
    <row r="28" spans="1:131" ht="18.75">
      <c r="A28" s="133">
        <v>20</v>
      </c>
      <c r="B28" s="5">
        <f>IF($A28=$A28,20)*1</f>
        <v>20</v>
      </c>
      <c r="C28" s="53">
        <f>IF($A28=$A28,20)*2</f>
        <v>40</v>
      </c>
      <c r="D28" s="51">
        <f>IF($A28=$A28,20)*3</f>
        <v>60</v>
      </c>
      <c r="E28" s="131" t="s">
        <v>25</v>
      </c>
      <c r="F28" s="124"/>
      <c r="G28" s="61"/>
      <c r="H28" s="125"/>
      <c r="I28" s="60"/>
      <c r="J28" s="61"/>
      <c r="K28" s="107"/>
      <c r="L28" s="124"/>
      <c r="M28" s="61"/>
      <c r="N28" s="125"/>
      <c r="O28" s="60"/>
      <c r="P28" s="61"/>
      <c r="Q28" s="107"/>
      <c r="R28" s="116"/>
      <c r="S28" s="63"/>
      <c r="T28" s="117"/>
      <c r="U28" s="111"/>
      <c r="V28" s="63"/>
      <c r="W28" s="109"/>
      <c r="X28" s="116"/>
      <c r="Y28" s="63"/>
      <c r="Z28" s="117"/>
      <c r="AA28" s="111"/>
      <c r="AB28" s="63"/>
      <c r="AC28" s="109"/>
      <c r="AD28" s="124"/>
      <c r="AE28" s="61"/>
      <c r="AF28" s="125"/>
      <c r="AG28" s="111"/>
      <c r="AH28" s="63"/>
      <c r="AI28" s="109"/>
      <c r="AJ28" s="124"/>
      <c r="AK28" s="61"/>
      <c r="AL28" s="125"/>
      <c r="AM28" s="111"/>
      <c r="AN28" s="63"/>
      <c r="AO28" s="109"/>
      <c r="AP28" s="124"/>
      <c r="AQ28" s="61"/>
      <c r="AR28" s="125"/>
      <c r="AS28" s="111"/>
      <c r="AT28" s="63"/>
      <c r="AU28" s="109"/>
      <c r="AV28" s="124"/>
      <c r="AW28" s="61"/>
      <c r="AX28" s="125"/>
      <c r="AY28" s="111"/>
      <c r="AZ28" s="63"/>
      <c r="BA28" s="117"/>
      <c r="BB28" s="60"/>
      <c r="BC28" s="61"/>
      <c r="BD28" s="107"/>
      <c r="BE28" s="116"/>
      <c r="BF28" s="63"/>
      <c r="BG28" s="117"/>
      <c r="BH28" s="111"/>
      <c r="BI28" s="63"/>
      <c r="BJ28" s="109"/>
      <c r="BK28" s="116"/>
      <c r="BL28" s="63"/>
      <c r="BM28" s="117"/>
      <c r="BN28" s="111"/>
      <c r="BO28" s="63"/>
      <c r="BP28" s="109"/>
      <c r="BQ28" s="124"/>
      <c r="BR28" s="61"/>
      <c r="BS28" s="125"/>
      <c r="BT28" s="111"/>
      <c r="BU28" s="63"/>
      <c r="BV28" s="109"/>
      <c r="BW28" s="124"/>
      <c r="BX28" s="61"/>
      <c r="BY28" s="125"/>
      <c r="BZ28" s="111"/>
      <c r="CA28" s="63"/>
      <c r="CB28" s="109"/>
      <c r="CC28" s="124"/>
      <c r="CD28" s="61"/>
      <c r="CE28" s="125"/>
      <c r="CF28" s="111"/>
      <c r="CG28" s="63"/>
      <c r="CH28" s="109"/>
      <c r="CI28" s="124"/>
      <c r="CJ28" s="61"/>
      <c r="CK28" s="125"/>
      <c r="CL28" s="111"/>
      <c r="CM28" s="63"/>
      <c r="CN28" s="117"/>
      <c r="CO28" s="60"/>
      <c r="CP28" s="61"/>
      <c r="CQ28" s="107"/>
      <c r="CR28" s="116"/>
      <c r="CS28" s="63"/>
      <c r="CT28" s="117"/>
      <c r="CU28" s="111"/>
      <c r="CV28" s="63"/>
      <c r="CW28" s="109"/>
      <c r="CX28" s="116"/>
      <c r="CY28" s="63"/>
      <c r="CZ28" s="117"/>
      <c r="DA28" s="111"/>
      <c r="DB28" s="63"/>
      <c r="DC28" s="109"/>
      <c r="DD28" s="124"/>
      <c r="DE28" s="61"/>
      <c r="DF28" s="125"/>
      <c r="DG28" s="111"/>
      <c r="DH28" s="63"/>
      <c r="DI28" s="109"/>
      <c r="DJ28" s="124"/>
      <c r="DK28" s="61"/>
      <c r="DL28" s="125"/>
      <c r="DM28" s="111"/>
      <c r="DN28" s="63"/>
      <c r="DO28" s="109"/>
      <c r="DP28" s="124"/>
      <c r="DQ28" s="61"/>
      <c r="DR28" s="125"/>
      <c r="DS28" s="111"/>
      <c r="DT28" s="63"/>
      <c r="DU28" s="109"/>
      <c r="DV28" s="124"/>
      <c r="DW28" s="61"/>
      <c r="DX28" s="125"/>
      <c r="DY28" s="111"/>
      <c r="DZ28" s="63"/>
      <c r="EA28" s="117"/>
    </row>
    <row r="29" spans="1:131" ht="19.5" thickBot="1">
      <c r="A29" s="133">
        <v>25</v>
      </c>
      <c r="B29" s="5">
        <f>IF($A29=$A29,25)*1</f>
        <v>25</v>
      </c>
      <c r="C29" s="53">
        <v>50</v>
      </c>
      <c r="D29" s="51"/>
      <c r="E29" s="130" t="s">
        <v>26</v>
      </c>
      <c r="F29" s="126"/>
      <c r="G29" s="127"/>
      <c r="H29" s="128"/>
      <c r="I29" s="60"/>
      <c r="J29" s="61"/>
      <c r="K29" s="107"/>
      <c r="L29" s="126"/>
      <c r="M29" s="127"/>
      <c r="N29" s="128"/>
      <c r="O29" s="60"/>
      <c r="P29" s="61"/>
      <c r="Q29" s="107"/>
      <c r="R29" s="118"/>
      <c r="S29" s="119"/>
      <c r="T29" s="120"/>
      <c r="U29" s="111"/>
      <c r="V29" s="63"/>
      <c r="W29" s="109"/>
      <c r="X29" s="118"/>
      <c r="Y29" s="119"/>
      <c r="Z29" s="120"/>
      <c r="AA29" s="111"/>
      <c r="AB29" s="63"/>
      <c r="AC29" s="109"/>
      <c r="AD29" s="126"/>
      <c r="AE29" s="127"/>
      <c r="AF29" s="128"/>
      <c r="AG29" s="111"/>
      <c r="AH29" s="63"/>
      <c r="AI29" s="109"/>
      <c r="AJ29" s="126"/>
      <c r="AK29" s="127"/>
      <c r="AL29" s="128"/>
      <c r="AM29" s="111"/>
      <c r="AN29" s="63"/>
      <c r="AO29" s="109"/>
      <c r="AP29" s="126"/>
      <c r="AQ29" s="127"/>
      <c r="AR29" s="128"/>
      <c r="AS29" s="111"/>
      <c r="AT29" s="63"/>
      <c r="AU29" s="109"/>
      <c r="AV29" s="126"/>
      <c r="AW29" s="127"/>
      <c r="AX29" s="128"/>
      <c r="AY29" s="111"/>
      <c r="AZ29" s="63"/>
      <c r="BA29" s="250"/>
      <c r="BB29" s="60"/>
      <c r="BC29" s="61"/>
      <c r="BD29" s="107"/>
      <c r="BE29" s="118"/>
      <c r="BF29" s="119"/>
      <c r="BG29" s="120"/>
      <c r="BH29" s="111"/>
      <c r="BI29" s="63"/>
      <c r="BJ29" s="109"/>
      <c r="BK29" s="118"/>
      <c r="BL29" s="119"/>
      <c r="BM29" s="120"/>
      <c r="BN29" s="111"/>
      <c r="BO29" s="63"/>
      <c r="BP29" s="109"/>
      <c r="BQ29" s="126"/>
      <c r="BR29" s="127"/>
      <c r="BS29" s="128"/>
      <c r="BT29" s="111"/>
      <c r="BU29" s="63"/>
      <c r="BV29" s="109"/>
      <c r="BW29" s="126"/>
      <c r="BX29" s="127"/>
      <c r="BY29" s="128"/>
      <c r="BZ29" s="111"/>
      <c r="CA29" s="63"/>
      <c r="CB29" s="109"/>
      <c r="CC29" s="126"/>
      <c r="CD29" s="127"/>
      <c r="CE29" s="128"/>
      <c r="CF29" s="111"/>
      <c r="CG29" s="63"/>
      <c r="CH29" s="109"/>
      <c r="CI29" s="126"/>
      <c r="CJ29" s="127"/>
      <c r="CK29" s="128"/>
      <c r="CL29" s="111"/>
      <c r="CM29" s="63"/>
      <c r="CN29" s="250"/>
      <c r="CO29" s="60"/>
      <c r="CP29" s="61"/>
      <c r="CQ29" s="107"/>
      <c r="CR29" s="118"/>
      <c r="CS29" s="119"/>
      <c r="CT29" s="120"/>
      <c r="CU29" s="111"/>
      <c r="CV29" s="63"/>
      <c r="CW29" s="109"/>
      <c r="CX29" s="118"/>
      <c r="CY29" s="119"/>
      <c r="CZ29" s="120"/>
      <c r="DA29" s="111"/>
      <c r="DB29" s="63"/>
      <c r="DC29" s="109"/>
      <c r="DD29" s="126"/>
      <c r="DE29" s="127"/>
      <c r="DF29" s="128"/>
      <c r="DG29" s="111"/>
      <c r="DH29" s="63"/>
      <c r="DI29" s="109"/>
      <c r="DJ29" s="126"/>
      <c r="DK29" s="127"/>
      <c r="DL29" s="128"/>
      <c r="DM29" s="111"/>
      <c r="DN29" s="63"/>
      <c r="DO29" s="109"/>
      <c r="DP29" s="126"/>
      <c r="DQ29" s="127"/>
      <c r="DR29" s="128"/>
      <c r="DS29" s="111"/>
      <c r="DT29" s="63"/>
      <c r="DU29" s="109"/>
      <c r="DV29" s="126"/>
      <c r="DW29" s="127"/>
      <c r="DX29" s="128"/>
      <c r="DY29" s="111"/>
      <c r="DZ29" s="63"/>
      <c r="EA29" s="250"/>
    </row>
    <row r="30" spans="1:131" ht="39" customHeight="1" thickTop="1" thickBot="1">
      <c r="A30" s="17"/>
      <c r="B30" s="18" t="s">
        <v>44</v>
      </c>
      <c r="C30" s="18" t="s">
        <v>45</v>
      </c>
      <c r="D30" s="18" t="s">
        <v>46</v>
      </c>
      <c r="E30" s="49"/>
      <c r="F30" s="437"/>
      <c r="G30" s="438"/>
      <c r="H30" s="439"/>
      <c r="I30" s="434"/>
      <c r="J30" s="435"/>
      <c r="K30" s="436"/>
      <c r="L30" s="437"/>
      <c r="M30" s="438"/>
      <c r="N30" s="439"/>
      <c r="O30" s="434"/>
      <c r="P30" s="435"/>
      <c r="Q30" s="436"/>
      <c r="R30" s="437"/>
      <c r="S30" s="438"/>
      <c r="T30" s="439"/>
      <c r="U30" s="434"/>
      <c r="V30" s="435"/>
      <c r="W30" s="436"/>
      <c r="X30" s="437"/>
      <c r="Y30" s="438"/>
      <c r="Z30" s="439"/>
      <c r="AA30" s="434"/>
      <c r="AB30" s="435"/>
      <c r="AC30" s="436"/>
      <c r="AD30" s="437"/>
      <c r="AE30" s="438"/>
      <c r="AF30" s="439"/>
      <c r="AG30" s="434"/>
      <c r="AH30" s="435"/>
      <c r="AI30" s="436"/>
      <c r="AJ30" s="437"/>
      <c r="AK30" s="438"/>
      <c r="AL30" s="439"/>
      <c r="AM30" s="434"/>
      <c r="AN30" s="435"/>
      <c r="AO30" s="436"/>
      <c r="AP30" s="437"/>
      <c r="AQ30" s="438"/>
      <c r="AR30" s="439"/>
      <c r="AS30" s="434"/>
      <c r="AT30" s="435"/>
      <c r="AU30" s="436"/>
      <c r="AV30" s="437"/>
      <c r="AW30" s="438"/>
      <c r="AX30" s="439"/>
      <c r="AY30" s="434"/>
      <c r="AZ30" s="435"/>
      <c r="BA30" s="436"/>
      <c r="BB30" s="434"/>
      <c r="BC30" s="435"/>
      <c r="BD30" s="436"/>
      <c r="BE30" s="437"/>
      <c r="BF30" s="438"/>
      <c r="BG30" s="439"/>
      <c r="BH30" s="434"/>
      <c r="BI30" s="435"/>
      <c r="BJ30" s="436"/>
      <c r="BK30" s="437"/>
      <c r="BL30" s="438"/>
      <c r="BM30" s="439"/>
      <c r="BN30" s="434"/>
      <c r="BO30" s="435"/>
      <c r="BP30" s="436"/>
      <c r="BQ30" s="437"/>
      <c r="BR30" s="438"/>
      <c r="BS30" s="439"/>
      <c r="BT30" s="434"/>
      <c r="BU30" s="435"/>
      <c r="BV30" s="436"/>
      <c r="BW30" s="437"/>
      <c r="BX30" s="438"/>
      <c r="BY30" s="439"/>
      <c r="BZ30" s="434"/>
      <c r="CA30" s="435"/>
      <c r="CB30" s="436"/>
      <c r="CC30" s="437"/>
      <c r="CD30" s="438"/>
      <c r="CE30" s="439"/>
      <c r="CF30" s="434"/>
      <c r="CG30" s="435"/>
      <c r="CH30" s="436"/>
      <c r="CI30" s="437"/>
      <c r="CJ30" s="438"/>
      <c r="CK30" s="439"/>
      <c r="CL30" s="434"/>
      <c r="CM30" s="435"/>
      <c r="CN30" s="436"/>
      <c r="CO30" s="434"/>
      <c r="CP30" s="435"/>
      <c r="CQ30" s="436"/>
      <c r="CR30" s="437"/>
      <c r="CS30" s="438"/>
      <c r="CT30" s="439"/>
      <c r="CU30" s="434"/>
      <c r="CV30" s="435"/>
      <c r="CW30" s="436"/>
      <c r="CX30" s="437"/>
      <c r="CY30" s="438"/>
      <c r="CZ30" s="439"/>
      <c r="DA30" s="434"/>
      <c r="DB30" s="435"/>
      <c r="DC30" s="436"/>
      <c r="DD30" s="437"/>
      <c r="DE30" s="438"/>
      <c r="DF30" s="439"/>
      <c r="DG30" s="434"/>
      <c r="DH30" s="435"/>
      <c r="DI30" s="436"/>
      <c r="DJ30" s="437"/>
      <c r="DK30" s="438"/>
      <c r="DL30" s="439"/>
      <c r="DM30" s="434"/>
      <c r="DN30" s="435"/>
      <c r="DO30" s="436"/>
      <c r="DP30" s="437"/>
      <c r="DQ30" s="438"/>
      <c r="DR30" s="439"/>
      <c r="DS30" s="434"/>
      <c r="DT30" s="435"/>
      <c r="DU30" s="436"/>
      <c r="DV30" s="437"/>
      <c r="DW30" s="438"/>
      <c r="DX30" s="439"/>
      <c r="DY30" s="434"/>
      <c r="DZ30" s="435"/>
      <c r="EA30" s="436"/>
    </row>
    <row r="31" spans="1:131" ht="18.75" thickBot="1">
      <c r="A31" s="17"/>
      <c r="B31" s="39">
        <v>0</v>
      </c>
      <c r="C31" s="19"/>
      <c r="D31" s="19"/>
      <c r="F31" s="440"/>
      <c r="G31" s="441"/>
      <c r="H31" s="442"/>
      <c r="I31" s="440"/>
      <c r="J31" s="441"/>
      <c r="K31" s="442"/>
      <c r="L31" s="440"/>
      <c r="M31" s="441"/>
      <c r="N31" s="442"/>
      <c r="O31" s="440"/>
      <c r="P31" s="441"/>
      <c r="Q31" s="442"/>
      <c r="R31" s="440"/>
      <c r="S31" s="441"/>
      <c r="T31" s="442"/>
      <c r="U31" s="440"/>
      <c r="V31" s="441"/>
      <c r="W31" s="442"/>
      <c r="X31" s="440"/>
      <c r="Y31" s="441"/>
      <c r="Z31" s="442"/>
      <c r="AA31" s="440"/>
      <c r="AB31" s="441"/>
      <c r="AC31" s="442"/>
      <c r="AD31" s="440"/>
      <c r="AE31" s="441"/>
      <c r="AF31" s="442"/>
      <c r="AG31" s="440"/>
      <c r="AH31" s="441"/>
      <c r="AI31" s="442"/>
      <c r="AJ31" s="440"/>
      <c r="AK31" s="441"/>
      <c r="AL31" s="442"/>
      <c r="AM31" s="440"/>
      <c r="AN31" s="441"/>
      <c r="AO31" s="442"/>
      <c r="AP31" s="440"/>
      <c r="AQ31" s="441"/>
      <c r="AR31" s="442"/>
      <c r="AS31" s="440"/>
      <c r="AT31" s="441"/>
      <c r="AU31" s="442"/>
      <c r="AV31" s="440"/>
      <c r="AW31" s="441"/>
      <c r="AX31" s="442"/>
      <c r="AY31" s="440"/>
      <c r="AZ31" s="441"/>
      <c r="BA31" s="442"/>
      <c r="BB31" s="440"/>
      <c r="BC31" s="441"/>
      <c r="BD31" s="442"/>
      <c r="BE31" s="440"/>
      <c r="BF31" s="441"/>
      <c r="BG31" s="442"/>
      <c r="BH31" s="440"/>
      <c r="BI31" s="441"/>
      <c r="BJ31" s="442"/>
      <c r="BK31" s="440"/>
      <c r="BL31" s="441"/>
      <c r="BM31" s="442"/>
      <c r="BN31" s="440"/>
      <c r="BO31" s="441"/>
      <c r="BP31" s="442"/>
      <c r="BQ31" s="440"/>
      <c r="BR31" s="441"/>
      <c r="BS31" s="442"/>
      <c r="BT31" s="440"/>
      <c r="BU31" s="441"/>
      <c r="BV31" s="442"/>
      <c r="BW31" s="440"/>
      <c r="BX31" s="441"/>
      <c r="BY31" s="442"/>
      <c r="BZ31" s="440"/>
      <c r="CA31" s="441"/>
      <c r="CB31" s="442"/>
      <c r="CC31" s="440"/>
      <c r="CD31" s="441"/>
      <c r="CE31" s="442"/>
      <c r="CF31" s="440"/>
      <c r="CG31" s="441"/>
      <c r="CH31" s="442"/>
      <c r="CI31" s="440"/>
      <c r="CJ31" s="441"/>
      <c r="CK31" s="442"/>
      <c r="CL31" s="440"/>
      <c r="CM31" s="441"/>
      <c r="CN31" s="442"/>
      <c r="CO31" s="440"/>
      <c r="CP31" s="441"/>
      <c r="CQ31" s="442"/>
      <c r="CR31" s="440"/>
      <c r="CS31" s="441"/>
      <c r="CT31" s="442"/>
      <c r="CU31" s="440"/>
      <c r="CV31" s="441"/>
      <c r="CW31" s="442"/>
      <c r="CX31" s="440"/>
      <c r="CY31" s="441"/>
      <c r="CZ31" s="442"/>
      <c r="DA31" s="440"/>
      <c r="DB31" s="441"/>
      <c r="DC31" s="442"/>
      <c r="DD31" s="440"/>
      <c r="DE31" s="441"/>
      <c r="DF31" s="442"/>
      <c r="DG31" s="440"/>
      <c r="DH31" s="441"/>
      <c r="DI31" s="442"/>
      <c r="DJ31" s="440"/>
      <c r="DK31" s="441"/>
      <c r="DL31" s="442"/>
      <c r="DM31" s="440"/>
      <c r="DN31" s="441"/>
      <c r="DO31" s="442"/>
      <c r="DP31" s="440"/>
      <c r="DQ31" s="441"/>
      <c r="DR31" s="442"/>
      <c r="DS31" s="440"/>
      <c r="DT31" s="441"/>
      <c r="DU31" s="442"/>
      <c r="DV31" s="440"/>
      <c r="DW31" s="441"/>
      <c r="DX31" s="442"/>
      <c r="DY31" s="440"/>
      <c r="DZ31" s="441"/>
      <c r="EA31" s="442"/>
    </row>
    <row r="32" spans="1:131" ht="18.75" thickBot="1">
      <c r="A32" s="20"/>
      <c r="B32" s="21">
        <v>0</v>
      </c>
      <c r="C32" s="22"/>
      <c r="D32" s="22"/>
      <c r="E32" s="23" t="s">
        <v>47</v>
      </c>
      <c r="F32" s="24">
        <v>301</v>
      </c>
      <c r="G32" s="25" t="s">
        <v>48</v>
      </c>
      <c r="H32" s="26" t="s">
        <v>48</v>
      </c>
      <c r="I32" s="24">
        <v>301</v>
      </c>
      <c r="J32" s="25" t="s">
        <v>48</v>
      </c>
      <c r="K32" s="26" t="s">
        <v>48</v>
      </c>
      <c r="L32" s="24">
        <v>301</v>
      </c>
      <c r="M32" s="25" t="s">
        <v>48</v>
      </c>
      <c r="N32" s="26" t="s">
        <v>48</v>
      </c>
      <c r="O32" s="24">
        <v>301</v>
      </c>
      <c r="P32" s="25" t="s">
        <v>48</v>
      </c>
      <c r="Q32" s="26" t="s">
        <v>48</v>
      </c>
      <c r="R32" s="24">
        <v>301</v>
      </c>
      <c r="S32" s="25" t="s">
        <v>48</v>
      </c>
      <c r="T32" s="26" t="s">
        <v>48</v>
      </c>
      <c r="U32" s="24">
        <v>301</v>
      </c>
      <c r="V32" s="25" t="s">
        <v>48</v>
      </c>
      <c r="W32" s="26" t="s">
        <v>48</v>
      </c>
      <c r="X32" s="24">
        <v>301</v>
      </c>
      <c r="Y32" s="25" t="s">
        <v>48</v>
      </c>
      <c r="Z32" s="26" t="s">
        <v>48</v>
      </c>
      <c r="AA32" s="24">
        <v>301</v>
      </c>
      <c r="AB32" s="25" t="s">
        <v>48</v>
      </c>
      <c r="AC32" s="26" t="s">
        <v>48</v>
      </c>
      <c r="AD32" s="24">
        <v>301</v>
      </c>
      <c r="AE32" s="25" t="s">
        <v>48</v>
      </c>
      <c r="AF32" s="26" t="s">
        <v>48</v>
      </c>
      <c r="AG32" s="24">
        <v>301</v>
      </c>
      <c r="AH32" s="25" t="s">
        <v>48</v>
      </c>
      <c r="AI32" s="26" t="s">
        <v>48</v>
      </c>
      <c r="AJ32" s="24">
        <v>301</v>
      </c>
      <c r="AK32" s="25" t="s">
        <v>48</v>
      </c>
      <c r="AL32" s="26" t="s">
        <v>48</v>
      </c>
      <c r="AM32" s="24">
        <v>301</v>
      </c>
      <c r="AN32" s="25" t="s">
        <v>48</v>
      </c>
      <c r="AO32" s="26" t="s">
        <v>48</v>
      </c>
      <c r="AP32" s="24">
        <v>301</v>
      </c>
      <c r="AQ32" s="25" t="s">
        <v>48</v>
      </c>
      <c r="AR32" s="26" t="s">
        <v>48</v>
      </c>
      <c r="AS32" s="24">
        <v>301</v>
      </c>
      <c r="AT32" s="25" t="s">
        <v>48</v>
      </c>
      <c r="AU32" s="26" t="s">
        <v>48</v>
      </c>
      <c r="AV32" s="24">
        <v>301</v>
      </c>
      <c r="AW32" s="25" t="s">
        <v>48</v>
      </c>
      <c r="AX32" s="26" t="s">
        <v>48</v>
      </c>
      <c r="AY32" s="24">
        <v>301</v>
      </c>
      <c r="AZ32" s="25" t="s">
        <v>48</v>
      </c>
      <c r="BA32" s="26" t="s">
        <v>48</v>
      </c>
      <c r="BB32" s="24">
        <v>301</v>
      </c>
      <c r="BC32" s="25" t="s">
        <v>48</v>
      </c>
      <c r="BD32" s="26" t="s">
        <v>48</v>
      </c>
      <c r="BE32" s="24">
        <v>301</v>
      </c>
      <c r="BF32" s="25" t="s">
        <v>48</v>
      </c>
      <c r="BG32" s="26" t="s">
        <v>48</v>
      </c>
      <c r="BH32" s="24">
        <v>301</v>
      </c>
      <c r="BI32" s="25" t="s">
        <v>48</v>
      </c>
      <c r="BJ32" s="26" t="s">
        <v>48</v>
      </c>
      <c r="BK32" s="24">
        <v>301</v>
      </c>
      <c r="BL32" s="25" t="s">
        <v>48</v>
      </c>
      <c r="BM32" s="26" t="s">
        <v>48</v>
      </c>
      <c r="BN32" s="24">
        <v>301</v>
      </c>
      <c r="BO32" s="25" t="s">
        <v>48</v>
      </c>
      <c r="BP32" s="26" t="s">
        <v>48</v>
      </c>
      <c r="BQ32" s="24">
        <v>301</v>
      </c>
      <c r="BR32" s="25" t="s">
        <v>48</v>
      </c>
      <c r="BS32" s="26" t="s">
        <v>48</v>
      </c>
      <c r="BT32" s="24">
        <v>301</v>
      </c>
      <c r="BU32" s="25" t="s">
        <v>48</v>
      </c>
      <c r="BV32" s="26" t="s">
        <v>48</v>
      </c>
      <c r="BW32" s="24">
        <v>301</v>
      </c>
      <c r="BX32" s="25" t="s">
        <v>48</v>
      </c>
      <c r="BY32" s="26" t="s">
        <v>48</v>
      </c>
      <c r="BZ32" s="24">
        <v>301</v>
      </c>
      <c r="CA32" s="25" t="s">
        <v>48</v>
      </c>
      <c r="CB32" s="26" t="s">
        <v>48</v>
      </c>
      <c r="CC32" s="24">
        <v>301</v>
      </c>
      <c r="CD32" s="25" t="s">
        <v>48</v>
      </c>
      <c r="CE32" s="26" t="s">
        <v>48</v>
      </c>
      <c r="CF32" s="24">
        <v>301</v>
      </c>
      <c r="CG32" s="25" t="s">
        <v>48</v>
      </c>
      <c r="CH32" s="26" t="s">
        <v>48</v>
      </c>
      <c r="CI32" s="24">
        <v>301</v>
      </c>
      <c r="CJ32" s="25" t="s">
        <v>48</v>
      </c>
      <c r="CK32" s="26" t="s">
        <v>48</v>
      </c>
      <c r="CL32" s="24">
        <v>301</v>
      </c>
      <c r="CM32" s="25" t="s">
        <v>48</v>
      </c>
      <c r="CN32" s="26" t="s">
        <v>48</v>
      </c>
      <c r="CO32" s="24">
        <v>301</v>
      </c>
      <c r="CP32" s="25" t="s">
        <v>48</v>
      </c>
      <c r="CQ32" s="26" t="s">
        <v>48</v>
      </c>
      <c r="CR32" s="24">
        <v>301</v>
      </c>
      <c r="CS32" s="25" t="s">
        <v>48</v>
      </c>
      <c r="CT32" s="26" t="s">
        <v>48</v>
      </c>
      <c r="CU32" s="24">
        <v>301</v>
      </c>
      <c r="CV32" s="25" t="s">
        <v>48</v>
      </c>
      <c r="CW32" s="26" t="s">
        <v>48</v>
      </c>
      <c r="CX32" s="24">
        <v>301</v>
      </c>
      <c r="CY32" s="25" t="s">
        <v>48</v>
      </c>
      <c r="CZ32" s="26" t="s">
        <v>48</v>
      </c>
      <c r="DA32" s="24">
        <v>301</v>
      </c>
      <c r="DB32" s="25" t="s">
        <v>48</v>
      </c>
      <c r="DC32" s="26" t="s">
        <v>48</v>
      </c>
      <c r="DD32" s="24">
        <v>301</v>
      </c>
      <c r="DE32" s="25" t="s">
        <v>48</v>
      </c>
      <c r="DF32" s="26" t="s">
        <v>48</v>
      </c>
      <c r="DG32" s="24">
        <v>301</v>
      </c>
      <c r="DH32" s="25" t="s">
        <v>48</v>
      </c>
      <c r="DI32" s="26" t="s">
        <v>48</v>
      </c>
      <c r="DJ32" s="24">
        <v>301</v>
      </c>
      <c r="DK32" s="25" t="s">
        <v>48</v>
      </c>
      <c r="DL32" s="26" t="s">
        <v>48</v>
      </c>
      <c r="DM32" s="24">
        <v>301</v>
      </c>
      <c r="DN32" s="25" t="s">
        <v>48</v>
      </c>
      <c r="DO32" s="26" t="s">
        <v>48</v>
      </c>
      <c r="DP32" s="24">
        <v>301</v>
      </c>
      <c r="DQ32" s="25" t="s">
        <v>48</v>
      </c>
      <c r="DR32" s="26" t="s">
        <v>48</v>
      </c>
      <c r="DS32" s="24">
        <v>301</v>
      </c>
      <c r="DT32" s="25" t="s">
        <v>48</v>
      </c>
      <c r="DU32" s="26" t="s">
        <v>48</v>
      </c>
      <c r="DV32" s="24">
        <v>301</v>
      </c>
      <c r="DW32" s="25" t="s">
        <v>48</v>
      </c>
      <c r="DX32" s="26" t="s">
        <v>48</v>
      </c>
      <c r="DY32" s="24">
        <v>301</v>
      </c>
      <c r="DZ32" s="25" t="s">
        <v>48</v>
      </c>
      <c r="EA32" s="26" t="s">
        <v>48</v>
      </c>
    </row>
    <row r="33" spans="1:131" ht="19.5" thickTop="1" thickBot="1">
      <c r="A33" s="30" t="s">
        <v>49</v>
      </c>
      <c r="B33" s="21">
        <v>1</v>
      </c>
      <c r="C33" s="22"/>
      <c r="D33" s="443" t="str">
        <f>IF(AND(H52=0),"Sieger","")</f>
        <v/>
      </c>
      <c r="E33" s="27">
        <v>1</v>
      </c>
      <c r="F33" s="28">
        <f>IF(SUMPRODUCT(ISNUMBER($B$31) + ISNUMBER(F9)+ ISNUMBER(G9) + ISNUMBER(H9)),SUM(F9:H9),"")</f>
        <v>0</v>
      </c>
      <c r="G33">
        <f>F32-F33</f>
        <v>301</v>
      </c>
      <c r="H33" s="29">
        <f>IF(F33&lt;=G32,G33,G32)</f>
        <v>301</v>
      </c>
      <c r="I33" s="28">
        <f>IF(SUMPRODUCT(ISNUMBER($B$31) + ISNUMBER(I9)+ ISNUMBER(J9) + ISNUMBER(K9)),SUM(I9:K9),"")</f>
        <v>0</v>
      </c>
      <c r="J33">
        <f>I32-I33</f>
        <v>301</v>
      </c>
      <c r="K33" s="29">
        <f>IF(I33&lt;=J32,J33,J32)</f>
        <v>301</v>
      </c>
      <c r="L33" s="28">
        <f>IF(SUMPRODUCT(ISNUMBER($B$31) + ISNUMBER(L9)+ ISNUMBER(M9) + ISNUMBER(N9)),SUM(L9:N9),"")</f>
        <v>0</v>
      </c>
      <c r="M33">
        <f>L32-L33</f>
        <v>301</v>
      </c>
      <c r="N33" s="29">
        <f>IF(L33&lt;=M32,M33,M32)</f>
        <v>301</v>
      </c>
      <c r="O33" s="28">
        <f>IF(SUMPRODUCT(ISNUMBER($B$31) + ISNUMBER(O9)+ ISNUMBER(P9) + ISNUMBER(Q9)),SUM(O9:Q9),"")</f>
        <v>0</v>
      </c>
      <c r="P33">
        <f>O32-O33</f>
        <v>301</v>
      </c>
      <c r="Q33" s="29">
        <f>IF(O33&lt;=P32,P33,P32)</f>
        <v>301</v>
      </c>
      <c r="R33" s="28">
        <f>IF(SUMPRODUCT(ISNUMBER($B$31) + ISNUMBER(R9)+ ISNUMBER(S9) + ISNUMBER(T9)),SUM(R9:T9),"")</f>
        <v>0</v>
      </c>
      <c r="S33">
        <f>R32-R33</f>
        <v>301</v>
      </c>
      <c r="T33" s="29">
        <f>IF(R33&lt;=S32,S33,S32)</f>
        <v>301</v>
      </c>
      <c r="U33" s="28">
        <f>IF(SUMPRODUCT(ISNUMBER($B$31) + ISNUMBER(U9)+ ISNUMBER(V9) + ISNUMBER(W9)),SUM(U9:W9),"")</f>
        <v>0</v>
      </c>
      <c r="V33">
        <f>U32-U33</f>
        <v>301</v>
      </c>
      <c r="W33" s="29">
        <f>IF(U33&lt;=V32,V33,V32)</f>
        <v>301</v>
      </c>
      <c r="X33" s="28">
        <f>IF(SUMPRODUCT(ISNUMBER($B$31) + ISNUMBER(X9)+ ISNUMBER(Y9) + ISNUMBER(Z9)),SUM(X9:Z9),"")</f>
        <v>0</v>
      </c>
      <c r="Y33">
        <f>X32-X33</f>
        <v>301</v>
      </c>
      <c r="Z33" s="29">
        <f>IF(X33&lt;=Y32,Y33,Y32)</f>
        <v>301</v>
      </c>
      <c r="AA33" s="28">
        <f>IF(SUMPRODUCT(ISNUMBER($B$31) + ISNUMBER(AA9)+ ISNUMBER(AB9) + ISNUMBER(AC9)),SUM(AA9:AC9),"")</f>
        <v>0</v>
      </c>
      <c r="AB33">
        <f>AA32-AA33</f>
        <v>301</v>
      </c>
      <c r="AC33" s="29">
        <f>IF(AA33&lt;=AB32,AB33,AB32)</f>
        <v>301</v>
      </c>
      <c r="AD33" s="28">
        <f>IF(SUMPRODUCT(ISNUMBER($B$31) + ISNUMBER(AD9)+ ISNUMBER(AE9) + ISNUMBER(AF9)),SUM(AD9:AF9),"")</f>
        <v>0</v>
      </c>
      <c r="AE33">
        <f>AD32-AD33</f>
        <v>301</v>
      </c>
      <c r="AF33" s="29">
        <f>IF(AD33&lt;=AE32,AE33,AE32)</f>
        <v>301</v>
      </c>
      <c r="AG33" s="28">
        <f>IF(SUMPRODUCT(ISNUMBER($B$31) + ISNUMBER(AG9)+ ISNUMBER(AH9) + ISNUMBER(AI9)),SUM(AG9:AI9),"")</f>
        <v>0</v>
      </c>
      <c r="AH33">
        <f>AG32-AG33</f>
        <v>301</v>
      </c>
      <c r="AI33" s="29">
        <f>IF(AG33&lt;=AH32,AH33,AH32)</f>
        <v>301</v>
      </c>
      <c r="AJ33" s="28">
        <f>IF(SUMPRODUCT(ISNUMBER($B$31) + ISNUMBER(AJ9)+ ISNUMBER(AK9) + ISNUMBER(AL9)),SUM(AJ9:AL9),"")</f>
        <v>0</v>
      </c>
      <c r="AK33">
        <f>AJ32-AJ33</f>
        <v>301</v>
      </c>
      <c r="AL33" s="29">
        <f>IF(AJ33&lt;=AK32,AK33,AK32)</f>
        <v>301</v>
      </c>
      <c r="AM33" s="28">
        <f>IF(SUMPRODUCT(ISNUMBER($B$31) + ISNUMBER(AM9)+ ISNUMBER(AN9) + ISNUMBER(AO9)),SUM(AM9:AO9),"")</f>
        <v>0</v>
      </c>
      <c r="AN33">
        <f>AM32-AM33</f>
        <v>301</v>
      </c>
      <c r="AO33" s="29">
        <f>IF(AM33&lt;=AN32,AN33,AN32)</f>
        <v>301</v>
      </c>
      <c r="AP33" s="28">
        <f>IF(SUMPRODUCT(ISNUMBER($B$31) + ISNUMBER(AP9)+ ISNUMBER(AQ9) + ISNUMBER(AR9)),SUM(AP9:AR9),"")</f>
        <v>0</v>
      </c>
      <c r="AQ33">
        <f>AP32-AP33</f>
        <v>301</v>
      </c>
      <c r="AR33" s="29">
        <f>IF(AP33&lt;=AQ32,AQ33,AQ32)</f>
        <v>301</v>
      </c>
      <c r="AS33" s="28">
        <f>IF(SUMPRODUCT(ISNUMBER($B$31) + ISNUMBER(AS9)+ ISNUMBER(AT9) + ISNUMBER(AU9)),SUM(AS9:AU9),"")</f>
        <v>0</v>
      </c>
      <c r="AT33">
        <f>AS32-AS33</f>
        <v>301</v>
      </c>
      <c r="AU33" s="29">
        <f>IF(AS33&lt;=AT32,AT33,AT32)</f>
        <v>301</v>
      </c>
      <c r="AV33" s="28">
        <f>IF(SUMPRODUCT(ISNUMBER($B$31) + ISNUMBER(AV9)+ ISNUMBER(AW9) + ISNUMBER(AX9)),SUM(AV9:AX9),"")</f>
        <v>0</v>
      </c>
      <c r="AW33">
        <f>AV32-AV33</f>
        <v>301</v>
      </c>
      <c r="AX33" s="29">
        <f>IF(AV33&lt;=AW32,AW33,AW32)</f>
        <v>301</v>
      </c>
      <c r="AY33" s="28">
        <f>IF(SUMPRODUCT(ISNUMBER($B$31) + ISNUMBER(AY9)+ ISNUMBER(AZ9) + ISNUMBER(BA9)),SUM(AY9:BA9),"")</f>
        <v>0</v>
      </c>
      <c r="AZ33">
        <f>AY32-AY33</f>
        <v>301</v>
      </c>
      <c r="BA33" s="29">
        <f>IF(AY33&lt;=AZ32,AZ33,AZ32)</f>
        <v>301</v>
      </c>
      <c r="BB33" s="28">
        <f>IF(SUMPRODUCT(ISNUMBER($B$31) + ISNUMBER(BB9)+ ISNUMBER(BC9) + ISNUMBER(BD9)),SUM(BB9:BD9),"")</f>
        <v>0</v>
      </c>
      <c r="BC33">
        <f>BB32-BB33</f>
        <v>301</v>
      </c>
      <c r="BD33" s="29">
        <f>IF(BB33&lt;=BC32,BC33,BC32)</f>
        <v>301</v>
      </c>
      <c r="BE33" s="28">
        <f>IF(SUMPRODUCT(ISNUMBER($B$31) + ISNUMBER(BE9)+ ISNUMBER(BF9) + ISNUMBER(BG9)),SUM(BE9:BG9),"")</f>
        <v>0</v>
      </c>
      <c r="BF33">
        <f>BE32-BE33</f>
        <v>301</v>
      </c>
      <c r="BG33" s="29">
        <f>IF(BE33&lt;=BF32,BF33,BF32)</f>
        <v>301</v>
      </c>
      <c r="BH33" s="28">
        <f>IF(SUMPRODUCT(ISNUMBER($B$31) + ISNUMBER(BH9)+ ISNUMBER(BI9) + ISNUMBER(BJ9)),SUM(BH9:BJ9),"")</f>
        <v>0</v>
      </c>
      <c r="BI33">
        <f>BH32-BH33</f>
        <v>301</v>
      </c>
      <c r="BJ33" s="29">
        <f>IF(BH33&lt;=BI32,BI33,BI32)</f>
        <v>301</v>
      </c>
      <c r="BK33" s="28">
        <f>IF(SUMPRODUCT(ISNUMBER($B$31) + ISNUMBER(BK9)+ ISNUMBER(BL9) + ISNUMBER(BM9)),SUM(BK9:BM9),"")</f>
        <v>0</v>
      </c>
      <c r="BL33">
        <f>BK32-BK33</f>
        <v>301</v>
      </c>
      <c r="BM33" s="29">
        <f>IF(BK33&lt;=BL32,BL33,BL32)</f>
        <v>301</v>
      </c>
      <c r="BN33" s="28">
        <f>IF(SUMPRODUCT(ISNUMBER($B$31) + ISNUMBER(BN9)+ ISNUMBER(BO9) + ISNUMBER(BP9)),SUM(BN9:BP9),"")</f>
        <v>0</v>
      </c>
      <c r="BO33">
        <f>BN32-BN33</f>
        <v>301</v>
      </c>
      <c r="BP33" s="29">
        <f>IF(BN33&lt;=BO32,BO33,BO32)</f>
        <v>301</v>
      </c>
      <c r="BQ33" s="28">
        <f>IF(SUMPRODUCT(ISNUMBER($B$31) + ISNUMBER(BQ9)+ ISNUMBER(BR9) + ISNUMBER(BS9)),SUM(BQ9:BS9),"")</f>
        <v>0</v>
      </c>
      <c r="BR33">
        <f>BQ32-BQ33</f>
        <v>301</v>
      </c>
      <c r="BS33" s="29">
        <f>IF(BQ33&lt;=BR32,BR33,BR32)</f>
        <v>301</v>
      </c>
      <c r="BT33" s="28">
        <f>IF(SUMPRODUCT(ISNUMBER($B$31) + ISNUMBER(BT9)+ ISNUMBER(BU9) + ISNUMBER(BV9)),SUM(BT9:BV9),"")</f>
        <v>0</v>
      </c>
      <c r="BU33">
        <f>BT32-BT33</f>
        <v>301</v>
      </c>
      <c r="BV33" s="29">
        <f>IF(BT33&lt;=BU32,BU33,BU32)</f>
        <v>301</v>
      </c>
      <c r="BW33" s="28">
        <f>IF(SUMPRODUCT(ISNUMBER($B$31) + ISNUMBER(BW9)+ ISNUMBER(BX9) + ISNUMBER(BY9)),SUM(BW9:BY9),"")</f>
        <v>0</v>
      </c>
      <c r="BX33">
        <f>BW32-BW33</f>
        <v>301</v>
      </c>
      <c r="BY33" s="29">
        <f>IF(BW33&lt;=BX32,BX33,BX32)</f>
        <v>301</v>
      </c>
      <c r="BZ33" s="28">
        <f>IF(SUMPRODUCT(ISNUMBER($B$31) + ISNUMBER(BZ9)+ ISNUMBER(CA9) + ISNUMBER(CB9)),SUM(BZ9:CB9),"")</f>
        <v>0</v>
      </c>
      <c r="CA33">
        <f>BZ32-BZ33</f>
        <v>301</v>
      </c>
      <c r="CB33" s="29">
        <f>IF(BZ33&lt;=CA32,CA33,CA32)</f>
        <v>301</v>
      </c>
      <c r="CC33" s="28">
        <f>IF(SUMPRODUCT(ISNUMBER($B$31) + ISNUMBER(CC9)+ ISNUMBER(CD9) + ISNUMBER(CE9)),SUM(CC9:CE9),"")</f>
        <v>0</v>
      </c>
      <c r="CD33">
        <f>CC32-CC33</f>
        <v>301</v>
      </c>
      <c r="CE33" s="29">
        <f>IF(CC33&lt;=CD32,CD33,CD32)</f>
        <v>301</v>
      </c>
      <c r="CF33" s="28">
        <f>IF(SUMPRODUCT(ISNUMBER($B$31) + ISNUMBER(CF9)+ ISNUMBER(CG9) + ISNUMBER(CH9)),SUM(CF9:CH9),"")</f>
        <v>0</v>
      </c>
      <c r="CG33">
        <f>CF32-CF33</f>
        <v>301</v>
      </c>
      <c r="CH33" s="29">
        <f>IF(CF33&lt;=CG32,CG33,CG32)</f>
        <v>301</v>
      </c>
      <c r="CI33" s="28">
        <f>IF(SUMPRODUCT(ISNUMBER($B$31) + ISNUMBER(CI9)+ ISNUMBER(CJ9) + ISNUMBER(CK9)),SUM(CI9:CK9),"")</f>
        <v>0</v>
      </c>
      <c r="CJ33">
        <f>CI32-CI33</f>
        <v>301</v>
      </c>
      <c r="CK33" s="29">
        <f>IF(CI33&lt;=CJ32,CJ33,CJ32)</f>
        <v>301</v>
      </c>
      <c r="CL33" s="28">
        <f>IF(SUMPRODUCT(ISNUMBER($B$31) + ISNUMBER(CL9)+ ISNUMBER(CM9) + ISNUMBER(CN9)),SUM(CL9:CN9),"")</f>
        <v>0</v>
      </c>
      <c r="CM33">
        <f>CL32-CL33</f>
        <v>301</v>
      </c>
      <c r="CN33" s="29">
        <f>IF(CL33&lt;=CM32,CM33,CM32)</f>
        <v>301</v>
      </c>
      <c r="CO33" s="28">
        <f>IF(SUMPRODUCT(ISNUMBER($B$31) + ISNUMBER(CO9)+ ISNUMBER(CP9) + ISNUMBER(CQ9)),SUM(CO9:CQ9),"")</f>
        <v>0</v>
      </c>
      <c r="CP33">
        <f>CO32-CO33</f>
        <v>301</v>
      </c>
      <c r="CQ33" s="29">
        <f>IF(CO33&lt;=CP32,CP33,CP32)</f>
        <v>301</v>
      </c>
      <c r="CR33" s="28">
        <f>IF(SUMPRODUCT(ISNUMBER($B$31) + ISNUMBER(CR9)+ ISNUMBER(CS9) + ISNUMBER(CT9)),SUM(CR9:CT9),"")</f>
        <v>0</v>
      </c>
      <c r="CS33">
        <f>CR32-CR33</f>
        <v>301</v>
      </c>
      <c r="CT33" s="29">
        <f>IF(CR33&lt;=CS32,CS33,CS32)</f>
        <v>301</v>
      </c>
      <c r="CU33" s="28">
        <f>IF(SUMPRODUCT(ISNUMBER($B$31) + ISNUMBER(CU9)+ ISNUMBER(CV9) + ISNUMBER(CW9)),SUM(CU9:CW9),"")</f>
        <v>0</v>
      </c>
      <c r="CV33">
        <f>CU32-CU33</f>
        <v>301</v>
      </c>
      <c r="CW33" s="29">
        <f>IF(CU33&lt;=CV32,CV33,CV32)</f>
        <v>301</v>
      </c>
      <c r="CX33" s="28">
        <f>IF(SUMPRODUCT(ISNUMBER($B$31) + ISNUMBER(CX9)+ ISNUMBER(CY9) + ISNUMBER(CZ9)),SUM(CX9:CZ9),"")</f>
        <v>0</v>
      </c>
      <c r="CY33">
        <f>CX32-CX33</f>
        <v>301</v>
      </c>
      <c r="CZ33" s="29">
        <f>IF(CX33&lt;=CY32,CY33,CY32)</f>
        <v>301</v>
      </c>
      <c r="DA33" s="28">
        <f>IF(SUMPRODUCT(ISNUMBER($B$31) + ISNUMBER(DA9)+ ISNUMBER(DB9) + ISNUMBER(DC9)),SUM(DA9:DC9),"")</f>
        <v>0</v>
      </c>
      <c r="DB33">
        <f>DA32-DA33</f>
        <v>301</v>
      </c>
      <c r="DC33" s="29">
        <f>IF(DA33&lt;=DB32,DB33,DB32)</f>
        <v>301</v>
      </c>
      <c r="DD33" s="28">
        <f>IF(SUMPRODUCT(ISNUMBER($B$31) + ISNUMBER(DD9)+ ISNUMBER(DE9) + ISNUMBER(DF9)),SUM(DD9:DF9),"")</f>
        <v>0</v>
      </c>
      <c r="DE33">
        <f>DD32-DD33</f>
        <v>301</v>
      </c>
      <c r="DF33" s="29">
        <f>IF(DD33&lt;=DE32,DE33,DE32)</f>
        <v>301</v>
      </c>
      <c r="DG33" s="28">
        <f>IF(SUMPRODUCT(ISNUMBER($B$31) + ISNUMBER(DG9)+ ISNUMBER(DH9) + ISNUMBER(DI9)),SUM(DG9:DI9),"")</f>
        <v>0</v>
      </c>
      <c r="DH33">
        <f>DG32-DG33</f>
        <v>301</v>
      </c>
      <c r="DI33" s="29">
        <f>IF(DG33&lt;=DH32,DH33,DH32)</f>
        <v>301</v>
      </c>
      <c r="DJ33" s="28">
        <f>IF(SUMPRODUCT(ISNUMBER($B$31) + ISNUMBER(DJ9)+ ISNUMBER(DK9) + ISNUMBER(DL9)),SUM(DJ9:DL9),"")</f>
        <v>0</v>
      </c>
      <c r="DK33">
        <f>DJ32-DJ33</f>
        <v>301</v>
      </c>
      <c r="DL33" s="29">
        <f>IF(DJ33&lt;=DK32,DK33,DK32)</f>
        <v>301</v>
      </c>
      <c r="DM33" s="28">
        <f>IF(SUMPRODUCT(ISNUMBER($B$31) + ISNUMBER(DM9)+ ISNUMBER(DN9) + ISNUMBER(DO9)),SUM(DM9:DO9),"")</f>
        <v>0</v>
      </c>
      <c r="DN33">
        <f>DM32-DM33</f>
        <v>301</v>
      </c>
      <c r="DO33" s="29">
        <f>IF(DM33&lt;=DN32,DN33,DN32)</f>
        <v>301</v>
      </c>
      <c r="DP33" s="28">
        <f>IF(SUMPRODUCT(ISNUMBER($B$31) + ISNUMBER(DP9)+ ISNUMBER(DQ9) + ISNUMBER(DR9)),SUM(DP9:DR9),"")</f>
        <v>0</v>
      </c>
      <c r="DQ33">
        <f>DP32-DP33</f>
        <v>301</v>
      </c>
      <c r="DR33" s="29">
        <f>IF(DP33&lt;=DQ32,DQ33,DQ32)</f>
        <v>301</v>
      </c>
      <c r="DS33" s="28">
        <f>IF(SUMPRODUCT(ISNUMBER($B$31) + ISNUMBER(DS9)+ ISNUMBER(DT9) + ISNUMBER(DU9)),SUM(DS9:DU9),"")</f>
        <v>0</v>
      </c>
      <c r="DT33">
        <f>DS32-DS33</f>
        <v>301</v>
      </c>
      <c r="DU33" s="29">
        <f>IF(DS33&lt;=DT32,DT33,DT32)</f>
        <v>301</v>
      </c>
      <c r="DV33" s="28">
        <f>IF(SUMPRODUCT(ISNUMBER($B$31) + ISNUMBER(DV9)+ ISNUMBER(DW9) + ISNUMBER(DX9)),SUM(DV9:DX9),"")</f>
        <v>0</v>
      </c>
      <c r="DW33">
        <f>DV32-DV33</f>
        <v>301</v>
      </c>
      <c r="DX33" s="29">
        <f>IF(DV33&lt;=DW32,DW33,DW32)</f>
        <v>301</v>
      </c>
      <c r="DY33" s="28">
        <f>IF(SUMPRODUCT(ISNUMBER($B$31) + ISNUMBER(DY9)+ ISNUMBER(DZ9) + ISNUMBER(EA9)),SUM(DY9:EA9),"")</f>
        <v>0</v>
      </c>
      <c r="DZ33">
        <f>DY32-DY33</f>
        <v>301</v>
      </c>
      <c r="EA33" s="29">
        <f>IF(DY33&lt;=DZ32,DZ33,DZ32)</f>
        <v>301</v>
      </c>
    </row>
    <row r="34" spans="1:131" ht="19.5" thickTop="1" thickBot="1">
      <c r="A34" s="30" t="s">
        <v>49</v>
      </c>
      <c r="B34" s="21">
        <v>2</v>
      </c>
      <c r="C34" s="22"/>
      <c r="D34" s="444"/>
      <c r="E34" s="31">
        <v>2</v>
      </c>
      <c r="F34" s="28">
        <f t="shared" ref="F34:F52" si="0">IF(SUMPRODUCT(ISNUMBER($B$31) + ISNUMBER(F10)+ ISNUMBER(G10) + ISNUMBER(H10)),SUM(F10:H10),"")</f>
        <v>0</v>
      </c>
      <c r="G34" s="17">
        <f>H33-F34</f>
        <v>301</v>
      </c>
      <c r="H34" s="156">
        <f>IF(F33="","",IF(OR((H33-F34)&lt;0,(H33-F34)=1),H33,H33-F34))</f>
        <v>301</v>
      </c>
      <c r="I34" s="28">
        <f t="shared" ref="I34:I52" si="1">IF(SUMPRODUCT(ISNUMBER($B$31) + ISNUMBER(I10)+ ISNUMBER(J10) + ISNUMBER(K10)),SUM(I10:K10),"")</f>
        <v>0</v>
      </c>
      <c r="J34" s="17">
        <f>K33-I34</f>
        <v>301</v>
      </c>
      <c r="K34" s="156">
        <f>IF(I33="","",IF(OR((K33-I34)&lt;0,(K33-I34)=1),K33,K33-I34))</f>
        <v>301</v>
      </c>
      <c r="L34" s="28">
        <f t="shared" ref="L34:L52" si="2">IF(SUMPRODUCT(ISNUMBER($B$31) + ISNUMBER(L10)+ ISNUMBER(M10) + ISNUMBER(N10)),SUM(L10:N10),"")</f>
        <v>0</v>
      </c>
      <c r="M34" s="17">
        <f>N33-L34</f>
        <v>301</v>
      </c>
      <c r="N34" s="156">
        <f>IF(L33="","",IF(OR((N33-L34)&lt;0,(N33-L34)=1),N33,N33-L34))</f>
        <v>301</v>
      </c>
      <c r="O34" s="28">
        <f t="shared" ref="O34:O52" si="3">IF(SUMPRODUCT(ISNUMBER($B$31) + ISNUMBER(O10)+ ISNUMBER(P10) + ISNUMBER(Q10)),SUM(O10:Q10),"")</f>
        <v>0</v>
      </c>
      <c r="P34" s="17">
        <f>Q33-O34</f>
        <v>301</v>
      </c>
      <c r="Q34" s="156">
        <f>IF(O33="","",IF(OR((Q33-O34)&lt;0,(Q33-O34)=1),Q33,Q33-O34))</f>
        <v>301</v>
      </c>
      <c r="R34" s="28">
        <f t="shared" ref="R34:R52" si="4">IF(SUMPRODUCT(ISNUMBER($B$31) + ISNUMBER(R10)+ ISNUMBER(S10) + ISNUMBER(T10)),SUM(R10:T10),"")</f>
        <v>0</v>
      </c>
      <c r="S34" s="17">
        <f>T33-R34</f>
        <v>301</v>
      </c>
      <c r="T34" s="156">
        <f>IF(R33="","",IF(OR((T33-R34)&lt;0,(T33-R34)=1),T33,T33-R34))</f>
        <v>301</v>
      </c>
      <c r="U34" s="28">
        <f t="shared" ref="U34:U52" si="5">IF(SUMPRODUCT(ISNUMBER($B$31) + ISNUMBER(U10)+ ISNUMBER(V10) + ISNUMBER(W10)),SUM(U10:W10),"")</f>
        <v>0</v>
      </c>
      <c r="V34" s="17">
        <f>W33-U34</f>
        <v>301</v>
      </c>
      <c r="W34" s="156">
        <f>IF(U33="","",IF(OR((W33-U34)&lt;0,(W33-U34)=1),W33,W33-U34))</f>
        <v>301</v>
      </c>
      <c r="X34" s="28">
        <f t="shared" ref="X34:X52" si="6">IF(SUMPRODUCT(ISNUMBER($B$31) + ISNUMBER(X10)+ ISNUMBER(Y10) + ISNUMBER(Z10)),SUM(X10:Z10),"")</f>
        <v>0</v>
      </c>
      <c r="Y34" s="17">
        <f>Z33-X34</f>
        <v>301</v>
      </c>
      <c r="Z34" s="156">
        <f>IF(X33="","",IF(OR((Z33-X34)&lt;0,(Z33-X34)=1),Z33,Z33-X34))</f>
        <v>301</v>
      </c>
      <c r="AA34" s="28">
        <f t="shared" ref="AA34:AA52" si="7">IF(SUMPRODUCT(ISNUMBER($B$31) + ISNUMBER(AA10)+ ISNUMBER(AB10) + ISNUMBER(AC10)),SUM(AA10:AC10),"")</f>
        <v>0</v>
      </c>
      <c r="AB34" s="17">
        <f>AC33-AA34</f>
        <v>301</v>
      </c>
      <c r="AC34" s="156">
        <f>IF(AA33="","",IF(OR((AC33-AA34)&lt;0,(AC33-AA34)=1),AC33,AC33-AA34))</f>
        <v>301</v>
      </c>
      <c r="AD34" s="28">
        <f t="shared" ref="AD34:AD52" si="8">IF(SUMPRODUCT(ISNUMBER($B$31) + ISNUMBER(AD10)+ ISNUMBER(AE10) + ISNUMBER(AF10)),SUM(AD10:AF10),"")</f>
        <v>0</v>
      </c>
      <c r="AE34" s="17">
        <f>AF33-AD34</f>
        <v>301</v>
      </c>
      <c r="AF34" s="156">
        <f>IF(AD33="","",IF(OR((AF33-AD34)&lt;0,(AF33-AD34)=1),AF33,AF33-AD34))</f>
        <v>301</v>
      </c>
      <c r="AG34" s="28">
        <f t="shared" ref="AG34:AG52" si="9">IF(SUMPRODUCT(ISNUMBER($B$31) + ISNUMBER(AG10)+ ISNUMBER(AH10) + ISNUMBER(AI10)),SUM(AG10:AI10),"")</f>
        <v>0</v>
      </c>
      <c r="AH34" s="17">
        <f>AI33-AG34</f>
        <v>301</v>
      </c>
      <c r="AI34" s="156">
        <f>IF(AG33="","",IF(OR((AI33-AG34)&lt;0,(AI33-AG34)=1),AI33,AI33-AG34))</f>
        <v>301</v>
      </c>
      <c r="AJ34" s="28">
        <f t="shared" ref="AJ34:AJ52" si="10">IF(SUMPRODUCT(ISNUMBER($B$31) + ISNUMBER(AJ10)+ ISNUMBER(AK10) + ISNUMBER(AL10)),SUM(AJ10:AL10),"")</f>
        <v>0</v>
      </c>
      <c r="AK34" s="17">
        <f>AL33-AJ34</f>
        <v>301</v>
      </c>
      <c r="AL34" s="156">
        <f>IF(AJ33="","",IF(OR((AL33-AJ34)&lt;0,(AL33-AJ34)=1),AL33,AL33-AJ34))</f>
        <v>301</v>
      </c>
      <c r="AM34" s="28">
        <f t="shared" ref="AM34:AM52" si="11">IF(SUMPRODUCT(ISNUMBER($B$31) + ISNUMBER(AM10)+ ISNUMBER(AN10) + ISNUMBER(AO10)),SUM(AM10:AO10),"")</f>
        <v>0</v>
      </c>
      <c r="AN34" s="17">
        <f>AO33-AM34</f>
        <v>301</v>
      </c>
      <c r="AO34" s="156">
        <f>IF(AM33="","",IF(OR((AO33-AM34)&lt;0,(AO33-AM34)=1),AO33,AO33-AM34))</f>
        <v>301</v>
      </c>
      <c r="AP34" s="28">
        <f t="shared" ref="AP34:AP52" si="12">IF(SUMPRODUCT(ISNUMBER($B$31) + ISNUMBER(AP10)+ ISNUMBER(AQ10) + ISNUMBER(AR10)),SUM(AP10:AR10),"")</f>
        <v>0</v>
      </c>
      <c r="AQ34" s="17">
        <f>AR33-AP34</f>
        <v>301</v>
      </c>
      <c r="AR34" s="156">
        <f>IF(AP33="","",IF(OR((AR33-AP34)&lt;0,(AR33-AP34)=1),AR33,AR33-AP34))</f>
        <v>301</v>
      </c>
      <c r="AS34" s="28">
        <f t="shared" ref="AS34:AS52" si="13">IF(SUMPRODUCT(ISNUMBER($B$31) + ISNUMBER(AS10)+ ISNUMBER(AT10) + ISNUMBER(AU10)),SUM(AS10:AU10),"")</f>
        <v>0</v>
      </c>
      <c r="AT34" s="17">
        <f>AU33-AS34</f>
        <v>301</v>
      </c>
      <c r="AU34" s="156">
        <f>IF(AS33="","",IF(OR((AU33-AS34)&lt;0,(AU33-AS34)=1),AU33,AU33-AS34))</f>
        <v>301</v>
      </c>
      <c r="AV34" s="28">
        <f t="shared" ref="AV34:AV52" si="14">IF(SUMPRODUCT(ISNUMBER($B$31) + ISNUMBER(AV10)+ ISNUMBER(AW10) + ISNUMBER(AX10)),SUM(AV10:AX10),"")</f>
        <v>0</v>
      </c>
      <c r="AW34" s="17">
        <f>AX33-AV34</f>
        <v>301</v>
      </c>
      <c r="AX34" s="156">
        <f>IF(AV33="","",IF(OR((AX33-AV34)&lt;0,(AX33-AV34)=1),AX33,AX33-AV34))</f>
        <v>301</v>
      </c>
      <c r="AY34" s="28">
        <f t="shared" ref="AY34:AY52" si="15">IF(SUMPRODUCT(ISNUMBER($B$31) + ISNUMBER(AY10)+ ISNUMBER(AZ10) + ISNUMBER(BA10)),SUM(AY10:BA10),"")</f>
        <v>0</v>
      </c>
      <c r="AZ34" s="17">
        <f>BA33-AY34</f>
        <v>301</v>
      </c>
      <c r="BA34" s="156">
        <f>IF(AY33="","",IF(OR((BA33-AY34)&lt;0,(BA33-AY34)=1),BA33,BA33-AY34))</f>
        <v>301</v>
      </c>
      <c r="BB34" s="28">
        <f t="shared" ref="BB34:BB52" si="16">IF(SUMPRODUCT(ISNUMBER($B$31) + ISNUMBER(BB10)+ ISNUMBER(BC10) + ISNUMBER(BD10)),SUM(BB10:BD10),"")</f>
        <v>0</v>
      </c>
      <c r="BC34" s="17">
        <f>BD33-BB34</f>
        <v>301</v>
      </c>
      <c r="BD34" s="156">
        <f>IF(BB33="","",IF(OR((BD33-BB34)&lt;0,(BD33-BB34)=1),BD33,BD33-BB34))</f>
        <v>301</v>
      </c>
      <c r="BE34" s="28">
        <f t="shared" ref="BE34:BE52" si="17">IF(SUMPRODUCT(ISNUMBER($B$31) + ISNUMBER(BE10)+ ISNUMBER(BF10) + ISNUMBER(BG10)),SUM(BE10:BG10),"")</f>
        <v>0</v>
      </c>
      <c r="BF34" s="17">
        <f>BG33-BE34</f>
        <v>301</v>
      </c>
      <c r="BG34" s="156">
        <f>IF(BE33="","",IF(OR((BG33-BE34)&lt;0,(BG33-BE34)=1),BG33,BG33-BE34))</f>
        <v>301</v>
      </c>
      <c r="BH34" s="28">
        <f t="shared" ref="BH34:BH52" si="18">IF(SUMPRODUCT(ISNUMBER($B$31) + ISNUMBER(BH10)+ ISNUMBER(BI10) + ISNUMBER(BJ10)),SUM(BH10:BJ10),"")</f>
        <v>0</v>
      </c>
      <c r="BI34" s="17">
        <f>BJ33-BH34</f>
        <v>301</v>
      </c>
      <c r="BJ34" s="156">
        <f>IF(BH33="","",IF(OR((BJ33-BH34)&lt;0,(BJ33-BH34)=1),BJ33,BJ33-BH34))</f>
        <v>301</v>
      </c>
      <c r="BK34" s="28">
        <f t="shared" ref="BK34:BK52" si="19">IF(SUMPRODUCT(ISNUMBER($B$31) + ISNUMBER(BK10)+ ISNUMBER(BL10) + ISNUMBER(BM10)),SUM(BK10:BM10),"")</f>
        <v>0</v>
      </c>
      <c r="BL34" s="17">
        <f>BM33-BK34</f>
        <v>301</v>
      </c>
      <c r="BM34" s="156">
        <f>IF(BK33="","",IF(OR((BM33-BK34)&lt;0,(BM33-BK34)=1),BM33,BM33-BK34))</f>
        <v>301</v>
      </c>
      <c r="BN34" s="28">
        <f t="shared" ref="BN34:BN52" si="20">IF(SUMPRODUCT(ISNUMBER($B$31) + ISNUMBER(BN10)+ ISNUMBER(BO10) + ISNUMBER(BP10)),SUM(BN10:BP10),"")</f>
        <v>0</v>
      </c>
      <c r="BO34" s="17">
        <f>BP33-BN34</f>
        <v>301</v>
      </c>
      <c r="BP34" s="156">
        <f>IF(BN33="","",IF(OR((BP33-BN34)&lt;0,(BP33-BN34)=1),BP33,BP33-BN34))</f>
        <v>301</v>
      </c>
      <c r="BQ34" s="28">
        <f t="shared" ref="BQ34:BQ52" si="21">IF(SUMPRODUCT(ISNUMBER($B$31) + ISNUMBER(BQ10)+ ISNUMBER(BR10) + ISNUMBER(BS10)),SUM(BQ10:BS10),"")</f>
        <v>0</v>
      </c>
      <c r="BR34" s="17">
        <f>BS33-BQ34</f>
        <v>301</v>
      </c>
      <c r="BS34" s="156">
        <f>IF(BQ33="","",IF(OR((BS33-BQ34)&lt;0,(BS33-BQ34)=1),BS33,BS33-BQ34))</f>
        <v>301</v>
      </c>
      <c r="BT34" s="28">
        <f t="shared" ref="BT34:BT52" si="22">IF(SUMPRODUCT(ISNUMBER($B$31) + ISNUMBER(BT10)+ ISNUMBER(BU10) + ISNUMBER(BV10)),SUM(BT10:BV10),"")</f>
        <v>0</v>
      </c>
      <c r="BU34" s="17">
        <f>BV33-BT34</f>
        <v>301</v>
      </c>
      <c r="BV34" s="156">
        <f>IF(BT33="","",IF(OR((BV33-BT34)&lt;0,(BV33-BT34)=1),BV33,BV33-BT34))</f>
        <v>301</v>
      </c>
      <c r="BW34" s="28">
        <f t="shared" ref="BW34:BW52" si="23">IF(SUMPRODUCT(ISNUMBER($B$31) + ISNUMBER(BW10)+ ISNUMBER(BX10) + ISNUMBER(BY10)),SUM(BW10:BY10),"")</f>
        <v>0</v>
      </c>
      <c r="BX34" s="17">
        <f>BY33-BW34</f>
        <v>301</v>
      </c>
      <c r="BY34" s="156">
        <f>IF(BW33="","",IF(OR((BY33-BW34)&lt;0,(BY33-BW34)=1),BY33,BY33-BW34))</f>
        <v>301</v>
      </c>
      <c r="BZ34" s="28">
        <f t="shared" ref="BZ34:BZ52" si="24">IF(SUMPRODUCT(ISNUMBER($B$31) + ISNUMBER(BZ10)+ ISNUMBER(CA10) + ISNUMBER(CB10)),SUM(BZ10:CB10),"")</f>
        <v>0</v>
      </c>
      <c r="CA34" s="17">
        <f>CB33-BZ34</f>
        <v>301</v>
      </c>
      <c r="CB34" s="156">
        <f>IF(BZ33="","",IF(OR((CB33-BZ34)&lt;0,(CB33-BZ34)=1),CB33,CB33-BZ34))</f>
        <v>301</v>
      </c>
      <c r="CC34" s="28">
        <f t="shared" ref="CC34:CC52" si="25">IF(SUMPRODUCT(ISNUMBER($B$31) + ISNUMBER(CC10)+ ISNUMBER(CD10) + ISNUMBER(CE10)),SUM(CC10:CE10),"")</f>
        <v>0</v>
      </c>
      <c r="CD34" s="17">
        <f>CE33-CC34</f>
        <v>301</v>
      </c>
      <c r="CE34" s="156">
        <f>IF(CC33="","",IF(OR((CE33-CC34)&lt;0,(CE33-CC34)=1),CE33,CE33-CC34))</f>
        <v>301</v>
      </c>
      <c r="CF34" s="28">
        <f t="shared" ref="CF34:CF52" si="26">IF(SUMPRODUCT(ISNUMBER($B$31) + ISNUMBER(CF10)+ ISNUMBER(CG10) + ISNUMBER(CH10)),SUM(CF10:CH10),"")</f>
        <v>0</v>
      </c>
      <c r="CG34" s="17">
        <f>CH33-CF34</f>
        <v>301</v>
      </c>
      <c r="CH34" s="156">
        <f>IF(CF33="","",IF(OR((CH33-CF34)&lt;0,(CH33-CF34)=1),CH33,CH33-CF34))</f>
        <v>301</v>
      </c>
      <c r="CI34" s="28">
        <f t="shared" ref="CI34:CI52" si="27">IF(SUMPRODUCT(ISNUMBER($B$31) + ISNUMBER(CI10)+ ISNUMBER(CJ10) + ISNUMBER(CK10)),SUM(CI10:CK10),"")</f>
        <v>0</v>
      </c>
      <c r="CJ34" s="17">
        <f>CK33-CI34</f>
        <v>301</v>
      </c>
      <c r="CK34" s="156">
        <f>IF(CI33="","",IF(OR((CK33-CI34)&lt;0,(CK33-CI34)=1),CK33,CK33-CI34))</f>
        <v>301</v>
      </c>
      <c r="CL34" s="28">
        <f t="shared" ref="CL34:CL52" si="28">IF(SUMPRODUCT(ISNUMBER($B$31) + ISNUMBER(CL10)+ ISNUMBER(CM10) + ISNUMBER(CN10)),SUM(CL10:CN10),"")</f>
        <v>0</v>
      </c>
      <c r="CM34" s="17">
        <f>CN33-CL34</f>
        <v>301</v>
      </c>
      <c r="CN34" s="156">
        <f>IF(CL33="","",IF(OR((CN33-CL34)&lt;0,(CN33-CL34)=1),CN33,CN33-CL34))</f>
        <v>301</v>
      </c>
      <c r="CO34" s="28">
        <f t="shared" ref="CO34:CO52" si="29">IF(SUMPRODUCT(ISNUMBER($B$31) + ISNUMBER(CO10)+ ISNUMBER(CP10) + ISNUMBER(CQ10)),SUM(CO10:CQ10),"")</f>
        <v>0</v>
      </c>
      <c r="CP34" s="17">
        <f>CQ33-CO34</f>
        <v>301</v>
      </c>
      <c r="CQ34" s="156">
        <f>IF(CO33="","",IF(OR((CQ33-CO34)&lt;0,(CQ33-CO34)=1),CQ33,CQ33-CO34))</f>
        <v>301</v>
      </c>
      <c r="CR34" s="28">
        <f t="shared" ref="CR34:CR52" si="30">IF(SUMPRODUCT(ISNUMBER($B$31) + ISNUMBER(CR10)+ ISNUMBER(CS10) + ISNUMBER(CT10)),SUM(CR10:CT10),"")</f>
        <v>0</v>
      </c>
      <c r="CS34" s="17">
        <f>CT33-CR34</f>
        <v>301</v>
      </c>
      <c r="CT34" s="156">
        <f>IF(CR33="","",IF(OR((CT33-CR34)&lt;0,(CT33-CR34)=1),CT33,CT33-CR34))</f>
        <v>301</v>
      </c>
      <c r="CU34" s="28">
        <f t="shared" ref="CU34:CU52" si="31">IF(SUMPRODUCT(ISNUMBER($B$31) + ISNUMBER(CU10)+ ISNUMBER(CV10) + ISNUMBER(CW10)),SUM(CU10:CW10),"")</f>
        <v>0</v>
      </c>
      <c r="CV34" s="17">
        <f>CW33-CU34</f>
        <v>301</v>
      </c>
      <c r="CW34" s="156">
        <f>IF(CU33="","",IF(OR((CW33-CU34)&lt;0,(CW33-CU34)=1),CW33,CW33-CU34))</f>
        <v>301</v>
      </c>
      <c r="CX34" s="28">
        <f t="shared" ref="CX34:CX52" si="32">IF(SUMPRODUCT(ISNUMBER($B$31) + ISNUMBER(CX10)+ ISNUMBER(CY10) + ISNUMBER(CZ10)),SUM(CX10:CZ10),"")</f>
        <v>0</v>
      </c>
      <c r="CY34" s="17">
        <f>CZ33-CX34</f>
        <v>301</v>
      </c>
      <c r="CZ34" s="156">
        <f>IF(CX33="","",IF(OR((CZ33-CX34)&lt;0,(CZ33-CX34)=1),CZ33,CZ33-CX34))</f>
        <v>301</v>
      </c>
      <c r="DA34" s="28">
        <f t="shared" ref="DA34:DA52" si="33">IF(SUMPRODUCT(ISNUMBER($B$31) + ISNUMBER(DA10)+ ISNUMBER(DB10) + ISNUMBER(DC10)),SUM(DA10:DC10),"")</f>
        <v>0</v>
      </c>
      <c r="DB34" s="17">
        <f>DC33-DA34</f>
        <v>301</v>
      </c>
      <c r="DC34" s="156">
        <f>IF(DA33="","",IF(OR((DC33-DA34)&lt;0,(DC33-DA34)=1),DC33,DC33-DA34))</f>
        <v>301</v>
      </c>
      <c r="DD34" s="28">
        <f t="shared" ref="DD34:DD52" si="34">IF(SUMPRODUCT(ISNUMBER($B$31) + ISNUMBER(DD10)+ ISNUMBER(DE10) + ISNUMBER(DF10)),SUM(DD10:DF10),"")</f>
        <v>0</v>
      </c>
      <c r="DE34" s="17">
        <f>DF33-DD34</f>
        <v>301</v>
      </c>
      <c r="DF34" s="156">
        <f>IF(DD33="","",IF(OR((DF33-DD34)&lt;0,(DF33-DD34)=1),DF33,DF33-DD34))</f>
        <v>301</v>
      </c>
      <c r="DG34" s="28">
        <f t="shared" ref="DG34:DG52" si="35">IF(SUMPRODUCT(ISNUMBER($B$31) + ISNUMBER(DG10)+ ISNUMBER(DH10) + ISNUMBER(DI10)),SUM(DG10:DI10),"")</f>
        <v>0</v>
      </c>
      <c r="DH34" s="17">
        <f>DI33-DG34</f>
        <v>301</v>
      </c>
      <c r="DI34" s="156">
        <f>IF(DG33="","",IF(OR((DI33-DG34)&lt;0,(DI33-DG34)=1),DI33,DI33-DG34))</f>
        <v>301</v>
      </c>
      <c r="DJ34" s="28">
        <f t="shared" ref="DJ34:DJ52" si="36">IF(SUMPRODUCT(ISNUMBER($B$31) + ISNUMBER(DJ10)+ ISNUMBER(DK10) + ISNUMBER(DL10)),SUM(DJ10:DL10),"")</f>
        <v>0</v>
      </c>
      <c r="DK34" s="17">
        <f>DL33-DJ34</f>
        <v>301</v>
      </c>
      <c r="DL34" s="156">
        <f>IF(DJ33="","",IF(OR((DL33-DJ34)&lt;0,(DL33-DJ34)=1),DL33,DL33-DJ34))</f>
        <v>301</v>
      </c>
      <c r="DM34" s="28">
        <f t="shared" ref="DM34:DM52" si="37">IF(SUMPRODUCT(ISNUMBER($B$31) + ISNUMBER(DM10)+ ISNUMBER(DN10) + ISNUMBER(DO10)),SUM(DM10:DO10),"")</f>
        <v>0</v>
      </c>
      <c r="DN34" s="17">
        <f>DO33-DM34</f>
        <v>301</v>
      </c>
      <c r="DO34" s="156">
        <f>IF(DM33="","",IF(OR((DO33-DM34)&lt;0,(DO33-DM34)=1),DO33,DO33-DM34))</f>
        <v>301</v>
      </c>
      <c r="DP34" s="28">
        <f t="shared" ref="DP34:DP52" si="38">IF(SUMPRODUCT(ISNUMBER($B$31) + ISNUMBER(DP10)+ ISNUMBER(DQ10) + ISNUMBER(DR10)),SUM(DP10:DR10),"")</f>
        <v>0</v>
      </c>
      <c r="DQ34" s="17">
        <f>DR33-DP34</f>
        <v>301</v>
      </c>
      <c r="DR34" s="156">
        <f>IF(DP33="","",IF(OR((DR33-DP34)&lt;0,(DR33-DP34)=1),DR33,DR33-DP34))</f>
        <v>301</v>
      </c>
      <c r="DS34" s="28">
        <f t="shared" ref="DS34:DS52" si="39">IF(SUMPRODUCT(ISNUMBER($B$31) + ISNUMBER(DS10)+ ISNUMBER(DT10) + ISNUMBER(DU10)),SUM(DS10:DU10),"")</f>
        <v>0</v>
      </c>
      <c r="DT34" s="17">
        <f>DU33-DS34</f>
        <v>301</v>
      </c>
      <c r="DU34" s="156">
        <f>IF(DS33="","",IF(OR((DU33-DS34)&lt;0,(DU33-DS34)=1),DU33,DU33-DS34))</f>
        <v>301</v>
      </c>
      <c r="DV34" s="28">
        <f t="shared" ref="DV34:DV52" si="40">IF(SUMPRODUCT(ISNUMBER($B$31) + ISNUMBER(DV10)+ ISNUMBER(DW10) + ISNUMBER(DX10)),SUM(DV10:DX10),"")</f>
        <v>0</v>
      </c>
      <c r="DW34" s="17">
        <f>DX33-DV34</f>
        <v>301</v>
      </c>
      <c r="DX34" s="156">
        <f>IF(DV33="","",IF(OR((DX33-DV34)&lt;0,(DX33-DV34)=1),DX33,DX33-DV34))</f>
        <v>301</v>
      </c>
      <c r="DY34" s="28">
        <f t="shared" ref="DY34:DY52" si="41">IF(SUMPRODUCT(ISNUMBER($B$31) + ISNUMBER(DY10)+ ISNUMBER(DZ10) + ISNUMBER(EA10)),SUM(DY10:EA10),"")</f>
        <v>0</v>
      </c>
      <c r="DZ34" s="17">
        <f>EA33-DY34</f>
        <v>301</v>
      </c>
      <c r="EA34" s="156">
        <f>IF(DY33="","",IF(OR((EA33-DY34)&lt;0,(EA33-DY34)=1),EA33,EA33-DY34))</f>
        <v>301</v>
      </c>
    </row>
    <row r="35" spans="1:131" ht="19.5" thickTop="1" thickBot="1">
      <c r="A35" s="32" t="s">
        <v>50</v>
      </c>
      <c r="B35" s="21">
        <v>3</v>
      </c>
      <c r="C35" s="22"/>
      <c r="D35" s="444"/>
      <c r="E35" s="31">
        <v>3</v>
      </c>
      <c r="F35" s="28">
        <f t="shared" si="0"/>
        <v>0</v>
      </c>
      <c r="G35" s="17">
        <f t="shared" ref="G35:G52" si="42">H34-F35</f>
        <v>301</v>
      </c>
      <c r="H35" s="156">
        <f>IF(F34="","",IF(OR((H34-F35)&lt;0,(H34-F35)=1),H34,H34-F35))</f>
        <v>301</v>
      </c>
      <c r="I35" s="28">
        <f t="shared" si="1"/>
        <v>0</v>
      </c>
      <c r="J35" s="17">
        <f t="shared" ref="J35:J52" si="43">K34-I35</f>
        <v>301</v>
      </c>
      <c r="K35" s="156">
        <f>IF(I34="","",IF(OR((K34-I35)&lt;0,(K34-I35)=1),K34,K34-I35))</f>
        <v>301</v>
      </c>
      <c r="L35" s="28">
        <f t="shared" si="2"/>
        <v>0</v>
      </c>
      <c r="M35" s="17">
        <f t="shared" ref="M35:M52" si="44">N34-L35</f>
        <v>301</v>
      </c>
      <c r="N35" s="156">
        <f>IF(L34="","",IF(OR((N34-L35)&lt;0,(N34-L35)=1),N34,N34-L35))</f>
        <v>301</v>
      </c>
      <c r="O35" s="28">
        <f t="shared" si="3"/>
        <v>0</v>
      </c>
      <c r="P35" s="17">
        <f t="shared" ref="P35:P52" si="45">Q34-O35</f>
        <v>301</v>
      </c>
      <c r="Q35" s="156">
        <f>IF(O34="","",IF(OR((Q34-O35)&lt;0,(Q34-O35)=1),Q34,Q34-O35))</f>
        <v>301</v>
      </c>
      <c r="R35" s="28">
        <f t="shared" si="4"/>
        <v>0</v>
      </c>
      <c r="S35" s="17">
        <f t="shared" ref="S35:S52" si="46">T34-R35</f>
        <v>301</v>
      </c>
      <c r="T35" s="156">
        <f>IF(R34="","",IF(OR((T34-R35)&lt;0,(T34-R35)=1),T34,T34-R35))</f>
        <v>301</v>
      </c>
      <c r="U35" s="28">
        <f t="shared" si="5"/>
        <v>0</v>
      </c>
      <c r="V35" s="17">
        <f t="shared" ref="V35:V52" si="47">W34-U35</f>
        <v>301</v>
      </c>
      <c r="W35" s="156">
        <f>IF(U34="","",IF(OR((W34-U35)&lt;0,(W34-U35)=1),W34,W34-U35))</f>
        <v>301</v>
      </c>
      <c r="X35" s="28">
        <f t="shared" si="6"/>
        <v>0</v>
      </c>
      <c r="Y35" s="17">
        <f t="shared" ref="Y35:Y52" si="48">Z34-X35</f>
        <v>301</v>
      </c>
      <c r="Z35" s="156">
        <f>IF(X34="","",IF(OR((Z34-X35)&lt;0,(Z34-X35)=1),Z34,Z34-X35))</f>
        <v>301</v>
      </c>
      <c r="AA35" s="28">
        <f t="shared" si="7"/>
        <v>0</v>
      </c>
      <c r="AB35" s="17">
        <f t="shared" ref="AB35:AB52" si="49">AC34-AA35</f>
        <v>301</v>
      </c>
      <c r="AC35" s="156">
        <f>IF(AA34="","",IF(OR((AC34-AA35)&lt;0,(AC34-AA35)=1),AC34,AC34-AA35))</f>
        <v>301</v>
      </c>
      <c r="AD35" s="28">
        <f t="shared" si="8"/>
        <v>0</v>
      </c>
      <c r="AE35" s="17">
        <f t="shared" ref="AE35:AE52" si="50">AF34-AD35</f>
        <v>301</v>
      </c>
      <c r="AF35" s="156">
        <f>IF(AD34="","",IF(OR((AF34-AD35)&lt;0,(AF34-AD35)=1),AF34,AF34-AD35))</f>
        <v>301</v>
      </c>
      <c r="AG35" s="28">
        <f t="shared" si="9"/>
        <v>0</v>
      </c>
      <c r="AH35" s="17">
        <f t="shared" ref="AH35:AH52" si="51">AI34-AG35</f>
        <v>301</v>
      </c>
      <c r="AI35" s="156">
        <f>IF(AG34="","",IF(OR((AI34-AG35)&lt;0,(AI34-AG35)=1),AI34,AI34-AG35))</f>
        <v>301</v>
      </c>
      <c r="AJ35" s="28">
        <f t="shared" si="10"/>
        <v>0</v>
      </c>
      <c r="AK35" s="17">
        <f t="shared" ref="AK35:AK52" si="52">AL34-AJ35</f>
        <v>301</v>
      </c>
      <c r="AL35" s="156">
        <f>IF(AJ34="","",IF(OR((AL34-AJ35)&lt;0,(AL34-AJ35)=1),AL34,AL34-AJ35))</f>
        <v>301</v>
      </c>
      <c r="AM35" s="28">
        <f t="shared" si="11"/>
        <v>0</v>
      </c>
      <c r="AN35" s="17">
        <f t="shared" ref="AN35:AN52" si="53">AO34-AM35</f>
        <v>301</v>
      </c>
      <c r="AO35" s="156">
        <f>IF(AM34="","",IF(OR((AO34-AM35)&lt;0,(AO34-AM35)=1),AO34,AO34-AM35))</f>
        <v>301</v>
      </c>
      <c r="AP35" s="28">
        <f t="shared" si="12"/>
        <v>0</v>
      </c>
      <c r="AQ35" s="17">
        <f t="shared" ref="AQ35:AQ52" si="54">AR34-AP35</f>
        <v>301</v>
      </c>
      <c r="AR35" s="156">
        <f>IF(AP34="","",IF(OR((AR34-AP35)&lt;0,(AR34-AP35)=1),AR34,AR34-AP35))</f>
        <v>301</v>
      </c>
      <c r="AS35" s="28">
        <f t="shared" si="13"/>
        <v>0</v>
      </c>
      <c r="AT35" s="17">
        <f t="shared" ref="AT35:AT52" si="55">AU34-AS35</f>
        <v>301</v>
      </c>
      <c r="AU35" s="156">
        <f>IF(AS34="","",IF(OR((AU34-AS35)&lt;0,(AU34-AS35)=1),AU34,AU34-AS35))</f>
        <v>301</v>
      </c>
      <c r="AV35" s="28">
        <f t="shared" si="14"/>
        <v>0</v>
      </c>
      <c r="AW35" s="17">
        <f t="shared" ref="AW35:AW52" si="56">AX34-AV35</f>
        <v>301</v>
      </c>
      <c r="AX35" s="156">
        <f>IF(AV34="","",IF(OR((AX34-AV35)&lt;0,(AX34-AV35)=1),AX34,AX34-AV35))</f>
        <v>301</v>
      </c>
      <c r="AY35" s="28">
        <f t="shared" si="15"/>
        <v>0</v>
      </c>
      <c r="AZ35" s="17">
        <f t="shared" ref="AZ35:AZ52" si="57">BA34-AY35</f>
        <v>301</v>
      </c>
      <c r="BA35" s="156">
        <f>IF(AY34="","",IF(OR((BA34-AY35)&lt;0,(BA34-AY35)=1),BA34,BA34-AY35))</f>
        <v>301</v>
      </c>
      <c r="BB35" s="28">
        <f t="shared" si="16"/>
        <v>0</v>
      </c>
      <c r="BC35" s="17">
        <f t="shared" ref="BC35:BC52" si="58">BD34-BB35</f>
        <v>301</v>
      </c>
      <c r="BD35" s="156">
        <f>IF(BB34="","",IF(OR((BD34-BB35)&lt;0,(BD34-BB35)=1),BD34,BD34-BB35))</f>
        <v>301</v>
      </c>
      <c r="BE35" s="28">
        <f t="shared" si="17"/>
        <v>0</v>
      </c>
      <c r="BF35" s="17">
        <f t="shared" ref="BF35:BF52" si="59">BG34-BE35</f>
        <v>301</v>
      </c>
      <c r="BG35" s="156">
        <f>IF(BE34="","",IF(OR((BG34-BE35)&lt;0,(BG34-BE35)=1),BG34,BG34-BE35))</f>
        <v>301</v>
      </c>
      <c r="BH35" s="28">
        <f t="shared" si="18"/>
        <v>0</v>
      </c>
      <c r="BI35" s="17">
        <f t="shared" ref="BI35:BI52" si="60">BJ34-BH35</f>
        <v>301</v>
      </c>
      <c r="BJ35" s="156">
        <f>IF(BH34="","",IF(OR((BJ34-BH35)&lt;0,(BJ34-BH35)=1),BJ34,BJ34-BH35))</f>
        <v>301</v>
      </c>
      <c r="BK35" s="28">
        <f t="shared" si="19"/>
        <v>0</v>
      </c>
      <c r="BL35" s="17">
        <f t="shared" ref="BL35:BL52" si="61">BM34-BK35</f>
        <v>301</v>
      </c>
      <c r="BM35" s="156">
        <f>IF(BK34="","",IF(OR((BM34-BK35)&lt;0,(BM34-BK35)=1),BM34,BM34-BK35))</f>
        <v>301</v>
      </c>
      <c r="BN35" s="28">
        <f t="shared" si="20"/>
        <v>0</v>
      </c>
      <c r="BO35" s="17">
        <f t="shared" ref="BO35:BO52" si="62">BP34-BN35</f>
        <v>301</v>
      </c>
      <c r="BP35" s="156">
        <f>IF(BN34="","",IF(OR((BP34-BN35)&lt;0,(BP34-BN35)=1),BP34,BP34-BN35))</f>
        <v>301</v>
      </c>
      <c r="BQ35" s="28">
        <f t="shared" si="21"/>
        <v>0</v>
      </c>
      <c r="BR35" s="17">
        <f t="shared" ref="BR35:BR52" si="63">BS34-BQ35</f>
        <v>301</v>
      </c>
      <c r="BS35" s="156">
        <f>IF(BQ34="","",IF(OR((BS34-BQ35)&lt;0,(BS34-BQ35)=1),BS34,BS34-BQ35))</f>
        <v>301</v>
      </c>
      <c r="BT35" s="28">
        <f t="shared" si="22"/>
        <v>0</v>
      </c>
      <c r="BU35" s="17">
        <f t="shared" ref="BU35:BU52" si="64">BV34-BT35</f>
        <v>301</v>
      </c>
      <c r="BV35" s="156">
        <f>IF(BT34="","",IF(OR((BV34-BT35)&lt;0,(BV34-BT35)=1),BV34,BV34-BT35))</f>
        <v>301</v>
      </c>
      <c r="BW35" s="28">
        <f t="shared" si="23"/>
        <v>0</v>
      </c>
      <c r="BX35" s="17">
        <f t="shared" ref="BX35:BX52" si="65">BY34-BW35</f>
        <v>301</v>
      </c>
      <c r="BY35" s="156">
        <f>IF(BW34="","",IF(OR((BY34-BW35)&lt;0,(BY34-BW35)=1),BY34,BY34-BW35))</f>
        <v>301</v>
      </c>
      <c r="BZ35" s="28">
        <f t="shared" si="24"/>
        <v>0</v>
      </c>
      <c r="CA35" s="17">
        <f t="shared" ref="CA35:CA52" si="66">CB34-BZ35</f>
        <v>301</v>
      </c>
      <c r="CB35" s="156">
        <f>IF(BZ34="","",IF(OR((CB34-BZ35)&lt;0,(CB34-BZ35)=1),CB34,CB34-BZ35))</f>
        <v>301</v>
      </c>
      <c r="CC35" s="28">
        <f t="shared" si="25"/>
        <v>0</v>
      </c>
      <c r="CD35" s="17">
        <f t="shared" ref="CD35:CD52" si="67">CE34-CC35</f>
        <v>301</v>
      </c>
      <c r="CE35" s="156">
        <f>IF(CC34="","",IF(OR((CE34-CC35)&lt;0,(CE34-CC35)=1),CE34,CE34-CC35))</f>
        <v>301</v>
      </c>
      <c r="CF35" s="28">
        <f t="shared" si="26"/>
        <v>0</v>
      </c>
      <c r="CG35" s="17">
        <f t="shared" ref="CG35:CG52" si="68">CH34-CF35</f>
        <v>301</v>
      </c>
      <c r="CH35" s="156">
        <f>IF(CF34="","",IF(OR((CH34-CF35)&lt;0,(CH34-CF35)=1),CH34,CH34-CF35))</f>
        <v>301</v>
      </c>
      <c r="CI35" s="28">
        <f t="shared" si="27"/>
        <v>0</v>
      </c>
      <c r="CJ35" s="17">
        <f t="shared" ref="CJ35:CJ52" si="69">CK34-CI35</f>
        <v>301</v>
      </c>
      <c r="CK35" s="156">
        <f>IF(CI34="","",IF(OR((CK34-CI35)&lt;0,(CK34-CI35)=1),CK34,CK34-CI35))</f>
        <v>301</v>
      </c>
      <c r="CL35" s="28">
        <f t="shared" si="28"/>
        <v>0</v>
      </c>
      <c r="CM35" s="17">
        <f t="shared" ref="CM35:CM52" si="70">CN34-CL35</f>
        <v>301</v>
      </c>
      <c r="CN35" s="156">
        <f>IF(CL34="","",IF(OR((CN34-CL35)&lt;0,(CN34-CL35)=1),CN34,CN34-CL35))</f>
        <v>301</v>
      </c>
      <c r="CO35" s="28">
        <f t="shared" si="29"/>
        <v>0</v>
      </c>
      <c r="CP35" s="17">
        <f t="shared" ref="CP35:CP52" si="71">CQ34-CO35</f>
        <v>301</v>
      </c>
      <c r="CQ35" s="156">
        <f>IF(CO34="","",IF(OR((CQ34-CO35)&lt;0,(CQ34-CO35)=1),CQ34,CQ34-CO35))</f>
        <v>301</v>
      </c>
      <c r="CR35" s="28">
        <f t="shared" si="30"/>
        <v>0</v>
      </c>
      <c r="CS35" s="17">
        <f t="shared" ref="CS35:CS52" si="72">CT34-CR35</f>
        <v>301</v>
      </c>
      <c r="CT35" s="156">
        <f>IF(CR34="","",IF(OR((CT34-CR35)&lt;0,(CT34-CR35)=1),CT34,CT34-CR35))</f>
        <v>301</v>
      </c>
      <c r="CU35" s="28">
        <f t="shared" si="31"/>
        <v>0</v>
      </c>
      <c r="CV35" s="17">
        <f t="shared" ref="CV35:CV52" si="73">CW34-CU35</f>
        <v>301</v>
      </c>
      <c r="CW35" s="156">
        <f>IF(CU34="","",IF(OR((CW34-CU35)&lt;0,(CW34-CU35)=1),CW34,CW34-CU35))</f>
        <v>301</v>
      </c>
      <c r="CX35" s="28">
        <f t="shared" si="32"/>
        <v>0</v>
      </c>
      <c r="CY35" s="17">
        <f t="shared" ref="CY35:CY52" si="74">CZ34-CX35</f>
        <v>301</v>
      </c>
      <c r="CZ35" s="156">
        <f>IF(CX34="","",IF(OR((CZ34-CX35)&lt;0,(CZ34-CX35)=1),CZ34,CZ34-CX35))</f>
        <v>301</v>
      </c>
      <c r="DA35" s="28">
        <f t="shared" si="33"/>
        <v>0</v>
      </c>
      <c r="DB35" s="17">
        <f t="shared" ref="DB35:DB52" si="75">DC34-DA35</f>
        <v>301</v>
      </c>
      <c r="DC35" s="156">
        <f>IF(DA34="","",IF(OR((DC34-DA35)&lt;0,(DC34-DA35)=1),DC34,DC34-DA35))</f>
        <v>301</v>
      </c>
      <c r="DD35" s="28">
        <f t="shared" si="34"/>
        <v>0</v>
      </c>
      <c r="DE35" s="17">
        <f t="shared" ref="DE35:DE52" si="76">DF34-DD35</f>
        <v>301</v>
      </c>
      <c r="DF35" s="156">
        <f>IF(DD34="","",IF(OR((DF34-DD35)&lt;0,(DF34-DD35)=1),DF34,DF34-DD35))</f>
        <v>301</v>
      </c>
      <c r="DG35" s="28">
        <f t="shared" si="35"/>
        <v>0</v>
      </c>
      <c r="DH35" s="17">
        <f t="shared" ref="DH35:DH52" si="77">DI34-DG35</f>
        <v>301</v>
      </c>
      <c r="DI35" s="156">
        <f>IF(DG34="","",IF(OR((DI34-DG35)&lt;0,(DI34-DG35)=1),DI34,DI34-DG35))</f>
        <v>301</v>
      </c>
      <c r="DJ35" s="28">
        <f t="shared" si="36"/>
        <v>0</v>
      </c>
      <c r="DK35" s="17">
        <f t="shared" ref="DK35:DK52" si="78">DL34-DJ35</f>
        <v>301</v>
      </c>
      <c r="DL35" s="156">
        <f>IF(DJ34="","",IF(OR((DL34-DJ35)&lt;0,(DL34-DJ35)=1),DL34,DL34-DJ35))</f>
        <v>301</v>
      </c>
      <c r="DM35" s="28">
        <f t="shared" si="37"/>
        <v>0</v>
      </c>
      <c r="DN35" s="17">
        <f t="shared" ref="DN35:DN52" si="79">DO34-DM35</f>
        <v>301</v>
      </c>
      <c r="DO35" s="156">
        <f>IF(DM34="","",IF(OR((DO34-DM35)&lt;0,(DO34-DM35)=1),DO34,DO34-DM35))</f>
        <v>301</v>
      </c>
      <c r="DP35" s="28">
        <f t="shared" si="38"/>
        <v>0</v>
      </c>
      <c r="DQ35" s="17">
        <f t="shared" ref="DQ35:DQ52" si="80">DR34-DP35</f>
        <v>301</v>
      </c>
      <c r="DR35" s="156">
        <f>IF(DP34="","",IF(OR((DR34-DP35)&lt;0,(DR34-DP35)=1),DR34,DR34-DP35))</f>
        <v>301</v>
      </c>
      <c r="DS35" s="28">
        <f t="shared" si="39"/>
        <v>0</v>
      </c>
      <c r="DT35" s="17">
        <f t="shared" ref="DT35:DT52" si="81">DU34-DS35</f>
        <v>301</v>
      </c>
      <c r="DU35" s="156">
        <f>IF(DS34="","",IF(OR((DU34-DS35)&lt;0,(DU34-DS35)=1),DU34,DU34-DS35))</f>
        <v>301</v>
      </c>
      <c r="DV35" s="28">
        <f t="shared" si="40"/>
        <v>0</v>
      </c>
      <c r="DW35" s="17">
        <f t="shared" ref="DW35:DW52" si="82">DX34-DV35</f>
        <v>301</v>
      </c>
      <c r="DX35" s="156">
        <f>IF(DV34="","",IF(OR((DX34-DV35)&lt;0,(DX34-DV35)=1),DX34,DX34-DV35))</f>
        <v>301</v>
      </c>
      <c r="DY35" s="28">
        <f t="shared" si="41"/>
        <v>0</v>
      </c>
      <c r="DZ35" s="17">
        <f t="shared" ref="DZ35:DZ52" si="83">EA34-DY35</f>
        <v>301</v>
      </c>
      <c r="EA35" s="156">
        <f>IF(DY34="","",IF(OR((EA34-DY35)&lt;0,(EA34-DY35)=1),EA34,EA34-DY35))</f>
        <v>301</v>
      </c>
    </row>
    <row r="36" spans="1:131" ht="19.5" thickTop="1" thickBot="1">
      <c r="A36" s="32" t="s">
        <v>50</v>
      </c>
      <c r="B36" s="21">
        <v>4</v>
      </c>
      <c r="C36" s="22"/>
      <c r="D36" s="444"/>
      <c r="E36" s="31">
        <v>4</v>
      </c>
      <c r="F36" s="28">
        <f t="shared" si="0"/>
        <v>0</v>
      </c>
      <c r="G36" s="17">
        <f t="shared" si="42"/>
        <v>301</v>
      </c>
      <c r="H36" s="156">
        <f t="shared" ref="H36:H52" si="84">IF(F35="","",IF(OR((H35-F36)&lt;0,(H35-F36)=1),H35,H35-F36))</f>
        <v>301</v>
      </c>
      <c r="I36" s="28">
        <f t="shared" si="1"/>
        <v>0</v>
      </c>
      <c r="J36" s="17">
        <f t="shared" si="43"/>
        <v>301</v>
      </c>
      <c r="K36" s="156">
        <f t="shared" ref="K36:K52" si="85">IF(I35="","",IF(OR((K35-I36)&lt;0,(K35-I36)=1),K35,K35-I36))</f>
        <v>301</v>
      </c>
      <c r="L36" s="28">
        <f t="shared" si="2"/>
        <v>0</v>
      </c>
      <c r="M36" s="17">
        <f t="shared" si="44"/>
        <v>301</v>
      </c>
      <c r="N36" s="156">
        <f t="shared" ref="N36:N52" si="86">IF(L35="","",IF(OR((N35-L36)&lt;0,(N35-L36)=1),N35,N35-L36))</f>
        <v>301</v>
      </c>
      <c r="O36" s="28">
        <f t="shared" si="3"/>
        <v>0</v>
      </c>
      <c r="P36" s="17">
        <f t="shared" si="45"/>
        <v>301</v>
      </c>
      <c r="Q36" s="156">
        <f t="shared" ref="Q36:Q52" si="87">IF(O35="","",IF(OR((Q35-O36)&lt;0,(Q35-O36)=1),Q35,Q35-O36))</f>
        <v>301</v>
      </c>
      <c r="R36" s="28">
        <f t="shared" si="4"/>
        <v>0</v>
      </c>
      <c r="S36" s="17">
        <f t="shared" si="46"/>
        <v>301</v>
      </c>
      <c r="T36" s="156">
        <f t="shared" ref="T36:T52" si="88">IF(R35="","",IF(OR((T35-R36)&lt;0,(T35-R36)=1),T35,T35-R36))</f>
        <v>301</v>
      </c>
      <c r="U36" s="28">
        <f t="shared" si="5"/>
        <v>0</v>
      </c>
      <c r="V36" s="17">
        <f t="shared" si="47"/>
        <v>301</v>
      </c>
      <c r="W36" s="156">
        <f t="shared" ref="W36:W52" si="89">IF(U35="","",IF(OR((W35-U36)&lt;0,(W35-U36)=1),W35,W35-U36))</f>
        <v>301</v>
      </c>
      <c r="X36" s="28">
        <f t="shared" si="6"/>
        <v>0</v>
      </c>
      <c r="Y36" s="17">
        <f t="shared" si="48"/>
        <v>301</v>
      </c>
      <c r="Z36" s="156">
        <f t="shared" ref="Z36:Z52" si="90">IF(X35="","",IF(OR((Z35-X36)&lt;0,(Z35-X36)=1),Z35,Z35-X36))</f>
        <v>301</v>
      </c>
      <c r="AA36" s="28">
        <f t="shared" si="7"/>
        <v>0</v>
      </c>
      <c r="AB36" s="17">
        <f t="shared" si="49"/>
        <v>301</v>
      </c>
      <c r="AC36" s="156">
        <f t="shared" ref="AC36:AC52" si="91">IF(AA35="","",IF(OR((AC35-AA36)&lt;0,(AC35-AA36)=1),AC35,AC35-AA36))</f>
        <v>301</v>
      </c>
      <c r="AD36" s="28">
        <f t="shared" si="8"/>
        <v>0</v>
      </c>
      <c r="AE36" s="17">
        <f t="shared" si="50"/>
        <v>301</v>
      </c>
      <c r="AF36" s="156">
        <f t="shared" ref="AF36:AF52" si="92">IF(AD35="","",IF(OR((AF35-AD36)&lt;0,(AF35-AD36)=1),AF35,AF35-AD36))</f>
        <v>301</v>
      </c>
      <c r="AG36" s="28">
        <f t="shared" si="9"/>
        <v>0</v>
      </c>
      <c r="AH36" s="17">
        <f t="shared" si="51"/>
        <v>301</v>
      </c>
      <c r="AI36" s="156">
        <f t="shared" ref="AI36:AI52" si="93">IF(AG35="","",IF(OR((AI35-AG36)&lt;0,(AI35-AG36)=1),AI35,AI35-AG36))</f>
        <v>301</v>
      </c>
      <c r="AJ36" s="28">
        <f t="shared" si="10"/>
        <v>0</v>
      </c>
      <c r="AK36" s="17">
        <f t="shared" si="52"/>
        <v>301</v>
      </c>
      <c r="AL36" s="156">
        <f t="shared" ref="AL36:AL52" si="94">IF(AJ35="","",IF(OR((AL35-AJ36)&lt;0,(AL35-AJ36)=1),AL35,AL35-AJ36))</f>
        <v>301</v>
      </c>
      <c r="AM36" s="28">
        <f t="shared" si="11"/>
        <v>0</v>
      </c>
      <c r="AN36" s="17">
        <f t="shared" si="53"/>
        <v>301</v>
      </c>
      <c r="AO36" s="156">
        <f t="shared" ref="AO36:AO52" si="95">IF(AM35="","",IF(OR((AO35-AM36)&lt;0,(AO35-AM36)=1),AO35,AO35-AM36))</f>
        <v>301</v>
      </c>
      <c r="AP36" s="28">
        <f t="shared" si="12"/>
        <v>0</v>
      </c>
      <c r="AQ36" s="17">
        <f t="shared" si="54"/>
        <v>301</v>
      </c>
      <c r="AR36" s="156">
        <f t="shared" ref="AR36:AR52" si="96">IF(AP35="","",IF(OR((AR35-AP36)&lt;0,(AR35-AP36)=1),AR35,AR35-AP36))</f>
        <v>301</v>
      </c>
      <c r="AS36" s="28">
        <f t="shared" si="13"/>
        <v>0</v>
      </c>
      <c r="AT36" s="17">
        <f t="shared" si="55"/>
        <v>301</v>
      </c>
      <c r="AU36" s="156">
        <f t="shared" ref="AU36:AU52" si="97">IF(AS35="","",IF(OR((AU35-AS36)&lt;0,(AU35-AS36)=1),AU35,AU35-AS36))</f>
        <v>301</v>
      </c>
      <c r="AV36" s="28">
        <f t="shared" si="14"/>
        <v>0</v>
      </c>
      <c r="AW36" s="17">
        <f t="shared" si="56"/>
        <v>301</v>
      </c>
      <c r="AX36" s="156">
        <f t="shared" ref="AX36:AX52" si="98">IF(AV35="","",IF(OR((AX35-AV36)&lt;0,(AX35-AV36)=1),AX35,AX35-AV36))</f>
        <v>301</v>
      </c>
      <c r="AY36" s="28">
        <f t="shared" si="15"/>
        <v>0</v>
      </c>
      <c r="AZ36" s="17">
        <f t="shared" si="57"/>
        <v>301</v>
      </c>
      <c r="BA36" s="156">
        <f t="shared" ref="BA36:BA52" si="99">IF(AY35="","",IF(OR((BA35-AY36)&lt;0,(BA35-AY36)=1),BA35,BA35-AY36))</f>
        <v>301</v>
      </c>
      <c r="BB36" s="28">
        <f t="shared" si="16"/>
        <v>0</v>
      </c>
      <c r="BC36" s="17">
        <f t="shared" si="58"/>
        <v>301</v>
      </c>
      <c r="BD36" s="156">
        <f t="shared" ref="BD36:BD52" si="100">IF(BB35="","",IF(OR((BD35-BB36)&lt;0,(BD35-BB36)=1),BD35,BD35-BB36))</f>
        <v>301</v>
      </c>
      <c r="BE36" s="28">
        <f t="shared" si="17"/>
        <v>0</v>
      </c>
      <c r="BF36" s="17">
        <f t="shared" si="59"/>
        <v>301</v>
      </c>
      <c r="BG36" s="156">
        <f t="shared" ref="BG36:BG52" si="101">IF(BE35="","",IF(OR((BG35-BE36)&lt;0,(BG35-BE36)=1),BG35,BG35-BE36))</f>
        <v>301</v>
      </c>
      <c r="BH36" s="28">
        <f t="shared" si="18"/>
        <v>0</v>
      </c>
      <c r="BI36" s="17">
        <f t="shared" si="60"/>
        <v>301</v>
      </c>
      <c r="BJ36" s="156">
        <f t="shared" ref="BJ36:BJ52" si="102">IF(BH35="","",IF(OR((BJ35-BH36)&lt;0,(BJ35-BH36)=1),BJ35,BJ35-BH36))</f>
        <v>301</v>
      </c>
      <c r="BK36" s="28">
        <f t="shared" si="19"/>
        <v>0</v>
      </c>
      <c r="BL36" s="17">
        <f t="shared" si="61"/>
        <v>301</v>
      </c>
      <c r="BM36" s="156">
        <f t="shared" ref="BM36:BM52" si="103">IF(BK35="","",IF(OR((BM35-BK36)&lt;0,(BM35-BK36)=1),BM35,BM35-BK36))</f>
        <v>301</v>
      </c>
      <c r="BN36" s="28">
        <f t="shared" si="20"/>
        <v>0</v>
      </c>
      <c r="BO36" s="17">
        <f t="shared" si="62"/>
        <v>301</v>
      </c>
      <c r="BP36" s="156">
        <f t="shared" ref="BP36:BP52" si="104">IF(BN35="","",IF(OR((BP35-BN36)&lt;0,(BP35-BN36)=1),BP35,BP35-BN36))</f>
        <v>301</v>
      </c>
      <c r="BQ36" s="28">
        <f t="shared" si="21"/>
        <v>0</v>
      </c>
      <c r="BR36" s="17">
        <f t="shared" si="63"/>
        <v>301</v>
      </c>
      <c r="BS36" s="156">
        <f t="shared" ref="BS36:BS52" si="105">IF(BQ35="","",IF(OR((BS35-BQ36)&lt;0,(BS35-BQ36)=1),BS35,BS35-BQ36))</f>
        <v>301</v>
      </c>
      <c r="BT36" s="28">
        <f t="shared" si="22"/>
        <v>0</v>
      </c>
      <c r="BU36" s="17">
        <f t="shared" si="64"/>
        <v>301</v>
      </c>
      <c r="BV36" s="156">
        <f t="shared" ref="BV36:BV52" si="106">IF(BT35="","",IF(OR((BV35-BT36)&lt;0,(BV35-BT36)=1),BV35,BV35-BT36))</f>
        <v>301</v>
      </c>
      <c r="BW36" s="28">
        <f t="shared" si="23"/>
        <v>0</v>
      </c>
      <c r="BX36" s="17">
        <f t="shared" si="65"/>
        <v>301</v>
      </c>
      <c r="BY36" s="156">
        <f t="shared" ref="BY36:BY52" si="107">IF(BW35="","",IF(OR((BY35-BW36)&lt;0,(BY35-BW36)=1),BY35,BY35-BW36))</f>
        <v>301</v>
      </c>
      <c r="BZ36" s="28">
        <f t="shared" si="24"/>
        <v>0</v>
      </c>
      <c r="CA36" s="17">
        <f t="shared" si="66"/>
        <v>301</v>
      </c>
      <c r="CB36" s="156">
        <f t="shared" ref="CB36:CB52" si="108">IF(BZ35="","",IF(OR((CB35-BZ36)&lt;0,(CB35-BZ36)=1),CB35,CB35-BZ36))</f>
        <v>301</v>
      </c>
      <c r="CC36" s="28">
        <f t="shared" si="25"/>
        <v>0</v>
      </c>
      <c r="CD36" s="17">
        <f t="shared" si="67"/>
        <v>301</v>
      </c>
      <c r="CE36" s="156">
        <f t="shared" ref="CE36:CE52" si="109">IF(CC35="","",IF(OR((CE35-CC36)&lt;0,(CE35-CC36)=1),CE35,CE35-CC36))</f>
        <v>301</v>
      </c>
      <c r="CF36" s="28">
        <f t="shared" si="26"/>
        <v>0</v>
      </c>
      <c r="CG36" s="17">
        <f t="shared" si="68"/>
        <v>301</v>
      </c>
      <c r="CH36" s="156">
        <f t="shared" ref="CH36:CH52" si="110">IF(CF35="","",IF(OR((CH35-CF36)&lt;0,(CH35-CF36)=1),CH35,CH35-CF36))</f>
        <v>301</v>
      </c>
      <c r="CI36" s="28">
        <f t="shared" si="27"/>
        <v>0</v>
      </c>
      <c r="CJ36" s="17">
        <f t="shared" si="69"/>
        <v>301</v>
      </c>
      <c r="CK36" s="156">
        <f t="shared" ref="CK36:CK52" si="111">IF(CI35="","",IF(OR((CK35-CI36)&lt;0,(CK35-CI36)=1),CK35,CK35-CI36))</f>
        <v>301</v>
      </c>
      <c r="CL36" s="28">
        <f t="shared" si="28"/>
        <v>0</v>
      </c>
      <c r="CM36" s="17">
        <f t="shared" si="70"/>
        <v>301</v>
      </c>
      <c r="CN36" s="156">
        <f t="shared" ref="CN36:CN52" si="112">IF(CL35="","",IF(OR((CN35-CL36)&lt;0,(CN35-CL36)=1),CN35,CN35-CL36))</f>
        <v>301</v>
      </c>
      <c r="CO36" s="28">
        <f t="shared" si="29"/>
        <v>0</v>
      </c>
      <c r="CP36" s="17">
        <f t="shared" si="71"/>
        <v>301</v>
      </c>
      <c r="CQ36" s="156">
        <f t="shared" ref="CQ36:CQ52" si="113">IF(CO35="","",IF(OR((CQ35-CO36)&lt;0,(CQ35-CO36)=1),CQ35,CQ35-CO36))</f>
        <v>301</v>
      </c>
      <c r="CR36" s="28">
        <f t="shared" si="30"/>
        <v>0</v>
      </c>
      <c r="CS36" s="17">
        <f t="shared" si="72"/>
        <v>301</v>
      </c>
      <c r="CT36" s="156">
        <f t="shared" ref="CT36:CT52" si="114">IF(CR35="","",IF(OR((CT35-CR36)&lt;0,(CT35-CR36)=1),CT35,CT35-CR36))</f>
        <v>301</v>
      </c>
      <c r="CU36" s="28">
        <f t="shared" si="31"/>
        <v>0</v>
      </c>
      <c r="CV36" s="17">
        <f t="shared" si="73"/>
        <v>301</v>
      </c>
      <c r="CW36" s="156">
        <f t="shared" ref="CW36:CW52" si="115">IF(CU35="","",IF(OR((CW35-CU36)&lt;0,(CW35-CU36)=1),CW35,CW35-CU36))</f>
        <v>301</v>
      </c>
      <c r="CX36" s="28">
        <f t="shared" si="32"/>
        <v>0</v>
      </c>
      <c r="CY36" s="17">
        <f t="shared" si="74"/>
        <v>301</v>
      </c>
      <c r="CZ36" s="156">
        <f t="shared" ref="CZ36:CZ52" si="116">IF(CX35="","",IF(OR((CZ35-CX36)&lt;0,(CZ35-CX36)=1),CZ35,CZ35-CX36))</f>
        <v>301</v>
      </c>
      <c r="DA36" s="28">
        <f t="shared" si="33"/>
        <v>0</v>
      </c>
      <c r="DB36" s="17">
        <f t="shared" si="75"/>
        <v>301</v>
      </c>
      <c r="DC36" s="156">
        <f t="shared" ref="DC36:DC52" si="117">IF(DA35="","",IF(OR((DC35-DA36)&lt;0,(DC35-DA36)=1),DC35,DC35-DA36))</f>
        <v>301</v>
      </c>
      <c r="DD36" s="28">
        <f t="shared" si="34"/>
        <v>0</v>
      </c>
      <c r="DE36" s="17">
        <f t="shared" si="76"/>
        <v>301</v>
      </c>
      <c r="DF36" s="156">
        <f t="shared" ref="DF36:DF52" si="118">IF(DD35="","",IF(OR((DF35-DD36)&lt;0,(DF35-DD36)=1),DF35,DF35-DD36))</f>
        <v>301</v>
      </c>
      <c r="DG36" s="28">
        <f t="shared" si="35"/>
        <v>0</v>
      </c>
      <c r="DH36" s="17">
        <f t="shared" si="77"/>
        <v>301</v>
      </c>
      <c r="DI36" s="156">
        <f t="shared" ref="DI36:DI52" si="119">IF(DG35="","",IF(OR((DI35-DG36)&lt;0,(DI35-DG36)=1),DI35,DI35-DG36))</f>
        <v>301</v>
      </c>
      <c r="DJ36" s="28">
        <f t="shared" si="36"/>
        <v>0</v>
      </c>
      <c r="DK36" s="17">
        <f t="shared" si="78"/>
        <v>301</v>
      </c>
      <c r="DL36" s="156">
        <f t="shared" ref="DL36:DL52" si="120">IF(DJ35="","",IF(OR((DL35-DJ36)&lt;0,(DL35-DJ36)=1),DL35,DL35-DJ36))</f>
        <v>301</v>
      </c>
      <c r="DM36" s="28">
        <f t="shared" si="37"/>
        <v>0</v>
      </c>
      <c r="DN36" s="17">
        <f t="shared" si="79"/>
        <v>301</v>
      </c>
      <c r="DO36" s="156">
        <f t="shared" ref="DO36:DO52" si="121">IF(DM35="","",IF(OR((DO35-DM36)&lt;0,(DO35-DM36)=1),DO35,DO35-DM36))</f>
        <v>301</v>
      </c>
      <c r="DP36" s="28">
        <f t="shared" si="38"/>
        <v>0</v>
      </c>
      <c r="DQ36" s="17">
        <f t="shared" si="80"/>
        <v>301</v>
      </c>
      <c r="DR36" s="156">
        <f t="shared" ref="DR36:DR52" si="122">IF(DP35="","",IF(OR((DR35-DP36)&lt;0,(DR35-DP36)=1),DR35,DR35-DP36))</f>
        <v>301</v>
      </c>
      <c r="DS36" s="28">
        <f t="shared" si="39"/>
        <v>0</v>
      </c>
      <c r="DT36" s="17">
        <f t="shared" si="81"/>
        <v>301</v>
      </c>
      <c r="DU36" s="156">
        <f t="shared" ref="DU36:DU52" si="123">IF(DS35="","",IF(OR((DU35-DS36)&lt;0,(DU35-DS36)=1),DU35,DU35-DS36))</f>
        <v>301</v>
      </c>
      <c r="DV36" s="28">
        <f t="shared" si="40"/>
        <v>0</v>
      </c>
      <c r="DW36" s="17">
        <f t="shared" si="82"/>
        <v>301</v>
      </c>
      <c r="DX36" s="156">
        <f t="shared" ref="DX36:DX52" si="124">IF(DV35="","",IF(OR((DX35-DV36)&lt;0,(DX35-DV36)=1),DX35,DX35-DV36))</f>
        <v>301</v>
      </c>
      <c r="DY36" s="28">
        <f t="shared" si="41"/>
        <v>0</v>
      </c>
      <c r="DZ36" s="17">
        <f t="shared" si="83"/>
        <v>301</v>
      </c>
      <c r="EA36" s="156">
        <f t="shared" ref="EA36:EA52" si="125">IF(DY35="","",IF(OR((EA35-DY36)&lt;0,(EA35-DY36)=1),EA35,EA35-DY36))</f>
        <v>301</v>
      </c>
    </row>
    <row r="37" spans="1:131" ht="19.5" thickTop="1" thickBot="1">
      <c r="A37" s="32" t="s">
        <v>50</v>
      </c>
      <c r="B37" s="21">
        <v>5</v>
      </c>
      <c r="C37" s="22"/>
      <c r="D37" s="444"/>
      <c r="E37" s="31">
        <v>5</v>
      </c>
      <c r="F37" s="28">
        <f t="shared" si="0"/>
        <v>0</v>
      </c>
      <c r="G37" s="17">
        <f t="shared" si="42"/>
        <v>301</v>
      </c>
      <c r="H37" s="156">
        <f t="shared" si="84"/>
        <v>301</v>
      </c>
      <c r="I37" s="28">
        <f t="shared" si="1"/>
        <v>0</v>
      </c>
      <c r="J37" s="17">
        <f t="shared" si="43"/>
        <v>301</v>
      </c>
      <c r="K37" s="156">
        <f t="shared" si="85"/>
        <v>301</v>
      </c>
      <c r="L37" s="28">
        <f t="shared" si="2"/>
        <v>0</v>
      </c>
      <c r="M37" s="17">
        <f t="shared" si="44"/>
        <v>301</v>
      </c>
      <c r="N37" s="156">
        <f t="shared" si="86"/>
        <v>301</v>
      </c>
      <c r="O37" s="28">
        <f t="shared" si="3"/>
        <v>0</v>
      </c>
      <c r="P37" s="17">
        <f t="shared" si="45"/>
        <v>301</v>
      </c>
      <c r="Q37" s="156">
        <f t="shared" si="87"/>
        <v>301</v>
      </c>
      <c r="R37" s="28">
        <f t="shared" si="4"/>
        <v>0</v>
      </c>
      <c r="S37" s="17">
        <f t="shared" si="46"/>
        <v>301</v>
      </c>
      <c r="T37" s="156">
        <f t="shared" si="88"/>
        <v>301</v>
      </c>
      <c r="U37" s="28">
        <f t="shared" si="5"/>
        <v>0</v>
      </c>
      <c r="V37" s="17">
        <f t="shared" si="47"/>
        <v>301</v>
      </c>
      <c r="W37" s="156">
        <f t="shared" si="89"/>
        <v>301</v>
      </c>
      <c r="X37" s="28">
        <f t="shared" si="6"/>
        <v>0</v>
      </c>
      <c r="Y37" s="17">
        <f t="shared" si="48"/>
        <v>301</v>
      </c>
      <c r="Z37" s="156">
        <f t="shared" si="90"/>
        <v>301</v>
      </c>
      <c r="AA37" s="28">
        <f t="shared" si="7"/>
        <v>0</v>
      </c>
      <c r="AB37" s="17">
        <f t="shared" si="49"/>
        <v>301</v>
      </c>
      <c r="AC37" s="156">
        <f t="shared" si="91"/>
        <v>301</v>
      </c>
      <c r="AD37" s="28">
        <f t="shared" si="8"/>
        <v>0</v>
      </c>
      <c r="AE37" s="17">
        <f t="shared" si="50"/>
        <v>301</v>
      </c>
      <c r="AF37" s="156">
        <f t="shared" si="92"/>
        <v>301</v>
      </c>
      <c r="AG37" s="28">
        <f t="shared" si="9"/>
        <v>0</v>
      </c>
      <c r="AH37" s="17">
        <f t="shared" si="51"/>
        <v>301</v>
      </c>
      <c r="AI37" s="156">
        <f t="shared" si="93"/>
        <v>301</v>
      </c>
      <c r="AJ37" s="28">
        <f t="shared" si="10"/>
        <v>0</v>
      </c>
      <c r="AK37" s="17">
        <f t="shared" si="52"/>
        <v>301</v>
      </c>
      <c r="AL37" s="156">
        <f t="shared" si="94"/>
        <v>301</v>
      </c>
      <c r="AM37" s="28">
        <f t="shared" si="11"/>
        <v>0</v>
      </c>
      <c r="AN37" s="17">
        <f t="shared" si="53"/>
        <v>301</v>
      </c>
      <c r="AO37" s="156">
        <f t="shared" si="95"/>
        <v>301</v>
      </c>
      <c r="AP37" s="28">
        <f t="shared" si="12"/>
        <v>0</v>
      </c>
      <c r="AQ37" s="17">
        <f t="shared" si="54"/>
        <v>301</v>
      </c>
      <c r="AR37" s="156">
        <f t="shared" si="96"/>
        <v>301</v>
      </c>
      <c r="AS37" s="28">
        <f t="shared" si="13"/>
        <v>0</v>
      </c>
      <c r="AT37" s="17">
        <f t="shared" si="55"/>
        <v>301</v>
      </c>
      <c r="AU37" s="156">
        <f t="shared" si="97"/>
        <v>301</v>
      </c>
      <c r="AV37" s="28">
        <f t="shared" si="14"/>
        <v>0</v>
      </c>
      <c r="AW37" s="17">
        <f t="shared" si="56"/>
        <v>301</v>
      </c>
      <c r="AX37" s="156">
        <f t="shared" si="98"/>
        <v>301</v>
      </c>
      <c r="AY37" s="28">
        <f t="shared" si="15"/>
        <v>0</v>
      </c>
      <c r="AZ37" s="17">
        <f t="shared" si="57"/>
        <v>301</v>
      </c>
      <c r="BA37" s="156">
        <f t="shared" si="99"/>
        <v>301</v>
      </c>
      <c r="BB37" s="28">
        <f t="shared" si="16"/>
        <v>0</v>
      </c>
      <c r="BC37" s="17">
        <f t="shared" si="58"/>
        <v>301</v>
      </c>
      <c r="BD37" s="156">
        <f t="shared" si="100"/>
        <v>301</v>
      </c>
      <c r="BE37" s="28">
        <f t="shared" si="17"/>
        <v>0</v>
      </c>
      <c r="BF37" s="17">
        <f t="shared" si="59"/>
        <v>301</v>
      </c>
      <c r="BG37" s="156">
        <f t="shared" si="101"/>
        <v>301</v>
      </c>
      <c r="BH37" s="28">
        <f t="shared" si="18"/>
        <v>0</v>
      </c>
      <c r="BI37" s="17">
        <f t="shared" si="60"/>
        <v>301</v>
      </c>
      <c r="BJ37" s="156">
        <f t="shared" si="102"/>
        <v>301</v>
      </c>
      <c r="BK37" s="28">
        <f t="shared" si="19"/>
        <v>0</v>
      </c>
      <c r="BL37" s="17">
        <f t="shared" si="61"/>
        <v>301</v>
      </c>
      <c r="BM37" s="156">
        <f t="shared" si="103"/>
        <v>301</v>
      </c>
      <c r="BN37" s="28">
        <f t="shared" si="20"/>
        <v>0</v>
      </c>
      <c r="BO37" s="17">
        <f t="shared" si="62"/>
        <v>301</v>
      </c>
      <c r="BP37" s="156">
        <f t="shared" si="104"/>
        <v>301</v>
      </c>
      <c r="BQ37" s="28">
        <f t="shared" si="21"/>
        <v>0</v>
      </c>
      <c r="BR37" s="17">
        <f t="shared" si="63"/>
        <v>301</v>
      </c>
      <c r="BS37" s="156">
        <f t="shared" si="105"/>
        <v>301</v>
      </c>
      <c r="BT37" s="28">
        <f t="shared" si="22"/>
        <v>0</v>
      </c>
      <c r="BU37" s="17">
        <f t="shared" si="64"/>
        <v>301</v>
      </c>
      <c r="BV37" s="156">
        <f t="shared" si="106"/>
        <v>301</v>
      </c>
      <c r="BW37" s="28">
        <f t="shared" si="23"/>
        <v>0</v>
      </c>
      <c r="BX37" s="17">
        <f t="shared" si="65"/>
        <v>301</v>
      </c>
      <c r="BY37" s="156">
        <f t="shared" si="107"/>
        <v>301</v>
      </c>
      <c r="BZ37" s="28">
        <f t="shared" si="24"/>
        <v>0</v>
      </c>
      <c r="CA37" s="17">
        <f t="shared" si="66"/>
        <v>301</v>
      </c>
      <c r="CB37" s="156">
        <f t="shared" si="108"/>
        <v>301</v>
      </c>
      <c r="CC37" s="28">
        <f t="shared" si="25"/>
        <v>0</v>
      </c>
      <c r="CD37" s="17">
        <f t="shared" si="67"/>
        <v>301</v>
      </c>
      <c r="CE37" s="156">
        <f t="shared" si="109"/>
        <v>301</v>
      </c>
      <c r="CF37" s="28">
        <f t="shared" si="26"/>
        <v>0</v>
      </c>
      <c r="CG37" s="17">
        <f t="shared" si="68"/>
        <v>301</v>
      </c>
      <c r="CH37" s="156">
        <f t="shared" si="110"/>
        <v>301</v>
      </c>
      <c r="CI37" s="28">
        <f t="shared" si="27"/>
        <v>0</v>
      </c>
      <c r="CJ37" s="17">
        <f t="shared" si="69"/>
        <v>301</v>
      </c>
      <c r="CK37" s="156">
        <f t="shared" si="111"/>
        <v>301</v>
      </c>
      <c r="CL37" s="28">
        <f t="shared" si="28"/>
        <v>0</v>
      </c>
      <c r="CM37" s="17">
        <f t="shared" si="70"/>
        <v>301</v>
      </c>
      <c r="CN37" s="156">
        <f t="shared" si="112"/>
        <v>301</v>
      </c>
      <c r="CO37" s="28">
        <f t="shared" si="29"/>
        <v>0</v>
      </c>
      <c r="CP37" s="17">
        <f t="shared" si="71"/>
        <v>301</v>
      </c>
      <c r="CQ37" s="156">
        <f t="shared" si="113"/>
        <v>301</v>
      </c>
      <c r="CR37" s="28">
        <f t="shared" si="30"/>
        <v>0</v>
      </c>
      <c r="CS37" s="17">
        <f t="shared" si="72"/>
        <v>301</v>
      </c>
      <c r="CT37" s="156">
        <f t="shared" si="114"/>
        <v>301</v>
      </c>
      <c r="CU37" s="28">
        <f t="shared" si="31"/>
        <v>0</v>
      </c>
      <c r="CV37" s="17">
        <f t="shared" si="73"/>
        <v>301</v>
      </c>
      <c r="CW37" s="156">
        <f t="shared" si="115"/>
        <v>301</v>
      </c>
      <c r="CX37" s="28">
        <f t="shared" si="32"/>
        <v>0</v>
      </c>
      <c r="CY37" s="17">
        <f t="shared" si="74"/>
        <v>301</v>
      </c>
      <c r="CZ37" s="156">
        <f t="shared" si="116"/>
        <v>301</v>
      </c>
      <c r="DA37" s="28">
        <f t="shared" si="33"/>
        <v>0</v>
      </c>
      <c r="DB37" s="17">
        <f t="shared" si="75"/>
        <v>301</v>
      </c>
      <c r="DC37" s="156">
        <f t="shared" si="117"/>
        <v>301</v>
      </c>
      <c r="DD37" s="28">
        <f t="shared" si="34"/>
        <v>0</v>
      </c>
      <c r="DE37" s="17">
        <f t="shared" si="76"/>
        <v>301</v>
      </c>
      <c r="DF37" s="156">
        <f t="shared" si="118"/>
        <v>301</v>
      </c>
      <c r="DG37" s="28">
        <f t="shared" si="35"/>
        <v>0</v>
      </c>
      <c r="DH37" s="17">
        <f t="shared" si="77"/>
        <v>301</v>
      </c>
      <c r="DI37" s="156">
        <f t="shared" si="119"/>
        <v>301</v>
      </c>
      <c r="DJ37" s="28">
        <f t="shared" si="36"/>
        <v>0</v>
      </c>
      <c r="DK37" s="17">
        <f t="shared" si="78"/>
        <v>301</v>
      </c>
      <c r="DL37" s="156">
        <f t="shared" si="120"/>
        <v>301</v>
      </c>
      <c r="DM37" s="28">
        <f t="shared" si="37"/>
        <v>0</v>
      </c>
      <c r="DN37" s="17">
        <f t="shared" si="79"/>
        <v>301</v>
      </c>
      <c r="DO37" s="156">
        <f t="shared" si="121"/>
        <v>301</v>
      </c>
      <c r="DP37" s="28">
        <f t="shared" si="38"/>
        <v>0</v>
      </c>
      <c r="DQ37" s="17">
        <f t="shared" si="80"/>
        <v>301</v>
      </c>
      <c r="DR37" s="156">
        <f t="shared" si="122"/>
        <v>301</v>
      </c>
      <c r="DS37" s="28">
        <f t="shared" si="39"/>
        <v>0</v>
      </c>
      <c r="DT37" s="17">
        <f t="shared" si="81"/>
        <v>301</v>
      </c>
      <c r="DU37" s="156">
        <f t="shared" si="123"/>
        <v>301</v>
      </c>
      <c r="DV37" s="28">
        <f t="shared" si="40"/>
        <v>0</v>
      </c>
      <c r="DW37" s="17">
        <f t="shared" si="82"/>
        <v>301</v>
      </c>
      <c r="DX37" s="156">
        <f t="shared" si="124"/>
        <v>301</v>
      </c>
      <c r="DY37" s="28">
        <f t="shared" si="41"/>
        <v>0</v>
      </c>
      <c r="DZ37" s="17">
        <f t="shared" si="83"/>
        <v>301</v>
      </c>
      <c r="EA37" s="156">
        <f t="shared" si="125"/>
        <v>301</v>
      </c>
    </row>
    <row r="38" spans="1:131" ht="19.5" thickTop="1" thickBot="1">
      <c r="A38" s="32" t="s">
        <v>50</v>
      </c>
      <c r="B38" s="21">
        <v>6</v>
      </c>
      <c r="C38" s="22"/>
      <c r="D38" s="445"/>
      <c r="E38" s="31">
        <v>6</v>
      </c>
      <c r="F38" s="28">
        <f t="shared" si="0"/>
        <v>0</v>
      </c>
      <c r="G38" s="17">
        <f t="shared" si="42"/>
        <v>301</v>
      </c>
      <c r="H38" s="156">
        <f t="shared" si="84"/>
        <v>301</v>
      </c>
      <c r="I38" s="28">
        <f t="shared" si="1"/>
        <v>0</v>
      </c>
      <c r="J38" s="17">
        <f t="shared" si="43"/>
        <v>301</v>
      </c>
      <c r="K38" s="156">
        <f t="shared" si="85"/>
        <v>301</v>
      </c>
      <c r="L38" s="28">
        <f t="shared" si="2"/>
        <v>0</v>
      </c>
      <c r="M38" s="17">
        <f t="shared" si="44"/>
        <v>301</v>
      </c>
      <c r="N38" s="156">
        <f t="shared" si="86"/>
        <v>301</v>
      </c>
      <c r="O38" s="28">
        <f t="shared" si="3"/>
        <v>0</v>
      </c>
      <c r="P38" s="17">
        <f t="shared" si="45"/>
        <v>301</v>
      </c>
      <c r="Q38" s="156">
        <f t="shared" si="87"/>
        <v>301</v>
      </c>
      <c r="R38" s="28">
        <f t="shared" si="4"/>
        <v>0</v>
      </c>
      <c r="S38" s="17">
        <f t="shared" si="46"/>
        <v>301</v>
      </c>
      <c r="T38" s="156">
        <f t="shared" si="88"/>
        <v>301</v>
      </c>
      <c r="U38" s="28">
        <f t="shared" si="5"/>
        <v>0</v>
      </c>
      <c r="V38" s="17">
        <f t="shared" si="47"/>
        <v>301</v>
      </c>
      <c r="W38" s="156">
        <f t="shared" si="89"/>
        <v>301</v>
      </c>
      <c r="X38" s="28">
        <f t="shared" si="6"/>
        <v>0</v>
      </c>
      <c r="Y38" s="17">
        <f t="shared" si="48"/>
        <v>301</v>
      </c>
      <c r="Z38" s="156">
        <f t="shared" si="90"/>
        <v>301</v>
      </c>
      <c r="AA38" s="28">
        <f t="shared" si="7"/>
        <v>0</v>
      </c>
      <c r="AB38" s="17">
        <f t="shared" si="49"/>
        <v>301</v>
      </c>
      <c r="AC38" s="156">
        <f t="shared" si="91"/>
        <v>301</v>
      </c>
      <c r="AD38" s="28">
        <f t="shared" si="8"/>
        <v>0</v>
      </c>
      <c r="AE38" s="17">
        <f t="shared" si="50"/>
        <v>301</v>
      </c>
      <c r="AF38" s="156">
        <f t="shared" si="92"/>
        <v>301</v>
      </c>
      <c r="AG38" s="28">
        <f t="shared" si="9"/>
        <v>0</v>
      </c>
      <c r="AH38" s="17">
        <f t="shared" si="51"/>
        <v>301</v>
      </c>
      <c r="AI38" s="156">
        <f t="shared" si="93"/>
        <v>301</v>
      </c>
      <c r="AJ38" s="28">
        <f t="shared" si="10"/>
        <v>0</v>
      </c>
      <c r="AK38" s="17">
        <f t="shared" si="52"/>
        <v>301</v>
      </c>
      <c r="AL38" s="156">
        <f t="shared" si="94"/>
        <v>301</v>
      </c>
      <c r="AM38" s="28">
        <f t="shared" si="11"/>
        <v>0</v>
      </c>
      <c r="AN38" s="17">
        <f t="shared" si="53"/>
        <v>301</v>
      </c>
      <c r="AO38" s="156">
        <f t="shared" si="95"/>
        <v>301</v>
      </c>
      <c r="AP38" s="28">
        <f t="shared" si="12"/>
        <v>0</v>
      </c>
      <c r="AQ38" s="17">
        <f t="shared" si="54"/>
        <v>301</v>
      </c>
      <c r="AR38" s="156">
        <f t="shared" si="96"/>
        <v>301</v>
      </c>
      <c r="AS38" s="28">
        <f t="shared" si="13"/>
        <v>0</v>
      </c>
      <c r="AT38" s="17">
        <f t="shared" si="55"/>
        <v>301</v>
      </c>
      <c r="AU38" s="156">
        <f t="shared" si="97"/>
        <v>301</v>
      </c>
      <c r="AV38" s="28">
        <f t="shared" si="14"/>
        <v>0</v>
      </c>
      <c r="AW38" s="17">
        <f t="shared" si="56"/>
        <v>301</v>
      </c>
      <c r="AX38" s="156">
        <f t="shared" si="98"/>
        <v>301</v>
      </c>
      <c r="AY38" s="28">
        <f t="shared" si="15"/>
        <v>0</v>
      </c>
      <c r="AZ38" s="17">
        <f t="shared" si="57"/>
        <v>301</v>
      </c>
      <c r="BA38" s="156">
        <f t="shared" si="99"/>
        <v>301</v>
      </c>
      <c r="BB38" s="28">
        <f t="shared" si="16"/>
        <v>0</v>
      </c>
      <c r="BC38" s="17">
        <f t="shared" si="58"/>
        <v>301</v>
      </c>
      <c r="BD38" s="156">
        <f t="shared" si="100"/>
        <v>301</v>
      </c>
      <c r="BE38" s="28">
        <f t="shared" si="17"/>
        <v>0</v>
      </c>
      <c r="BF38" s="17">
        <f t="shared" si="59"/>
        <v>301</v>
      </c>
      <c r="BG38" s="156">
        <f t="shared" si="101"/>
        <v>301</v>
      </c>
      <c r="BH38" s="28">
        <f t="shared" si="18"/>
        <v>0</v>
      </c>
      <c r="BI38" s="17">
        <f t="shared" si="60"/>
        <v>301</v>
      </c>
      <c r="BJ38" s="156">
        <f t="shared" si="102"/>
        <v>301</v>
      </c>
      <c r="BK38" s="28">
        <f t="shared" si="19"/>
        <v>0</v>
      </c>
      <c r="BL38" s="17">
        <f t="shared" si="61"/>
        <v>301</v>
      </c>
      <c r="BM38" s="156">
        <f t="shared" si="103"/>
        <v>301</v>
      </c>
      <c r="BN38" s="28">
        <f t="shared" si="20"/>
        <v>0</v>
      </c>
      <c r="BO38" s="17">
        <f t="shared" si="62"/>
        <v>301</v>
      </c>
      <c r="BP38" s="156">
        <f t="shared" si="104"/>
        <v>301</v>
      </c>
      <c r="BQ38" s="28">
        <f t="shared" si="21"/>
        <v>0</v>
      </c>
      <c r="BR38" s="17">
        <f t="shared" si="63"/>
        <v>301</v>
      </c>
      <c r="BS38" s="156">
        <f t="shared" si="105"/>
        <v>301</v>
      </c>
      <c r="BT38" s="28">
        <f t="shared" si="22"/>
        <v>0</v>
      </c>
      <c r="BU38" s="17">
        <f t="shared" si="64"/>
        <v>301</v>
      </c>
      <c r="BV38" s="156">
        <f t="shared" si="106"/>
        <v>301</v>
      </c>
      <c r="BW38" s="28">
        <f t="shared" si="23"/>
        <v>0</v>
      </c>
      <c r="BX38" s="17">
        <f t="shared" si="65"/>
        <v>301</v>
      </c>
      <c r="BY38" s="156">
        <f t="shared" si="107"/>
        <v>301</v>
      </c>
      <c r="BZ38" s="28">
        <f t="shared" si="24"/>
        <v>0</v>
      </c>
      <c r="CA38" s="17">
        <f t="shared" si="66"/>
        <v>301</v>
      </c>
      <c r="CB38" s="156">
        <f t="shared" si="108"/>
        <v>301</v>
      </c>
      <c r="CC38" s="28">
        <f t="shared" si="25"/>
        <v>0</v>
      </c>
      <c r="CD38" s="17">
        <f t="shared" si="67"/>
        <v>301</v>
      </c>
      <c r="CE38" s="156">
        <f t="shared" si="109"/>
        <v>301</v>
      </c>
      <c r="CF38" s="28">
        <f t="shared" si="26"/>
        <v>0</v>
      </c>
      <c r="CG38" s="17">
        <f t="shared" si="68"/>
        <v>301</v>
      </c>
      <c r="CH38" s="156">
        <f t="shared" si="110"/>
        <v>301</v>
      </c>
      <c r="CI38" s="28">
        <f t="shared" si="27"/>
        <v>0</v>
      </c>
      <c r="CJ38" s="17">
        <f t="shared" si="69"/>
        <v>301</v>
      </c>
      <c r="CK38" s="156">
        <f t="shared" si="111"/>
        <v>301</v>
      </c>
      <c r="CL38" s="28">
        <f t="shared" si="28"/>
        <v>0</v>
      </c>
      <c r="CM38" s="17">
        <f t="shared" si="70"/>
        <v>301</v>
      </c>
      <c r="CN38" s="156">
        <f t="shared" si="112"/>
        <v>301</v>
      </c>
      <c r="CO38" s="28">
        <f t="shared" si="29"/>
        <v>0</v>
      </c>
      <c r="CP38" s="17">
        <f t="shared" si="71"/>
        <v>301</v>
      </c>
      <c r="CQ38" s="156">
        <f t="shared" si="113"/>
        <v>301</v>
      </c>
      <c r="CR38" s="28">
        <f t="shared" si="30"/>
        <v>0</v>
      </c>
      <c r="CS38" s="17">
        <f t="shared" si="72"/>
        <v>301</v>
      </c>
      <c r="CT38" s="156">
        <f t="shared" si="114"/>
        <v>301</v>
      </c>
      <c r="CU38" s="28">
        <f t="shared" si="31"/>
        <v>0</v>
      </c>
      <c r="CV38" s="17">
        <f t="shared" si="73"/>
        <v>301</v>
      </c>
      <c r="CW38" s="156">
        <f t="shared" si="115"/>
        <v>301</v>
      </c>
      <c r="CX38" s="28">
        <f t="shared" si="32"/>
        <v>0</v>
      </c>
      <c r="CY38" s="17">
        <f t="shared" si="74"/>
        <v>301</v>
      </c>
      <c r="CZ38" s="156">
        <f t="shared" si="116"/>
        <v>301</v>
      </c>
      <c r="DA38" s="28">
        <f t="shared" si="33"/>
        <v>0</v>
      </c>
      <c r="DB38" s="17">
        <f t="shared" si="75"/>
        <v>301</v>
      </c>
      <c r="DC38" s="156">
        <f t="shared" si="117"/>
        <v>301</v>
      </c>
      <c r="DD38" s="28">
        <f t="shared" si="34"/>
        <v>0</v>
      </c>
      <c r="DE38" s="17">
        <f t="shared" si="76"/>
        <v>301</v>
      </c>
      <c r="DF38" s="156">
        <f t="shared" si="118"/>
        <v>301</v>
      </c>
      <c r="DG38" s="28">
        <f t="shared" si="35"/>
        <v>0</v>
      </c>
      <c r="DH38" s="17">
        <f t="shared" si="77"/>
        <v>301</v>
      </c>
      <c r="DI38" s="156">
        <f t="shared" si="119"/>
        <v>301</v>
      </c>
      <c r="DJ38" s="28">
        <f t="shared" si="36"/>
        <v>0</v>
      </c>
      <c r="DK38" s="17">
        <f t="shared" si="78"/>
        <v>301</v>
      </c>
      <c r="DL38" s="156">
        <f t="shared" si="120"/>
        <v>301</v>
      </c>
      <c r="DM38" s="28">
        <f t="shared" si="37"/>
        <v>0</v>
      </c>
      <c r="DN38" s="17">
        <f t="shared" si="79"/>
        <v>301</v>
      </c>
      <c r="DO38" s="156">
        <f t="shared" si="121"/>
        <v>301</v>
      </c>
      <c r="DP38" s="28">
        <f t="shared" si="38"/>
        <v>0</v>
      </c>
      <c r="DQ38" s="17">
        <f t="shared" si="80"/>
        <v>301</v>
      </c>
      <c r="DR38" s="156">
        <f t="shared" si="122"/>
        <v>301</v>
      </c>
      <c r="DS38" s="28">
        <f t="shared" si="39"/>
        <v>0</v>
      </c>
      <c r="DT38" s="17">
        <f t="shared" si="81"/>
        <v>301</v>
      </c>
      <c r="DU38" s="156">
        <f t="shared" si="123"/>
        <v>301</v>
      </c>
      <c r="DV38" s="28">
        <f t="shared" si="40"/>
        <v>0</v>
      </c>
      <c r="DW38" s="17">
        <f t="shared" si="82"/>
        <v>301</v>
      </c>
      <c r="DX38" s="156">
        <f t="shared" si="124"/>
        <v>301</v>
      </c>
      <c r="DY38" s="28">
        <f t="shared" si="41"/>
        <v>0</v>
      </c>
      <c r="DZ38" s="17">
        <f t="shared" si="83"/>
        <v>301</v>
      </c>
      <c r="EA38" s="156">
        <f t="shared" si="125"/>
        <v>301</v>
      </c>
    </row>
    <row r="39" spans="1:131" ht="19.5" thickTop="1" thickBot="1">
      <c r="A39" s="32" t="s">
        <v>50</v>
      </c>
      <c r="B39" s="21">
        <v>7</v>
      </c>
      <c r="C39" s="22"/>
      <c r="D39" s="449" t="str">
        <f>INDEX(A34:A52,MATCH(MIN(H34:H52),H34:H194,0))</f>
        <v>6 er Dart</v>
      </c>
      <c r="E39" s="31">
        <v>7</v>
      </c>
      <c r="F39" s="28">
        <f t="shared" si="0"/>
        <v>0</v>
      </c>
      <c r="G39" s="17">
        <f t="shared" si="42"/>
        <v>301</v>
      </c>
      <c r="H39" s="156">
        <f t="shared" si="84"/>
        <v>301</v>
      </c>
      <c r="I39" s="28">
        <f t="shared" si="1"/>
        <v>0</v>
      </c>
      <c r="J39" s="17">
        <f t="shared" si="43"/>
        <v>301</v>
      </c>
      <c r="K39" s="156">
        <f t="shared" si="85"/>
        <v>301</v>
      </c>
      <c r="L39" s="28">
        <f t="shared" si="2"/>
        <v>0</v>
      </c>
      <c r="M39" s="17">
        <f t="shared" si="44"/>
        <v>301</v>
      </c>
      <c r="N39" s="156">
        <f t="shared" si="86"/>
        <v>301</v>
      </c>
      <c r="O39" s="28">
        <f t="shared" si="3"/>
        <v>0</v>
      </c>
      <c r="P39" s="17">
        <f t="shared" si="45"/>
        <v>301</v>
      </c>
      <c r="Q39" s="156">
        <f t="shared" si="87"/>
        <v>301</v>
      </c>
      <c r="R39" s="28">
        <f t="shared" si="4"/>
        <v>0</v>
      </c>
      <c r="S39" s="17">
        <f t="shared" si="46"/>
        <v>301</v>
      </c>
      <c r="T39" s="156">
        <f t="shared" si="88"/>
        <v>301</v>
      </c>
      <c r="U39" s="28">
        <f t="shared" si="5"/>
        <v>0</v>
      </c>
      <c r="V39" s="17">
        <f t="shared" si="47"/>
        <v>301</v>
      </c>
      <c r="W39" s="156">
        <f t="shared" si="89"/>
        <v>301</v>
      </c>
      <c r="X39" s="28">
        <f t="shared" si="6"/>
        <v>0</v>
      </c>
      <c r="Y39" s="17">
        <f t="shared" si="48"/>
        <v>301</v>
      </c>
      <c r="Z39" s="156">
        <f t="shared" si="90"/>
        <v>301</v>
      </c>
      <c r="AA39" s="28">
        <f t="shared" si="7"/>
        <v>0</v>
      </c>
      <c r="AB39" s="17">
        <f t="shared" si="49"/>
        <v>301</v>
      </c>
      <c r="AC39" s="156">
        <f t="shared" si="91"/>
        <v>301</v>
      </c>
      <c r="AD39" s="28">
        <f t="shared" si="8"/>
        <v>0</v>
      </c>
      <c r="AE39" s="17">
        <f t="shared" si="50"/>
        <v>301</v>
      </c>
      <c r="AF39" s="156">
        <f t="shared" si="92"/>
        <v>301</v>
      </c>
      <c r="AG39" s="28">
        <f t="shared" si="9"/>
        <v>0</v>
      </c>
      <c r="AH39" s="17">
        <f t="shared" si="51"/>
        <v>301</v>
      </c>
      <c r="AI39" s="156">
        <f t="shared" si="93"/>
        <v>301</v>
      </c>
      <c r="AJ39" s="28">
        <f t="shared" si="10"/>
        <v>0</v>
      </c>
      <c r="AK39" s="17">
        <f t="shared" si="52"/>
        <v>301</v>
      </c>
      <c r="AL39" s="156">
        <f t="shared" si="94"/>
        <v>301</v>
      </c>
      <c r="AM39" s="28">
        <f t="shared" si="11"/>
        <v>0</v>
      </c>
      <c r="AN39" s="17">
        <f t="shared" si="53"/>
        <v>301</v>
      </c>
      <c r="AO39" s="156">
        <f t="shared" si="95"/>
        <v>301</v>
      </c>
      <c r="AP39" s="28">
        <f t="shared" si="12"/>
        <v>0</v>
      </c>
      <c r="AQ39" s="17">
        <f t="shared" si="54"/>
        <v>301</v>
      </c>
      <c r="AR39" s="156">
        <f t="shared" si="96"/>
        <v>301</v>
      </c>
      <c r="AS39" s="28">
        <f t="shared" si="13"/>
        <v>0</v>
      </c>
      <c r="AT39" s="17">
        <f t="shared" si="55"/>
        <v>301</v>
      </c>
      <c r="AU39" s="156">
        <f t="shared" si="97"/>
        <v>301</v>
      </c>
      <c r="AV39" s="28">
        <f t="shared" si="14"/>
        <v>0</v>
      </c>
      <c r="AW39" s="17">
        <f t="shared" si="56"/>
        <v>301</v>
      </c>
      <c r="AX39" s="156">
        <f t="shared" si="98"/>
        <v>301</v>
      </c>
      <c r="AY39" s="28">
        <f t="shared" si="15"/>
        <v>0</v>
      </c>
      <c r="AZ39" s="17">
        <f t="shared" si="57"/>
        <v>301</v>
      </c>
      <c r="BA39" s="156">
        <f t="shared" si="99"/>
        <v>301</v>
      </c>
      <c r="BB39" s="28">
        <f t="shared" si="16"/>
        <v>0</v>
      </c>
      <c r="BC39" s="17">
        <f t="shared" si="58"/>
        <v>301</v>
      </c>
      <c r="BD39" s="156">
        <f t="shared" si="100"/>
        <v>301</v>
      </c>
      <c r="BE39" s="28">
        <f t="shared" si="17"/>
        <v>0</v>
      </c>
      <c r="BF39" s="17">
        <f t="shared" si="59"/>
        <v>301</v>
      </c>
      <c r="BG39" s="156">
        <f t="shared" si="101"/>
        <v>301</v>
      </c>
      <c r="BH39" s="28">
        <f t="shared" si="18"/>
        <v>0</v>
      </c>
      <c r="BI39" s="17">
        <f t="shared" si="60"/>
        <v>301</v>
      </c>
      <c r="BJ39" s="156">
        <f t="shared" si="102"/>
        <v>301</v>
      </c>
      <c r="BK39" s="28">
        <f t="shared" si="19"/>
        <v>0</v>
      </c>
      <c r="BL39" s="17">
        <f t="shared" si="61"/>
        <v>301</v>
      </c>
      <c r="BM39" s="156">
        <f t="shared" si="103"/>
        <v>301</v>
      </c>
      <c r="BN39" s="28">
        <f t="shared" si="20"/>
        <v>0</v>
      </c>
      <c r="BO39" s="17">
        <f t="shared" si="62"/>
        <v>301</v>
      </c>
      <c r="BP39" s="156">
        <f t="shared" si="104"/>
        <v>301</v>
      </c>
      <c r="BQ39" s="28">
        <f t="shared" si="21"/>
        <v>0</v>
      </c>
      <c r="BR39" s="17">
        <f t="shared" si="63"/>
        <v>301</v>
      </c>
      <c r="BS39" s="156">
        <f t="shared" si="105"/>
        <v>301</v>
      </c>
      <c r="BT39" s="28">
        <f t="shared" si="22"/>
        <v>0</v>
      </c>
      <c r="BU39" s="17">
        <f t="shared" si="64"/>
        <v>301</v>
      </c>
      <c r="BV39" s="156">
        <f t="shared" si="106"/>
        <v>301</v>
      </c>
      <c r="BW39" s="28">
        <f t="shared" si="23"/>
        <v>0</v>
      </c>
      <c r="BX39" s="17">
        <f t="shared" si="65"/>
        <v>301</v>
      </c>
      <c r="BY39" s="156">
        <f t="shared" si="107"/>
        <v>301</v>
      </c>
      <c r="BZ39" s="28">
        <f t="shared" si="24"/>
        <v>0</v>
      </c>
      <c r="CA39" s="17">
        <f t="shared" si="66"/>
        <v>301</v>
      </c>
      <c r="CB39" s="156">
        <f t="shared" si="108"/>
        <v>301</v>
      </c>
      <c r="CC39" s="28">
        <f t="shared" si="25"/>
        <v>0</v>
      </c>
      <c r="CD39" s="17">
        <f t="shared" si="67"/>
        <v>301</v>
      </c>
      <c r="CE39" s="156">
        <f t="shared" si="109"/>
        <v>301</v>
      </c>
      <c r="CF39" s="28">
        <f t="shared" si="26"/>
        <v>0</v>
      </c>
      <c r="CG39" s="17">
        <f t="shared" si="68"/>
        <v>301</v>
      </c>
      <c r="CH39" s="156">
        <f t="shared" si="110"/>
        <v>301</v>
      </c>
      <c r="CI39" s="28">
        <f t="shared" si="27"/>
        <v>0</v>
      </c>
      <c r="CJ39" s="17">
        <f t="shared" si="69"/>
        <v>301</v>
      </c>
      <c r="CK39" s="156">
        <f t="shared" si="111"/>
        <v>301</v>
      </c>
      <c r="CL39" s="28">
        <f t="shared" si="28"/>
        <v>0</v>
      </c>
      <c r="CM39" s="17">
        <f t="shared" si="70"/>
        <v>301</v>
      </c>
      <c r="CN39" s="156">
        <f t="shared" si="112"/>
        <v>301</v>
      </c>
      <c r="CO39" s="28">
        <f t="shared" si="29"/>
        <v>0</v>
      </c>
      <c r="CP39" s="17">
        <f t="shared" si="71"/>
        <v>301</v>
      </c>
      <c r="CQ39" s="156">
        <f t="shared" si="113"/>
        <v>301</v>
      </c>
      <c r="CR39" s="28">
        <f t="shared" si="30"/>
        <v>0</v>
      </c>
      <c r="CS39" s="17">
        <f t="shared" si="72"/>
        <v>301</v>
      </c>
      <c r="CT39" s="156">
        <f t="shared" si="114"/>
        <v>301</v>
      </c>
      <c r="CU39" s="28">
        <f t="shared" si="31"/>
        <v>0</v>
      </c>
      <c r="CV39" s="17">
        <f t="shared" si="73"/>
        <v>301</v>
      </c>
      <c r="CW39" s="156">
        <f t="shared" si="115"/>
        <v>301</v>
      </c>
      <c r="CX39" s="28">
        <f t="shared" si="32"/>
        <v>0</v>
      </c>
      <c r="CY39" s="17">
        <f t="shared" si="74"/>
        <v>301</v>
      </c>
      <c r="CZ39" s="156">
        <f t="shared" si="116"/>
        <v>301</v>
      </c>
      <c r="DA39" s="28">
        <f t="shared" si="33"/>
        <v>0</v>
      </c>
      <c r="DB39" s="17">
        <f t="shared" si="75"/>
        <v>301</v>
      </c>
      <c r="DC39" s="156">
        <f t="shared" si="117"/>
        <v>301</v>
      </c>
      <c r="DD39" s="28">
        <f t="shared" si="34"/>
        <v>0</v>
      </c>
      <c r="DE39" s="17">
        <f t="shared" si="76"/>
        <v>301</v>
      </c>
      <c r="DF39" s="156">
        <f t="shared" si="118"/>
        <v>301</v>
      </c>
      <c r="DG39" s="28">
        <f t="shared" si="35"/>
        <v>0</v>
      </c>
      <c r="DH39" s="17">
        <f t="shared" si="77"/>
        <v>301</v>
      </c>
      <c r="DI39" s="156">
        <f t="shared" si="119"/>
        <v>301</v>
      </c>
      <c r="DJ39" s="28">
        <f t="shared" si="36"/>
        <v>0</v>
      </c>
      <c r="DK39" s="17">
        <f t="shared" si="78"/>
        <v>301</v>
      </c>
      <c r="DL39" s="156">
        <f t="shared" si="120"/>
        <v>301</v>
      </c>
      <c r="DM39" s="28">
        <f t="shared" si="37"/>
        <v>0</v>
      </c>
      <c r="DN39" s="17">
        <f t="shared" si="79"/>
        <v>301</v>
      </c>
      <c r="DO39" s="156">
        <f t="shared" si="121"/>
        <v>301</v>
      </c>
      <c r="DP39" s="28">
        <f t="shared" si="38"/>
        <v>0</v>
      </c>
      <c r="DQ39" s="17">
        <f t="shared" si="80"/>
        <v>301</v>
      </c>
      <c r="DR39" s="156">
        <f t="shared" si="122"/>
        <v>301</v>
      </c>
      <c r="DS39" s="28">
        <f t="shared" si="39"/>
        <v>0</v>
      </c>
      <c r="DT39" s="17">
        <f t="shared" si="81"/>
        <v>301</v>
      </c>
      <c r="DU39" s="156">
        <f t="shared" si="123"/>
        <v>301</v>
      </c>
      <c r="DV39" s="28">
        <f t="shared" si="40"/>
        <v>0</v>
      </c>
      <c r="DW39" s="17">
        <f t="shared" si="82"/>
        <v>301</v>
      </c>
      <c r="DX39" s="156">
        <f t="shared" si="124"/>
        <v>301</v>
      </c>
      <c r="DY39" s="28">
        <f t="shared" si="41"/>
        <v>0</v>
      </c>
      <c r="DZ39" s="17">
        <f t="shared" si="83"/>
        <v>301</v>
      </c>
      <c r="EA39" s="156">
        <f t="shared" si="125"/>
        <v>301</v>
      </c>
    </row>
    <row r="40" spans="1:131" ht="19.5" thickTop="1" thickBot="1">
      <c r="A40" s="32" t="s">
        <v>50</v>
      </c>
      <c r="B40" s="21">
        <v>8</v>
      </c>
      <c r="C40" s="22"/>
      <c r="D40" s="450"/>
      <c r="E40" s="31">
        <v>8</v>
      </c>
      <c r="F40" s="28">
        <f t="shared" si="0"/>
        <v>0</v>
      </c>
      <c r="G40" s="17">
        <f t="shared" si="42"/>
        <v>301</v>
      </c>
      <c r="H40" s="156">
        <f t="shared" si="84"/>
        <v>301</v>
      </c>
      <c r="I40" s="28">
        <f t="shared" si="1"/>
        <v>0</v>
      </c>
      <c r="J40" s="17">
        <f t="shared" si="43"/>
        <v>301</v>
      </c>
      <c r="K40" s="156">
        <f t="shared" si="85"/>
        <v>301</v>
      </c>
      <c r="L40" s="28">
        <f t="shared" si="2"/>
        <v>0</v>
      </c>
      <c r="M40" s="17">
        <f t="shared" si="44"/>
        <v>301</v>
      </c>
      <c r="N40" s="156">
        <f t="shared" si="86"/>
        <v>301</v>
      </c>
      <c r="O40" s="28">
        <f t="shared" si="3"/>
        <v>0</v>
      </c>
      <c r="P40" s="17">
        <f t="shared" si="45"/>
        <v>301</v>
      </c>
      <c r="Q40" s="156">
        <f t="shared" si="87"/>
        <v>301</v>
      </c>
      <c r="R40" s="28">
        <f t="shared" si="4"/>
        <v>0</v>
      </c>
      <c r="S40" s="17">
        <f t="shared" si="46"/>
        <v>301</v>
      </c>
      <c r="T40" s="156">
        <f t="shared" si="88"/>
        <v>301</v>
      </c>
      <c r="U40" s="28">
        <f t="shared" si="5"/>
        <v>0</v>
      </c>
      <c r="V40" s="17">
        <f t="shared" si="47"/>
        <v>301</v>
      </c>
      <c r="W40" s="156">
        <f t="shared" si="89"/>
        <v>301</v>
      </c>
      <c r="X40" s="28">
        <f t="shared" si="6"/>
        <v>0</v>
      </c>
      <c r="Y40" s="17">
        <f t="shared" si="48"/>
        <v>301</v>
      </c>
      <c r="Z40" s="156">
        <f t="shared" si="90"/>
        <v>301</v>
      </c>
      <c r="AA40" s="28">
        <f t="shared" si="7"/>
        <v>0</v>
      </c>
      <c r="AB40" s="17">
        <f t="shared" si="49"/>
        <v>301</v>
      </c>
      <c r="AC40" s="156">
        <f t="shared" si="91"/>
        <v>301</v>
      </c>
      <c r="AD40" s="28">
        <f t="shared" si="8"/>
        <v>0</v>
      </c>
      <c r="AE40" s="17">
        <f t="shared" si="50"/>
        <v>301</v>
      </c>
      <c r="AF40" s="156">
        <f t="shared" si="92"/>
        <v>301</v>
      </c>
      <c r="AG40" s="28">
        <f t="shared" si="9"/>
        <v>0</v>
      </c>
      <c r="AH40" s="17">
        <f t="shared" si="51"/>
        <v>301</v>
      </c>
      <c r="AI40" s="156">
        <f t="shared" si="93"/>
        <v>301</v>
      </c>
      <c r="AJ40" s="28">
        <f t="shared" si="10"/>
        <v>0</v>
      </c>
      <c r="AK40" s="17">
        <f t="shared" si="52"/>
        <v>301</v>
      </c>
      <c r="AL40" s="156">
        <f t="shared" si="94"/>
        <v>301</v>
      </c>
      <c r="AM40" s="28">
        <f t="shared" si="11"/>
        <v>0</v>
      </c>
      <c r="AN40" s="17">
        <f t="shared" si="53"/>
        <v>301</v>
      </c>
      <c r="AO40" s="156">
        <f t="shared" si="95"/>
        <v>301</v>
      </c>
      <c r="AP40" s="28">
        <f t="shared" si="12"/>
        <v>0</v>
      </c>
      <c r="AQ40" s="17">
        <f t="shared" si="54"/>
        <v>301</v>
      </c>
      <c r="AR40" s="156">
        <f t="shared" si="96"/>
        <v>301</v>
      </c>
      <c r="AS40" s="28">
        <f t="shared" si="13"/>
        <v>0</v>
      </c>
      <c r="AT40" s="17">
        <f t="shared" si="55"/>
        <v>301</v>
      </c>
      <c r="AU40" s="156">
        <f t="shared" si="97"/>
        <v>301</v>
      </c>
      <c r="AV40" s="28">
        <f t="shared" si="14"/>
        <v>0</v>
      </c>
      <c r="AW40" s="17">
        <f t="shared" si="56"/>
        <v>301</v>
      </c>
      <c r="AX40" s="156">
        <f t="shared" si="98"/>
        <v>301</v>
      </c>
      <c r="AY40" s="28">
        <f t="shared" si="15"/>
        <v>0</v>
      </c>
      <c r="AZ40" s="17">
        <f t="shared" si="57"/>
        <v>301</v>
      </c>
      <c r="BA40" s="156">
        <f t="shared" si="99"/>
        <v>301</v>
      </c>
      <c r="BB40" s="28">
        <f t="shared" si="16"/>
        <v>0</v>
      </c>
      <c r="BC40" s="17">
        <f t="shared" si="58"/>
        <v>301</v>
      </c>
      <c r="BD40" s="156">
        <f t="shared" si="100"/>
        <v>301</v>
      </c>
      <c r="BE40" s="28">
        <f t="shared" si="17"/>
        <v>0</v>
      </c>
      <c r="BF40" s="17">
        <f t="shared" si="59"/>
        <v>301</v>
      </c>
      <c r="BG40" s="156">
        <f t="shared" si="101"/>
        <v>301</v>
      </c>
      <c r="BH40" s="28">
        <f t="shared" si="18"/>
        <v>0</v>
      </c>
      <c r="BI40" s="17">
        <f t="shared" si="60"/>
        <v>301</v>
      </c>
      <c r="BJ40" s="156">
        <f t="shared" si="102"/>
        <v>301</v>
      </c>
      <c r="BK40" s="28">
        <f t="shared" si="19"/>
        <v>0</v>
      </c>
      <c r="BL40" s="17">
        <f t="shared" si="61"/>
        <v>301</v>
      </c>
      <c r="BM40" s="156">
        <f t="shared" si="103"/>
        <v>301</v>
      </c>
      <c r="BN40" s="28">
        <f t="shared" si="20"/>
        <v>0</v>
      </c>
      <c r="BO40" s="17">
        <f t="shared" si="62"/>
        <v>301</v>
      </c>
      <c r="BP40" s="156">
        <f t="shared" si="104"/>
        <v>301</v>
      </c>
      <c r="BQ40" s="28">
        <f t="shared" si="21"/>
        <v>0</v>
      </c>
      <c r="BR40" s="17">
        <f t="shared" si="63"/>
        <v>301</v>
      </c>
      <c r="BS40" s="156">
        <f t="shared" si="105"/>
        <v>301</v>
      </c>
      <c r="BT40" s="28">
        <f t="shared" si="22"/>
        <v>0</v>
      </c>
      <c r="BU40" s="17">
        <f t="shared" si="64"/>
        <v>301</v>
      </c>
      <c r="BV40" s="156">
        <f t="shared" si="106"/>
        <v>301</v>
      </c>
      <c r="BW40" s="28">
        <f t="shared" si="23"/>
        <v>0</v>
      </c>
      <c r="BX40" s="17">
        <f t="shared" si="65"/>
        <v>301</v>
      </c>
      <c r="BY40" s="156">
        <f t="shared" si="107"/>
        <v>301</v>
      </c>
      <c r="BZ40" s="28">
        <f t="shared" si="24"/>
        <v>0</v>
      </c>
      <c r="CA40" s="17">
        <f t="shared" si="66"/>
        <v>301</v>
      </c>
      <c r="CB40" s="156">
        <f t="shared" si="108"/>
        <v>301</v>
      </c>
      <c r="CC40" s="28">
        <f t="shared" si="25"/>
        <v>0</v>
      </c>
      <c r="CD40" s="17">
        <f t="shared" si="67"/>
        <v>301</v>
      </c>
      <c r="CE40" s="156">
        <f t="shared" si="109"/>
        <v>301</v>
      </c>
      <c r="CF40" s="28">
        <f t="shared" si="26"/>
        <v>0</v>
      </c>
      <c r="CG40" s="17">
        <f t="shared" si="68"/>
        <v>301</v>
      </c>
      <c r="CH40" s="156">
        <f t="shared" si="110"/>
        <v>301</v>
      </c>
      <c r="CI40" s="28">
        <f t="shared" si="27"/>
        <v>0</v>
      </c>
      <c r="CJ40" s="17">
        <f t="shared" si="69"/>
        <v>301</v>
      </c>
      <c r="CK40" s="156">
        <f t="shared" si="111"/>
        <v>301</v>
      </c>
      <c r="CL40" s="28">
        <f t="shared" si="28"/>
        <v>0</v>
      </c>
      <c r="CM40" s="17">
        <f t="shared" si="70"/>
        <v>301</v>
      </c>
      <c r="CN40" s="156">
        <f t="shared" si="112"/>
        <v>301</v>
      </c>
      <c r="CO40" s="28">
        <f t="shared" si="29"/>
        <v>0</v>
      </c>
      <c r="CP40" s="17">
        <f t="shared" si="71"/>
        <v>301</v>
      </c>
      <c r="CQ40" s="156">
        <f t="shared" si="113"/>
        <v>301</v>
      </c>
      <c r="CR40" s="28">
        <f t="shared" si="30"/>
        <v>0</v>
      </c>
      <c r="CS40" s="17">
        <f t="shared" si="72"/>
        <v>301</v>
      </c>
      <c r="CT40" s="156">
        <f t="shared" si="114"/>
        <v>301</v>
      </c>
      <c r="CU40" s="28">
        <f t="shared" si="31"/>
        <v>0</v>
      </c>
      <c r="CV40" s="17">
        <f t="shared" si="73"/>
        <v>301</v>
      </c>
      <c r="CW40" s="156">
        <f t="shared" si="115"/>
        <v>301</v>
      </c>
      <c r="CX40" s="28">
        <f t="shared" si="32"/>
        <v>0</v>
      </c>
      <c r="CY40" s="17">
        <f t="shared" si="74"/>
        <v>301</v>
      </c>
      <c r="CZ40" s="156">
        <f t="shared" si="116"/>
        <v>301</v>
      </c>
      <c r="DA40" s="28">
        <f t="shared" si="33"/>
        <v>0</v>
      </c>
      <c r="DB40" s="17">
        <f t="shared" si="75"/>
        <v>301</v>
      </c>
      <c r="DC40" s="156">
        <f t="shared" si="117"/>
        <v>301</v>
      </c>
      <c r="DD40" s="28">
        <f t="shared" si="34"/>
        <v>0</v>
      </c>
      <c r="DE40" s="17">
        <f t="shared" si="76"/>
        <v>301</v>
      </c>
      <c r="DF40" s="156">
        <f t="shared" si="118"/>
        <v>301</v>
      </c>
      <c r="DG40" s="28">
        <f t="shared" si="35"/>
        <v>0</v>
      </c>
      <c r="DH40" s="17">
        <f t="shared" si="77"/>
        <v>301</v>
      </c>
      <c r="DI40" s="156">
        <f t="shared" si="119"/>
        <v>301</v>
      </c>
      <c r="DJ40" s="28">
        <f t="shared" si="36"/>
        <v>0</v>
      </c>
      <c r="DK40" s="17">
        <f t="shared" si="78"/>
        <v>301</v>
      </c>
      <c r="DL40" s="156">
        <f t="shared" si="120"/>
        <v>301</v>
      </c>
      <c r="DM40" s="28">
        <f t="shared" si="37"/>
        <v>0</v>
      </c>
      <c r="DN40" s="17">
        <f t="shared" si="79"/>
        <v>301</v>
      </c>
      <c r="DO40" s="156">
        <f t="shared" si="121"/>
        <v>301</v>
      </c>
      <c r="DP40" s="28">
        <f t="shared" si="38"/>
        <v>0</v>
      </c>
      <c r="DQ40" s="17">
        <f t="shared" si="80"/>
        <v>301</v>
      </c>
      <c r="DR40" s="156">
        <f t="shared" si="122"/>
        <v>301</v>
      </c>
      <c r="DS40" s="28">
        <f t="shared" si="39"/>
        <v>0</v>
      </c>
      <c r="DT40" s="17">
        <f t="shared" si="81"/>
        <v>301</v>
      </c>
      <c r="DU40" s="156">
        <f t="shared" si="123"/>
        <v>301</v>
      </c>
      <c r="DV40" s="28">
        <f t="shared" si="40"/>
        <v>0</v>
      </c>
      <c r="DW40" s="17">
        <f t="shared" si="82"/>
        <v>301</v>
      </c>
      <c r="DX40" s="156">
        <f t="shared" si="124"/>
        <v>301</v>
      </c>
      <c r="DY40" s="28">
        <f t="shared" si="41"/>
        <v>0</v>
      </c>
      <c r="DZ40" s="17">
        <f t="shared" si="83"/>
        <v>301</v>
      </c>
      <c r="EA40" s="156">
        <f t="shared" si="125"/>
        <v>301</v>
      </c>
    </row>
    <row r="41" spans="1:131" ht="19.5" thickTop="1" thickBot="1">
      <c r="A41" s="32" t="s">
        <v>50</v>
      </c>
      <c r="B41" s="21">
        <v>9</v>
      </c>
      <c r="C41" s="22"/>
      <c r="D41" s="450"/>
      <c r="E41" s="31">
        <v>9</v>
      </c>
      <c r="F41" s="28">
        <f t="shared" si="0"/>
        <v>0</v>
      </c>
      <c r="G41" s="17">
        <f t="shared" si="42"/>
        <v>301</v>
      </c>
      <c r="H41" s="156">
        <f t="shared" si="84"/>
        <v>301</v>
      </c>
      <c r="I41" s="28">
        <f t="shared" si="1"/>
        <v>0</v>
      </c>
      <c r="J41" s="17">
        <f t="shared" si="43"/>
        <v>301</v>
      </c>
      <c r="K41" s="156">
        <f t="shared" si="85"/>
        <v>301</v>
      </c>
      <c r="L41" s="28">
        <f t="shared" si="2"/>
        <v>0</v>
      </c>
      <c r="M41" s="17">
        <f t="shared" si="44"/>
        <v>301</v>
      </c>
      <c r="N41" s="156">
        <f t="shared" si="86"/>
        <v>301</v>
      </c>
      <c r="O41" s="28">
        <f t="shared" si="3"/>
        <v>0</v>
      </c>
      <c r="P41" s="17">
        <f t="shared" si="45"/>
        <v>301</v>
      </c>
      <c r="Q41" s="156">
        <f t="shared" si="87"/>
        <v>301</v>
      </c>
      <c r="R41" s="28">
        <f t="shared" si="4"/>
        <v>0</v>
      </c>
      <c r="S41" s="17">
        <f t="shared" si="46"/>
        <v>301</v>
      </c>
      <c r="T41" s="156">
        <f t="shared" si="88"/>
        <v>301</v>
      </c>
      <c r="U41" s="28">
        <f t="shared" si="5"/>
        <v>0</v>
      </c>
      <c r="V41" s="17">
        <f t="shared" si="47"/>
        <v>301</v>
      </c>
      <c r="W41" s="156">
        <f t="shared" si="89"/>
        <v>301</v>
      </c>
      <c r="X41" s="28">
        <f t="shared" si="6"/>
        <v>0</v>
      </c>
      <c r="Y41" s="17">
        <f t="shared" si="48"/>
        <v>301</v>
      </c>
      <c r="Z41" s="156">
        <f t="shared" si="90"/>
        <v>301</v>
      </c>
      <c r="AA41" s="28">
        <f t="shared" si="7"/>
        <v>0</v>
      </c>
      <c r="AB41" s="17">
        <f t="shared" si="49"/>
        <v>301</v>
      </c>
      <c r="AC41" s="156">
        <f t="shared" si="91"/>
        <v>301</v>
      </c>
      <c r="AD41" s="28">
        <f t="shared" si="8"/>
        <v>0</v>
      </c>
      <c r="AE41" s="17">
        <f t="shared" si="50"/>
        <v>301</v>
      </c>
      <c r="AF41" s="156">
        <f t="shared" si="92"/>
        <v>301</v>
      </c>
      <c r="AG41" s="28">
        <f t="shared" si="9"/>
        <v>0</v>
      </c>
      <c r="AH41" s="17">
        <f t="shared" si="51"/>
        <v>301</v>
      </c>
      <c r="AI41" s="156">
        <f t="shared" si="93"/>
        <v>301</v>
      </c>
      <c r="AJ41" s="28">
        <f t="shared" si="10"/>
        <v>0</v>
      </c>
      <c r="AK41" s="17">
        <f t="shared" si="52"/>
        <v>301</v>
      </c>
      <c r="AL41" s="156">
        <f t="shared" si="94"/>
        <v>301</v>
      </c>
      <c r="AM41" s="28">
        <f t="shared" si="11"/>
        <v>0</v>
      </c>
      <c r="AN41" s="17">
        <f t="shared" si="53"/>
        <v>301</v>
      </c>
      <c r="AO41" s="156">
        <f t="shared" si="95"/>
        <v>301</v>
      </c>
      <c r="AP41" s="28">
        <f t="shared" si="12"/>
        <v>0</v>
      </c>
      <c r="AQ41" s="17">
        <f t="shared" si="54"/>
        <v>301</v>
      </c>
      <c r="AR41" s="156">
        <f t="shared" si="96"/>
        <v>301</v>
      </c>
      <c r="AS41" s="28">
        <f t="shared" si="13"/>
        <v>0</v>
      </c>
      <c r="AT41" s="17">
        <f t="shared" si="55"/>
        <v>301</v>
      </c>
      <c r="AU41" s="156">
        <f t="shared" si="97"/>
        <v>301</v>
      </c>
      <c r="AV41" s="28">
        <f t="shared" si="14"/>
        <v>0</v>
      </c>
      <c r="AW41" s="17">
        <f t="shared" si="56"/>
        <v>301</v>
      </c>
      <c r="AX41" s="156">
        <f t="shared" si="98"/>
        <v>301</v>
      </c>
      <c r="AY41" s="28">
        <f t="shared" si="15"/>
        <v>0</v>
      </c>
      <c r="AZ41" s="17">
        <f t="shared" si="57"/>
        <v>301</v>
      </c>
      <c r="BA41" s="156">
        <f t="shared" si="99"/>
        <v>301</v>
      </c>
      <c r="BB41" s="28">
        <f t="shared" si="16"/>
        <v>0</v>
      </c>
      <c r="BC41" s="17">
        <f t="shared" si="58"/>
        <v>301</v>
      </c>
      <c r="BD41" s="156">
        <f t="shared" si="100"/>
        <v>301</v>
      </c>
      <c r="BE41" s="28">
        <f t="shared" si="17"/>
        <v>0</v>
      </c>
      <c r="BF41" s="17">
        <f t="shared" si="59"/>
        <v>301</v>
      </c>
      <c r="BG41" s="156">
        <f t="shared" si="101"/>
        <v>301</v>
      </c>
      <c r="BH41" s="28">
        <f t="shared" si="18"/>
        <v>0</v>
      </c>
      <c r="BI41" s="17">
        <f t="shared" si="60"/>
        <v>301</v>
      </c>
      <c r="BJ41" s="156">
        <f t="shared" si="102"/>
        <v>301</v>
      </c>
      <c r="BK41" s="28">
        <f t="shared" si="19"/>
        <v>0</v>
      </c>
      <c r="BL41" s="17">
        <f t="shared" si="61"/>
        <v>301</v>
      </c>
      <c r="BM41" s="156">
        <f t="shared" si="103"/>
        <v>301</v>
      </c>
      <c r="BN41" s="28">
        <f t="shared" si="20"/>
        <v>0</v>
      </c>
      <c r="BO41" s="17">
        <f t="shared" si="62"/>
        <v>301</v>
      </c>
      <c r="BP41" s="156">
        <f t="shared" si="104"/>
        <v>301</v>
      </c>
      <c r="BQ41" s="28">
        <f t="shared" si="21"/>
        <v>0</v>
      </c>
      <c r="BR41" s="17">
        <f t="shared" si="63"/>
        <v>301</v>
      </c>
      <c r="BS41" s="156">
        <f t="shared" si="105"/>
        <v>301</v>
      </c>
      <c r="BT41" s="28">
        <f t="shared" si="22"/>
        <v>0</v>
      </c>
      <c r="BU41" s="17">
        <f t="shared" si="64"/>
        <v>301</v>
      </c>
      <c r="BV41" s="156">
        <f t="shared" si="106"/>
        <v>301</v>
      </c>
      <c r="BW41" s="28">
        <f t="shared" si="23"/>
        <v>0</v>
      </c>
      <c r="BX41" s="17">
        <f t="shared" si="65"/>
        <v>301</v>
      </c>
      <c r="BY41" s="156">
        <f t="shared" si="107"/>
        <v>301</v>
      </c>
      <c r="BZ41" s="28">
        <f t="shared" si="24"/>
        <v>0</v>
      </c>
      <c r="CA41" s="17">
        <f t="shared" si="66"/>
        <v>301</v>
      </c>
      <c r="CB41" s="156">
        <f t="shared" si="108"/>
        <v>301</v>
      </c>
      <c r="CC41" s="28">
        <f t="shared" si="25"/>
        <v>0</v>
      </c>
      <c r="CD41" s="17">
        <f t="shared" si="67"/>
        <v>301</v>
      </c>
      <c r="CE41" s="156">
        <f t="shared" si="109"/>
        <v>301</v>
      </c>
      <c r="CF41" s="28">
        <f t="shared" si="26"/>
        <v>0</v>
      </c>
      <c r="CG41" s="17">
        <f t="shared" si="68"/>
        <v>301</v>
      </c>
      <c r="CH41" s="156">
        <f t="shared" si="110"/>
        <v>301</v>
      </c>
      <c r="CI41" s="28">
        <f t="shared" si="27"/>
        <v>0</v>
      </c>
      <c r="CJ41" s="17">
        <f t="shared" si="69"/>
        <v>301</v>
      </c>
      <c r="CK41" s="156">
        <f t="shared" si="111"/>
        <v>301</v>
      </c>
      <c r="CL41" s="28">
        <f t="shared" si="28"/>
        <v>0</v>
      </c>
      <c r="CM41" s="17">
        <f t="shared" si="70"/>
        <v>301</v>
      </c>
      <c r="CN41" s="156">
        <f t="shared" si="112"/>
        <v>301</v>
      </c>
      <c r="CO41" s="28">
        <f t="shared" si="29"/>
        <v>0</v>
      </c>
      <c r="CP41" s="17">
        <f t="shared" si="71"/>
        <v>301</v>
      </c>
      <c r="CQ41" s="156">
        <f t="shared" si="113"/>
        <v>301</v>
      </c>
      <c r="CR41" s="28">
        <f t="shared" si="30"/>
        <v>0</v>
      </c>
      <c r="CS41" s="17">
        <f t="shared" si="72"/>
        <v>301</v>
      </c>
      <c r="CT41" s="156">
        <f t="shared" si="114"/>
        <v>301</v>
      </c>
      <c r="CU41" s="28">
        <f t="shared" si="31"/>
        <v>0</v>
      </c>
      <c r="CV41" s="17">
        <f t="shared" si="73"/>
        <v>301</v>
      </c>
      <c r="CW41" s="156">
        <f t="shared" si="115"/>
        <v>301</v>
      </c>
      <c r="CX41" s="28">
        <f t="shared" si="32"/>
        <v>0</v>
      </c>
      <c r="CY41" s="17">
        <f t="shared" si="74"/>
        <v>301</v>
      </c>
      <c r="CZ41" s="156">
        <f t="shared" si="116"/>
        <v>301</v>
      </c>
      <c r="DA41" s="28">
        <f t="shared" si="33"/>
        <v>0</v>
      </c>
      <c r="DB41" s="17">
        <f t="shared" si="75"/>
        <v>301</v>
      </c>
      <c r="DC41" s="156">
        <f t="shared" si="117"/>
        <v>301</v>
      </c>
      <c r="DD41" s="28">
        <f t="shared" si="34"/>
        <v>0</v>
      </c>
      <c r="DE41" s="17">
        <f t="shared" si="76"/>
        <v>301</v>
      </c>
      <c r="DF41" s="156">
        <f t="shared" si="118"/>
        <v>301</v>
      </c>
      <c r="DG41" s="28">
        <f t="shared" si="35"/>
        <v>0</v>
      </c>
      <c r="DH41" s="17">
        <f t="shared" si="77"/>
        <v>301</v>
      </c>
      <c r="DI41" s="156">
        <f t="shared" si="119"/>
        <v>301</v>
      </c>
      <c r="DJ41" s="28">
        <f t="shared" si="36"/>
        <v>0</v>
      </c>
      <c r="DK41" s="17">
        <f t="shared" si="78"/>
        <v>301</v>
      </c>
      <c r="DL41" s="156">
        <f t="shared" si="120"/>
        <v>301</v>
      </c>
      <c r="DM41" s="28">
        <f t="shared" si="37"/>
        <v>0</v>
      </c>
      <c r="DN41" s="17">
        <f t="shared" si="79"/>
        <v>301</v>
      </c>
      <c r="DO41" s="156">
        <f t="shared" si="121"/>
        <v>301</v>
      </c>
      <c r="DP41" s="28">
        <f t="shared" si="38"/>
        <v>0</v>
      </c>
      <c r="DQ41" s="17">
        <f t="shared" si="80"/>
        <v>301</v>
      </c>
      <c r="DR41" s="156">
        <f t="shared" si="122"/>
        <v>301</v>
      </c>
      <c r="DS41" s="28">
        <f t="shared" si="39"/>
        <v>0</v>
      </c>
      <c r="DT41" s="17">
        <f t="shared" si="81"/>
        <v>301</v>
      </c>
      <c r="DU41" s="156">
        <f t="shared" si="123"/>
        <v>301</v>
      </c>
      <c r="DV41" s="28">
        <f t="shared" si="40"/>
        <v>0</v>
      </c>
      <c r="DW41" s="17">
        <f t="shared" si="82"/>
        <v>301</v>
      </c>
      <c r="DX41" s="156">
        <f t="shared" si="124"/>
        <v>301</v>
      </c>
      <c r="DY41" s="28">
        <f t="shared" si="41"/>
        <v>0</v>
      </c>
      <c r="DZ41" s="17">
        <f t="shared" si="83"/>
        <v>301</v>
      </c>
      <c r="EA41" s="156">
        <f t="shared" si="125"/>
        <v>301</v>
      </c>
    </row>
    <row r="42" spans="1:131" ht="21.75" thickTop="1" thickBot="1">
      <c r="A42" s="32" t="s">
        <v>50</v>
      </c>
      <c r="B42" s="21">
        <v>10</v>
      </c>
      <c r="C42" s="22"/>
      <c r="D42" s="450"/>
      <c r="E42" s="31">
        <v>10</v>
      </c>
      <c r="F42" s="28">
        <f t="shared" si="0"/>
        <v>0</v>
      </c>
      <c r="G42" s="17">
        <f t="shared" si="42"/>
        <v>301</v>
      </c>
      <c r="H42" s="156">
        <f t="shared" si="84"/>
        <v>301</v>
      </c>
      <c r="I42" s="28">
        <f t="shared" si="1"/>
        <v>0</v>
      </c>
      <c r="J42" s="17">
        <f t="shared" si="43"/>
        <v>301</v>
      </c>
      <c r="K42" s="156">
        <f t="shared" si="85"/>
        <v>301</v>
      </c>
      <c r="L42" s="28">
        <f t="shared" si="2"/>
        <v>0</v>
      </c>
      <c r="M42" s="17">
        <f t="shared" si="44"/>
        <v>301</v>
      </c>
      <c r="N42" s="156">
        <f t="shared" si="86"/>
        <v>301</v>
      </c>
      <c r="O42" s="28">
        <f t="shared" si="3"/>
        <v>0</v>
      </c>
      <c r="P42" s="17">
        <f t="shared" si="45"/>
        <v>301</v>
      </c>
      <c r="Q42" s="156">
        <f t="shared" si="87"/>
        <v>301</v>
      </c>
      <c r="R42" s="28">
        <f t="shared" si="4"/>
        <v>0</v>
      </c>
      <c r="S42" s="17">
        <f t="shared" si="46"/>
        <v>301</v>
      </c>
      <c r="T42" s="156">
        <f t="shared" si="88"/>
        <v>301</v>
      </c>
      <c r="U42" s="28">
        <f t="shared" si="5"/>
        <v>0</v>
      </c>
      <c r="V42" s="17">
        <f t="shared" si="47"/>
        <v>301</v>
      </c>
      <c r="W42" s="156">
        <f t="shared" si="89"/>
        <v>301</v>
      </c>
      <c r="X42" s="28">
        <f t="shared" si="6"/>
        <v>0</v>
      </c>
      <c r="Y42" s="17">
        <f t="shared" si="48"/>
        <v>301</v>
      </c>
      <c r="Z42" s="156">
        <f t="shared" si="90"/>
        <v>301</v>
      </c>
      <c r="AA42" s="28">
        <f t="shared" si="7"/>
        <v>0</v>
      </c>
      <c r="AB42" s="17">
        <f t="shared" si="49"/>
        <v>301</v>
      </c>
      <c r="AC42" s="156">
        <f t="shared" si="91"/>
        <v>301</v>
      </c>
      <c r="AD42" s="28">
        <f t="shared" si="8"/>
        <v>0</v>
      </c>
      <c r="AE42" s="17">
        <f t="shared" si="50"/>
        <v>301</v>
      </c>
      <c r="AF42" s="156">
        <f t="shared" si="92"/>
        <v>301</v>
      </c>
      <c r="AG42" s="28">
        <f t="shared" si="9"/>
        <v>0</v>
      </c>
      <c r="AH42" s="17">
        <f t="shared" si="51"/>
        <v>301</v>
      </c>
      <c r="AI42" s="156">
        <f t="shared" si="93"/>
        <v>301</v>
      </c>
      <c r="AJ42" s="28">
        <f t="shared" si="10"/>
        <v>0</v>
      </c>
      <c r="AK42" s="17">
        <f t="shared" si="52"/>
        <v>301</v>
      </c>
      <c r="AL42" s="156">
        <f t="shared" si="94"/>
        <v>301</v>
      </c>
      <c r="AM42" s="28">
        <f t="shared" si="11"/>
        <v>0</v>
      </c>
      <c r="AN42" s="17">
        <f t="shared" si="53"/>
        <v>301</v>
      </c>
      <c r="AO42" s="156">
        <f t="shared" si="95"/>
        <v>301</v>
      </c>
      <c r="AP42" s="28">
        <f t="shared" si="12"/>
        <v>0</v>
      </c>
      <c r="AQ42" s="17">
        <f t="shared" si="54"/>
        <v>301</v>
      </c>
      <c r="AR42" s="156">
        <f t="shared" si="96"/>
        <v>301</v>
      </c>
      <c r="AS42" s="28">
        <f t="shared" si="13"/>
        <v>0</v>
      </c>
      <c r="AT42" s="17">
        <f t="shared" si="55"/>
        <v>301</v>
      </c>
      <c r="AU42" s="156">
        <f t="shared" si="97"/>
        <v>301</v>
      </c>
      <c r="AV42" s="28">
        <f t="shared" si="14"/>
        <v>0</v>
      </c>
      <c r="AW42" s="17">
        <f t="shared" si="56"/>
        <v>301</v>
      </c>
      <c r="AX42" s="156">
        <f t="shared" si="98"/>
        <v>301</v>
      </c>
      <c r="AY42" s="28">
        <f t="shared" si="15"/>
        <v>0</v>
      </c>
      <c r="AZ42" s="17">
        <f t="shared" si="57"/>
        <v>301</v>
      </c>
      <c r="BA42" s="156">
        <f t="shared" si="99"/>
        <v>301</v>
      </c>
      <c r="BB42" s="28">
        <f t="shared" si="16"/>
        <v>0</v>
      </c>
      <c r="BC42" s="17">
        <f t="shared" si="58"/>
        <v>301</v>
      </c>
      <c r="BD42" s="156">
        <f t="shared" si="100"/>
        <v>301</v>
      </c>
      <c r="BE42" s="28">
        <f t="shared" si="17"/>
        <v>0</v>
      </c>
      <c r="BF42" s="17">
        <f t="shared" si="59"/>
        <v>301</v>
      </c>
      <c r="BG42" s="156">
        <f t="shared" si="101"/>
        <v>301</v>
      </c>
      <c r="BH42" s="28">
        <f t="shared" si="18"/>
        <v>0</v>
      </c>
      <c r="BI42" s="17">
        <f t="shared" si="60"/>
        <v>301</v>
      </c>
      <c r="BJ42" s="156">
        <f t="shared" si="102"/>
        <v>301</v>
      </c>
      <c r="BK42" s="28">
        <f t="shared" si="19"/>
        <v>0</v>
      </c>
      <c r="BL42" s="17">
        <f t="shared" si="61"/>
        <v>301</v>
      </c>
      <c r="BM42" s="156">
        <f t="shared" si="103"/>
        <v>301</v>
      </c>
      <c r="BN42" s="28">
        <f t="shared" si="20"/>
        <v>0</v>
      </c>
      <c r="BO42" s="17">
        <f t="shared" si="62"/>
        <v>301</v>
      </c>
      <c r="BP42" s="156">
        <f t="shared" si="104"/>
        <v>301</v>
      </c>
      <c r="BQ42" s="28">
        <f t="shared" si="21"/>
        <v>0</v>
      </c>
      <c r="BR42" s="17">
        <f t="shared" si="63"/>
        <v>301</v>
      </c>
      <c r="BS42" s="156">
        <f t="shared" si="105"/>
        <v>301</v>
      </c>
      <c r="BT42" s="28">
        <f t="shared" si="22"/>
        <v>0</v>
      </c>
      <c r="BU42" s="17">
        <f t="shared" si="64"/>
        <v>301</v>
      </c>
      <c r="BV42" s="156">
        <f t="shared" si="106"/>
        <v>301</v>
      </c>
      <c r="BW42" s="28">
        <f t="shared" si="23"/>
        <v>0</v>
      </c>
      <c r="BX42" s="17">
        <f t="shared" si="65"/>
        <v>301</v>
      </c>
      <c r="BY42" s="156">
        <f t="shared" si="107"/>
        <v>301</v>
      </c>
      <c r="BZ42" s="28">
        <f t="shared" si="24"/>
        <v>0</v>
      </c>
      <c r="CA42" s="17">
        <f t="shared" si="66"/>
        <v>301</v>
      </c>
      <c r="CB42" s="156">
        <f t="shared" si="108"/>
        <v>301</v>
      </c>
      <c r="CC42" s="28">
        <f t="shared" si="25"/>
        <v>0</v>
      </c>
      <c r="CD42" s="17">
        <f t="shared" si="67"/>
        <v>301</v>
      </c>
      <c r="CE42" s="156">
        <f t="shared" si="109"/>
        <v>301</v>
      </c>
      <c r="CF42" s="28">
        <f t="shared" si="26"/>
        <v>0</v>
      </c>
      <c r="CG42" s="17">
        <f t="shared" si="68"/>
        <v>301</v>
      </c>
      <c r="CH42" s="156">
        <f t="shared" si="110"/>
        <v>301</v>
      </c>
      <c r="CI42" s="28">
        <f t="shared" si="27"/>
        <v>0</v>
      </c>
      <c r="CJ42" s="17">
        <f t="shared" si="69"/>
        <v>301</v>
      </c>
      <c r="CK42" s="156">
        <f t="shared" si="111"/>
        <v>301</v>
      </c>
      <c r="CL42" s="28">
        <f t="shared" si="28"/>
        <v>0</v>
      </c>
      <c r="CM42" s="17">
        <f t="shared" si="70"/>
        <v>301</v>
      </c>
      <c r="CN42" s="156">
        <f t="shared" si="112"/>
        <v>301</v>
      </c>
      <c r="CO42" s="28">
        <f t="shared" si="29"/>
        <v>0</v>
      </c>
      <c r="CP42" s="17">
        <f t="shared" si="71"/>
        <v>301</v>
      </c>
      <c r="CQ42" s="156">
        <f t="shared" si="113"/>
        <v>301</v>
      </c>
      <c r="CR42" s="28">
        <f t="shared" si="30"/>
        <v>0</v>
      </c>
      <c r="CS42" s="17">
        <f t="shared" si="72"/>
        <v>301</v>
      </c>
      <c r="CT42" s="156">
        <f t="shared" si="114"/>
        <v>301</v>
      </c>
      <c r="CU42" s="28">
        <f t="shared" si="31"/>
        <v>0</v>
      </c>
      <c r="CV42" s="17">
        <f t="shared" si="73"/>
        <v>301</v>
      </c>
      <c r="CW42" s="156">
        <f t="shared" si="115"/>
        <v>301</v>
      </c>
      <c r="CX42" s="28">
        <f t="shared" si="32"/>
        <v>0</v>
      </c>
      <c r="CY42" s="17">
        <f t="shared" si="74"/>
        <v>301</v>
      </c>
      <c r="CZ42" s="156">
        <f t="shared" si="116"/>
        <v>301</v>
      </c>
      <c r="DA42" s="28">
        <f t="shared" si="33"/>
        <v>0</v>
      </c>
      <c r="DB42" s="17">
        <f t="shared" si="75"/>
        <v>301</v>
      </c>
      <c r="DC42" s="156">
        <f t="shared" si="117"/>
        <v>301</v>
      </c>
      <c r="DD42" s="28">
        <f t="shared" si="34"/>
        <v>0</v>
      </c>
      <c r="DE42" s="17">
        <f t="shared" si="76"/>
        <v>301</v>
      </c>
      <c r="DF42" s="156">
        <f t="shared" si="118"/>
        <v>301</v>
      </c>
      <c r="DG42" s="28">
        <f t="shared" si="35"/>
        <v>0</v>
      </c>
      <c r="DH42" s="17">
        <f t="shared" si="77"/>
        <v>301</v>
      </c>
      <c r="DI42" s="156">
        <f t="shared" si="119"/>
        <v>301</v>
      </c>
      <c r="DJ42" s="28">
        <f t="shared" si="36"/>
        <v>0</v>
      </c>
      <c r="DK42" s="17">
        <f t="shared" si="78"/>
        <v>301</v>
      </c>
      <c r="DL42" s="156">
        <f t="shared" si="120"/>
        <v>301</v>
      </c>
      <c r="DM42" s="28">
        <f t="shared" si="37"/>
        <v>0</v>
      </c>
      <c r="DN42" s="17">
        <f t="shared" si="79"/>
        <v>301</v>
      </c>
      <c r="DO42" s="156">
        <f t="shared" si="121"/>
        <v>301</v>
      </c>
      <c r="DP42" s="28">
        <f t="shared" si="38"/>
        <v>0</v>
      </c>
      <c r="DQ42" s="17">
        <f t="shared" si="80"/>
        <v>301</v>
      </c>
      <c r="DR42" s="156">
        <f t="shared" si="122"/>
        <v>301</v>
      </c>
      <c r="DS42" s="28">
        <f t="shared" si="39"/>
        <v>0</v>
      </c>
      <c r="DT42" s="17">
        <f t="shared" si="81"/>
        <v>301</v>
      </c>
      <c r="DU42" s="156">
        <f t="shared" si="123"/>
        <v>301</v>
      </c>
      <c r="DV42" s="28">
        <f t="shared" si="40"/>
        <v>0</v>
      </c>
      <c r="DW42" s="17">
        <f t="shared" si="82"/>
        <v>301</v>
      </c>
      <c r="DX42" s="156">
        <f t="shared" si="124"/>
        <v>301</v>
      </c>
      <c r="DY42" s="28">
        <f t="shared" si="41"/>
        <v>0</v>
      </c>
      <c r="DZ42" s="17">
        <f t="shared" si="83"/>
        <v>301</v>
      </c>
      <c r="EA42" s="156">
        <f t="shared" si="125"/>
        <v>301</v>
      </c>
    </row>
    <row r="43" spans="1:131" ht="21.75" thickTop="1" thickBot="1">
      <c r="A43" s="32" t="s">
        <v>50</v>
      </c>
      <c r="B43" s="21">
        <v>11</v>
      </c>
      <c r="C43" s="22"/>
      <c r="D43" s="450"/>
      <c r="E43" s="31">
        <v>11</v>
      </c>
      <c r="F43" s="28">
        <f t="shared" si="0"/>
        <v>0</v>
      </c>
      <c r="G43" s="17">
        <f t="shared" si="42"/>
        <v>301</v>
      </c>
      <c r="H43" s="156">
        <f t="shared" si="84"/>
        <v>301</v>
      </c>
      <c r="I43" s="28">
        <f t="shared" si="1"/>
        <v>0</v>
      </c>
      <c r="J43" s="17">
        <f t="shared" si="43"/>
        <v>301</v>
      </c>
      <c r="K43" s="156">
        <f t="shared" si="85"/>
        <v>301</v>
      </c>
      <c r="L43" s="28">
        <f t="shared" si="2"/>
        <v>0</v>
      </c>
      <c r="M43" s="17">
        <f t="shared" si="44"/>
        <v>301</v>
      </c>
      <c r="N43" s="156">
        <f t="shared" si="86"/>
        <v>301</v>
      </c>
      <c r="O43" s="28">
        <f t="shared" si="3"/>
        <v>0</v>
      </c>
      <c r="P43" s="17">
        <f t="shared" si="45"/>
        <v>301</v>
      </c>
      <c r="Q43" s="156">
        <f t="shared" si="87"/>
        <v>301</v>
      </c>
      <c r="R43" s="28">
        <f t="shared" si="4"/>
        <v>0</v>
      </c>
      <c r="S43" s="17">
        <f t="shared" si="46"/>
        <v>301</v>
      </c>
      <c r="T43" s="156">
        <f t="shared" si="88"/>
        <v>301</v>
      </c>
      <c r="U43" s="28">
        <f t="shared" si="5"/>
        <v>0</v>
      </c>
      <c r="V43" s="17">
        <f t="shared" si="47"/>
        <v>301</v>
      </c>
      <c r="W43" s="156">
        <f t="shared" si="89"/>
        <v>301</v>
      </c>
      <c r="X43" s="28">
        <f t="shared" si="6"/>
        <v>0</v>
      </c>
      <c r="Y43" s="17">
        <f t="shared" si="48"/>
        <v>301</v>
      </c>
      <c r="Z43" s="156">
        <f t="shared" si="90"/>
        <v>301</v>
      </c>
      <c r="AA43" s="28">
        <f t="shared" si="7"/>
        <v>0</v>
      </c>
      <c r="AB43" s="17">
        <f t="shared" si="49"/>
        <v>301</v>
      </c>
      <c r="AC43" s="156">
        <f t="shared" si="91"/>
        <v>301</v>
      </c>
      <c r="AD43" s="28">
        <f t="shared" si="8"/>
        <v>0</v>
      </c>
      <c r="AE43" s="17">
        <f t="shared" si="50"/>
        <v>301</v>
      </c>
      <c r="AF43" s="156">
        <f t="shared" si="92"/>
        <v>301</v>
      </c>
      <c r="AG43" s="28">
        <f t="shared" si="9"/>
        <v>0</v>
      </c>
      <c r="AH43" s="17">
        <f t="shared" si="51"/>
        <v>301</v>
      </c>
      <c r="AI43" s="156">
        <f t="shared" si="93"/>
        <v>301</v>
      </c>
      <c r="AJ43" s="28">
        <f t="shared" si="10"/>
        <v>0</v>
      </c>
      <c r="AK43" s="17">
        <f t="shared" si="52"/>
        <v>301</v>
      </c>
      <c r="AL43" s="156">
        <f t="shared" si="94"/>
        <v>301</v>
      </c>
      <c r="AM43" s="28">
        <f t="shared" si="11"/>
        <v>0</v>
      </c>
      <c r="AN43" s="17">
        <f t="shared" si="53"/>
        <v>301</v>
      </c>
      <c r="AO43" s="156">
        <f t="shared" si="95"/>
        <v>301</v>
      </c>
      <c r="AP43" s="28">
        <f t="shared" si="12"/>
        <v>0</v>
      </c>
      <c r="AQ43" s="17">
        <f t="shared" si="54"/>
        <v>301</v>
      </c>
      <c r="AR43" s="156">
        <f t="shared" si="96"/>
        <v>301</v>
      </c>
      <c r="AS43" s="28">
        <f t="shared" si="13"/>
        <v>0</v>
      </c>
      <c r="AT43" s="17">
        <f t="shared" si="55"/>
        <v>301</v>
      </c>
      <c r="AU43" s="156">
        <f t="shared" si="97"/>
        <v>301</v>
      </c>
      <c r="AV43" s="28">
        <f t="shared" si="14"/>
        <v>0</v>
      </c>
      <c r="AW43" s="17">
        <f t="shared" si="56"/>
        <v>301</v>
      </c>
      <c r="AX43" s="156">
        <f t="shared" si="98"/>
        <v>301</v>
      </c>
      <c r="AY43" s="28">
        <f t="shared" si="15"/>
        <v>0</v>
      </c>
      <c r="AZ43" s="17">
        <f t="shared" si="57"/>
        <v>301</v>
      </c>
      <c r="BA43" s="156">
        <f t="shared" si="99"/>
        <v>301</v>
      </c>
      <c r="BB43" s="28">
        <f t="shared" si="16"/>
        <v>0</v>
      </c>
      <c r="BC43" s="17">
        <f t="shared" si="58"/>
        <v>301</v>
      </c>
      <c r="BD43" s="156">
        <f t="shared" si="100"/>
        <v>301</v>
      </c>
      <c r="BE43" s="28">
        <f t="shared" si="17"/>
        <v>0</v>
      </c>
      <c r="BF43" s="17">
        <f t="shared" si="59"/>
        <v>301</v>
      </c>
      <c r="BG43" s="156">
        <f t="shared" si="101"/>
        <v>301</v>
      </c>
      <c r="BH43" s="28">
        <f t="shared" si="18"/>
        <v>0</v>
      </c>
      <c r="BI43" s="17">
        <f t="shared" si="60"/>
        <v>301</v>
      </c>
      <c r="BJ43" s="156">
        <f t="shared" si="102"/>
        <v>301</v>
      </c>
      <c r="BK43" s="28">
        <f t="shared" si="19"/>
        <v>0</v>
      </c>
      <c r="BL43" s="17">
        <f t="shared" si="61"/>
        <v>301</v>
      </c>
      <c r="BM43" s="156">
        <f t="shared" si="103"/>
        <v>301</v>
      </c>
      <c r="BN43" s="28">
        <f t="shared" si="20"/>
        <v>0</v>
      </c>
      <c r="BO43" s="17">
        <f t="shared" si="62"/>
        <v>301</v>
      </c>
      <c r="BP43" s="156">
        <f t="shared" si="104"/>
        <v>301</v>
      </c>
      <c r="BQ43" s="28">
        <f t="shared" si="21"/>
        <v>0</v>
      </c>
      <c r="BR43" s="17">
        <f t="shared" si="63"/>
        <v>301</v>
      </c>
      <c r="BS43" s="156">
        <f t="shared" si="105"/>
        <v>301</v>
      </c>
      <c r="BT43" s="28">
        <f t="shared" si="22"/>
        <v>0</v>
      </c>
      <c r="BU43" s="17">
        <f t="shared" si="64"/>
        <v>301</v>
      </c>
      <c r="BV43" s="156">
        <f t="shared" si="106"/>
        <v>301</v>
      </c>
      <c r="BW43" s="28">
        <f t="shared" si="23"/>
        <v>0</v>
      </c>
      <c r="BX43" s="17">
        <f t="shared" si="65"/>
        <v>301</v>
      </c>
      <c r="BY43" s="156">
        <f t="shared" si="107"/>
        <v>301</v>
      </c>
      <c r="BZ43" s="28">
        <f t="shared" si="24"/>
        <v>0</v>
      </c>
      <c r="CA43" s="17">
        <f t="shared" si="66"/>
        <v>301</v>
      </c>
      <c r="CB43" s="156">
        <f t="shared" si="108"/>
        <v>301</v>
      </c>
      <c r="CC43" s="28">
        <f t="shared" si="25"/>
        <v>0</v>
      </c>
      <c r="CD43" s="17">
        <f t="shared" si="67"/>
        <v>301</v>
      </c>
      <c r="CE43" s="156">
        <f t="shared" si="109"/>
        <v>301</v>
      </c>
      <c r="CF43" s="28">
        <f t="shared" si="26"/>
        <v>0</v>
      </c>
      <c r="CG43" s="17">
        <f t="shared" si="68"/>
        <v>301</v>
      </c>
      <c r="CH43" s="156">
        <f t="shared" si="110"/>
        <v>301</v>
      </c>
      <c r="CI43" s="28">
        <f t="shared" si="27"/>
        <v>0</v>
      </c>
      <c r="CJ43" s="17">
        <f t="shared" si="69"/>
        <v>301</v>
      </c>
      <c r="CK43" s="156">
        <f t="shared" si="111"/>
        <v>301</v>
      </c>
      <c r="CL43" s="28">
        <f t="shared" si="28"/>
        <v>0</v>
      </c>
      <c r="CM43" s="17">
        <f t="shared" si="70"/>
        <v>301</v>
      </c>
      <c r="CN43" s="156">
        <f t="shared" si="112"/>
        <v>301</v>
      </c>
      <c r="CO43" s="28">
        <f t="shared" si="29"/>
        <v>0</v>
      </c>
      <c r="CP43" s="17">
        <f t="shared" si="71"/>
        <v>301</v>
      </c>
      <c r="CQ43" s="156">
        <f t="shared" si="113"/>
        <v>301</v>
      </c>
      <c r="CR43" s="28">
        <f t="shared" si="30"/>
        <v>0</v>
      </c>
      <c r="CS43" s="17">
        <f t="shared" si="72"/>
        <v>301</v>
      </c>
      <c r="CT43" s="156">
        <f t="shared" si="114"/>
        <v>301</v>
      </c>
      <c r="CU43" s="28">
        <f t="shared" si="31"/>
        <v>0</v>
      </c>
      <c r="CV43" s="17">
        <f t="shared" si="73"/>
        <v>301</v>
      </c>
      <c r="CW43" s="156">
        <f t="shared" si="115"/>
        <v>301</v>
      </c>
      <c r="CX43" s="28">
        <f t="shared" si="32"/>
        <v>0</v>
      </c>
      <c r="CY43" s="17">
        <f t="shared" si="74"/>
        <v>301</v>
      </c>
      <c r="CZ43" s="156">
        <f t="shared" si="116"/>
        <v>301</v>
      </c>
      <c r="DA43" s="28">
        <f t="shared" si="33"/>
        <v>0</v>
      </c>
      <c r="DB43" s="17">
        <f t="shared" si="75"/>
        <v>301</v>
      </c>
      <c r="DC43" s="156">
        <f t="shared" si="117"/>
        <v>301</v>
      </c>
      <c r="DD43" s="28">
        <f t="shared" si="34"/>
        <v>0</v>
      </c>
      <c r="DE43" s="17">
        <f t="shared" si="76"/>
        <v>301</v>
      </c>
      <c r="DF43" s="156">
        <f t="shared" si="118"/>
        <v>301</v>
      </c>
      <c r="DG43" s="28">
        <f t="shared" si="35"/>
        <v>0</v>
      </c>
      <c r="DH43" s="17">
        <f t="shared" si="77"/>
        <v>301</v>
      </c>
      <c r="DI43" s="156">
        <f t="shared" si="119"/>
        <v>301</v>
      </c>
      <c r="DJ43" s="28">
        <f t="shared" si="36"/>
        <v>0</v>
      </c>
      <c r="DK43" s="17">
        <f t="shared" si="78"/>
        <v>301</v>
      </c>
      <c r="DL43" s="156">
        <f t="shared" si="120"/>
        <v>301</v>
      </c>
      <c r="DM43" s="28">
        <f t="shared" si="37"/>
        <v>0</v>
      </c>
      <c r="DN43" s="17">
        <f t="shared" si="79"/>
        <v>301</v>
      </c>
      <c r="DO43" s="156">
        <f t="shared" si="121"/>
        <v>301</v>
      </c>
      <c r="DP43" s="28">
        <f t="shared" si="38"/>
        <v>0</v>
      </c>
      <c r="DQ43" s="17">
        <f t="shared" si="80"/>
        <v>301</v>
      </c>
      <c r="DR43" s="156">
        <f t="shared" si="122"/>
        <v>301</v>
      </c>
      <c r="DS43" s="28">
        <f t="shared" si="39"/>
        <v>0</v>
      </c>
      <c r="DT43" s="17">
        <f t="shared" si="81"/>
        <v>301</v>
      </c>
      <c r="DU43" s="156">
        <f t="shared" si="123"/>
        <v>301</v>
      </c>
      <c r="DV43" s="28">
        <f t="shared" si="40"/>
        <v>0</v>
      </c>
      <c r="DW43" s="17">
        <f t="shared" si="82"/>
        <v>301</v>
      </c>
      <c r="DX43" s="156">
        <f t="shared" si="124"/>
        <v>301</v>
      </c>
      <c r="DY43" s="28">
        <f t="shared" si="41"/>
        <v>0</v>
      </c>
      <c r="DZ43" s="17">
        <f t="shared" si="83"/>
        <v>301</v>
      </c>
      <c r="EA43" s="156">
        <f t="shared" si="125"/>
        <v>301</v>
      </c>
    </row>
    <row r="44" spans="1:131" ht="21.75" thickTop="1" thickBot="1">
      <c r="A44" s="32" t="s">
        <v>50</v>
      </c>
      <c r="B44" s="21">
        <v>12</v>
      </c>
      <c r="C44" s="22"/>
      <c r="D44" s="450"/>
      <c r="E44" s="31">
        <v>12</v>
      </c>
      <c r="F44" s="28">
        <f t="shared" si="0"/>
        <v>0</v>
      </c>
      <c r="G44" s="17">
        <f t="shared" si="42"/>
        <v>301</v>
      </c>
      <c r="H44" s="156">
        <f t="shared" si="84"/>
        <v>301</v>
      </c>
      <c r="I44" s="28">
        <f t="shared" si="1"/>
        <v>0</v>
      </c>
      <c r="J44" s="17">
        <f t="shared" si="43"/>
        <v>301</v>
      </c>
      <c r="K44" s="156">
        <f t="shared" si="85"/>
        <v>301</v>
      </c>
      <c r="L44" s="28">
        <f t="shared" si="2"/>
        <v>0</v>
      </c>
      <c r="M44" s="17">
        <f t="shared" si="44"/>
        <v>301</v>
      </c>
      <c r="N44" s="156">
        <f t="shared" si="86"/>
        <v>301</v>
      </c>
      <c r="O44" s="28">
        <f t="shared" si="3"/>
        <v>0</v>
      </c>
      <c r="P44" s="17">
        <f t="shared" si="45"/>
        <v>301</v>
      </c>
      <c r="Q44" s="156">
        <f t="shared" si="87"/>
        <v>301</v>
      </c>
      <c r="R44" s="28">
        <f t="shared" si="4"/>
        <v>0</v>
      </c>
      <c r="S44" s="17">
        <f t="shared" si="46"/>
        <v>301</v>
      </c>
      <c r="T44" s="156">
        <f t="shared" si="88"/>
        <v>301</v>
      </c>
      <c r="U44" s="28">
        <f t="shared" si="5"/>
        <v>0</v>
      </c>
      <c r="V44" s="17">
        <f t="shared" si="47"/>
        <v>301</v>
      </c>
      <c r="W44" s="156">
        <f t="shared" si="89"/>
        <v>301</v>
      </c>
      <c r="X44" s="28">
        <f t="shared" si="6"/>
        <v>0</v>
      </c>
      <c r="Y44" s="17">
        <f t="shared" si="48"/>
        <v>301</v>
      </c>
      <c r="Z44" s="156">
        <f t="shared" si="90"/>
        <v>301</v>
      </c>
      <c r="AA44" s="28">
        <f t="shared" si="7"/>
        <v>0</v>
      </c>
      <c r="AB44" s="17">
        <f t="shared" si="49"/>
        <v>301</v>
      </c>
      <c r="AC44" s="156">
        <f t="shared" si="91"/>
        <v>301</v>
      </c>
      <c r="AD44" s="28">
        <f t="shared" si="8"/>
        <v>0</v>
      </c>
      <c r="AE44" s="17">
        <f t="shared" si="50"/>
        <v>301</v>
      </c>
      <c r="AF44" s="156">
        <f t="shared" si="92"/>
        <v>301</v>
      </c>
      <c r="AG44" s="28">
        <f t="shared" si="9"/>
        <v>0</v>
      </c>
      <c r="AH44" s="17">
        <f t="shared" si="51"/>
        <v>301</v>
      </c>
      <c r="AI44" s="156">
        <f t="shared" si="93"/>
        <v>301</v>
      </c>
      <c r="AJ44" s="28">
        <f t="shared" si="10"/>
        <v>0</v>
      </c>
      <c r="AK44" s="17">
        <f t="shared" si="52"/>
        <v>301</v>
      </c>
      <c r="AL44" s="156">
        <f t="shared" si="94"/>
        <v>301</v>
      </c>
      <c r="AM44" s="28">
        <f t="shared" si="11"/>
        <v>0</v>
      </c>
      <c r="AN44" s="17">
        <f t="shared" si="53"/>
        <v>301</v>
      </c>
      <c r="AO44" s="156">
        <f t="shared" si="95"/>
        <v>301</v>
      </c>
      <c r="AP44" s="28">
        <f t="shared" si="12"/>
        <v>0</v>
      </c>
      <c r="AQ44" s="17">
        <f t="shared" si="54"/>
        <v>301</v>
      </c>
      <c r="AR44" s="156">
        <f t="shared" si="96"/>
        <v>301</v>
      </c>
      <c r="AS44" s="28">
        <f t="shared" si="13"/>
        <v>0</v>
      </c>
      <c r="AT44" s="17">
        <f t="shared" si="55"/>
        <v>301</v>
      </c>
      <c r="AU44" s="156">
        <f t="shared" si="97"/>
        <v>301</v>
      </c>
      <c r="AV44" s="28">
        <f t="shared" si="14"/>
        <v>0</v>
      </c>
      <c r="AW44" s="17">
        <f t="shared" si="56"/>
        <v>301</v>
      </c>
      <c r="AX44" s="156">
        <f t="shared" si="98"/>
        <v>301</v>
      </c>
      <c r="AY44" s="28">
        <f t="shared" si="15"/>
        <v>0</v>
      </c>
      <c r="AZ44" s="17">
        <f t="shared" si="57"/>
        <v>301</v>
      </c>
      <c r="BA44" s="156">
        <f t="shared" si="99"/>
        <v>301</v>
      </c>
      <c r="BB44" s="28">
        <f t="shared" si="16"/>
        <v>0</v>
      </c>
      <c r="BC44" s="17">
        <f t="shared" si="58"/>
        <v>301</v>
      </c>
      <c r="BD44" s="156">
        <f t="shared" si="100"/>
        <v>301</v>
      </c>
      <c r="BE44" s="28">
        <f t="shared" si="17"/>
        <v>0</v>
      </c>
      <c r="BF44" s="17">
        <f t="shared" si="59"/>
        <v>301</v>
      </c>
      <c r="BG44" s="156">
        <f t="shared" si="101"/>
        <v>301</v>
      </c>
      <c r="BH44" s="28">
        <f t="shared" si="18"/>
        <v>0</v>
      </c>
      <c r="BI44" s="17">
        <f t="shared" si="60"/>
        <v>301</v>
      </c>
      <c r="BJ44" s="156">
        <f t="shared" si="102"/>
        <v>301</v>
      </c>
      <c r="BK44" s="28">
        <f t="shared" si="19"/>
        <v>0</v>
      </c>
      <c r="BL44" s="17">
        <f t="shared" si="61"/>
        <v>301</v>
      </c>
      <c r="BM44" s="156">
        <f t="shared" si="103"/>
        <v>301</v>
      </c>
      <c r="BN44" s="28">
        <f t="shared" si="20"/>
        <v>0</v>
      </c>
      <c r="BO44" s="17">
        <f t="shared" si="62"/>
        <v>301</v>
      </c>
      <c r="BP44" s="156">
        <f t="shared" si="104"/>
        <v>301</v>
      </c>
      <c r="BQ44" s="28">
        <f t="shared" si="21"/>
        <v>0</v>
      </c>
      <c r="BR44" s="17">
        <f t="shared" si="63"/>
        <v>301</v>
      </c>
      <c r="BS44" s="156">
        <f t="shared" si="105"/>
        <v>301</v>
      </c>
      <c r="BT44" s="28">
        <f t="shared" si="22"/>
        <v>0</v>
      </c>
      <c r="BU44" s="17">
        <f t="shared" si="64"/>
        <v>301</v>
      </c>
      <c r="BV44" s="156">
        <f t="shared" si="106"/>
        <v>301</v>
      </c>
      <c r="BW44" s="28">
        <f t="shared" si="23"/>
        <v>0</v>
      </c>
      <c r="BX44" s="17">
        <f t="shared" si="65"/>
        <v>301</v>
      </c>
      <c r="BY44" s="156">
        <f t="shared" si="107"/>
        <v>301</v>
      </c>
      <c r="BZ44" s="28">
        <f t="shared" si="24"/>
        <v>0</v>
      </c>
      <c r="CA44" s="17">
        <f t="shared" si="66"/>
        <v>301</v>
      </c>
      <c r="CB44" s="156">
        <f t="shared" si="108"/>
        <v>301</v>
      </c>
      <c r="CC44" s="28">
        <f t="shared" si="25"/>
        <v>0</v>
      </c>
      <c r="CD44" s="17">
        <f t="shared" si="67"/>
        <v>301</v>
      </c>
      <c r="CE44" s="156">
        <f t="shared" si="109"/>
        <v>301</v>
      </c>
      <c r="CF44" s="28">
        <f t="shared" si="26"/>
        <v>0</v>
      </c>
      <c r="CG44" s="17">
        <f t="shared" si="68"/>
        <v>301</v>
      </c>
      <c r="CH44" s="156">
        <f t="shared" si="110"/>
        <v>301</v>
      </c>
      <c r="CI44" s="28">
        <f t="shared" si="27"/>
        <v>0</v>
      </c>
      <c r="CJ44" s="17">
        <f t="shared" si="69"/>
        <v>301</v>
      </c>
      <c r="CK44" s="156">
        <f t="shared" si="111"/>
        <v>301</v>
      </c>
      <c r="CL44" s="28">
        <f t="shared" si="28"/>
        <v>0</v>
      </c>
      <c r="CM44" s="17">
        <f t="shared" si="70"/>
        <v>301</v>
      </c>
      <c r="CN44" s="156">
        <f t="shared" si="112"/>
        <v>301</v>
      </c>
      <c r="CO44" s="28">
        <f t="shared" si="29"/>
        <v>0</v>
      </c>
      <c r="CP44" s="17">
        <f t="shared" si="71"/>
        <v>301</v>
      </c>
      <c r="CQ44" s="156">
        <f t="shared" si="113"/>
        <v>301</v>
      </c>
      <c r="CR44" s="28">
        <f t="shared" si="30"/>
        <v>0</v>
      </c>
      <c r="CS44" s="17">
        <f t="shared" si="72"/>
        <v>301</v>
      </c>
      <c r="CT44" s="156">
        <f t="shared" si="114"/>
        <v>301</v>
      </c>
      <c r="CU44" s="28">
        <f t="shared" si="31"/>
        <v>0</v>
      </c>
      <c r="CV44" s="17">
        <f t="shared" si="73"/>
        <v>301</v>
      </c>
      <c r="CW44" s="156">
        <f t="shared" si="115"/>
        <v>301</v>
      </c>
      <c r="CX44" s="28">
        <f t="shared" si="32"/>
        <v>0</v>
      </c>
      <c r="CY44" s="17">
        <f t="shared" si="74"/>
        <v>301</v>
      </c>
      <c r="CZ44" s="156">
        <f t="shared" si="116"/>
        <v>301</v>
      </c>
      <c r="DA44" s="28">
        <f t="shared" si="33"/>
        <v>0</v>
      </c>
      <c r="DB44" s="17">
        <f t="shared" si="75"/>
        <v>301</v>
      </c>
      <c r="DC44" s="156">
        <f t="shared" si="117"/>
        <v>301</v>
      </c>
      <c r="DD44" s="28">
        <f t="shared" si="34"/>
        <v>0</v>
      </c>
      <c r="DE44" s="17">
        <f t="shared" si="76"/>
        <v>301</v>
      </c>
      <c r="DF44" s="156">
        <f t="shared" si="118"/>
        <v>301</v>
      </c>
      <c r="DG44" s="28">
        <f t="shared" si="35"/>
        <v>0</v>
      </c>
      <c r="DH44" s="17">
        <f t="shared" si="77"/>
        <v>301</v>
      </c>
      <c r="DI44" s="156">
        <f t="shared" si="119"/>
        <v>301</v>
      </c>
      <c r="DJ44" s="28">
        <f t="shared" si="36"/>
        <v>0</v>
      </c>
      <c r="DK44" s="17">
        <f t="shared" si="78"/>
        <v>301</v>
      </c>
      <c r="DL44" s="156">
        <f t="shared" si="120"/>
        <v>301</v>
      </c>
      <c r="DM44" s="28">
        <f t="shared" si="37"/>
        <v>0</v>
      </c>
      <c r="DN44" s="17">
        <f t="shared" si="79"/>
        <v>301</v>
      </c>
      <c r="DO44" s="156">
        <f t="shared" si="121"/>
        <v>301</v>
      </c>
      <c r="DP44" s="28">
        <f t="shared" si="38"/>
        <v>0</v>
      </c>
      <c r="DQ44" s="17">
        <f t="shared" si="80"/>
        <v>301</v>
      </c>
      <c r="DR44" s="156">
        <f t="shared" si="122"/>
        <v>301</v>
      </c>
      <c r="DS44" s="28">
        <f t="shared" si="39"/>
        <v>0</v>
      </c>
      <c r="DT44" s="17">
        <f t="shared" si="81"/>
        <v>301</v>
      </c>
      <c r="DU44" s="156">
        <f t="shared" si="123"/>
        <v>301</v>
      </c>
      <c r="DV44" s="28">
        <f t="shared" si="40"/>
        <v>0</v>
      </c>
      <c r="DW44" s="17">
        <f t="shared" si="82"/>
        <v>301</v>
      </c>
      <c r="DX44" s="156">
        <f t="shared" si="124"/>
        <v>301</v>
      </c>
      <c r="DY44" s="28">
        <f t="shared" si="41"/>
        <v>0</v>
      </c>
      <c r="DZ44" s="17">
        <f t="shared" si="83"/>
        <v>301</v>
      </c>
      <c r="EA44" s="156">
        <f t="shared" si="125"/>
        <v>301</v>
      </c>
    </row>
    <row r="45" spans="1:131" ht="21.75" thickTop="1" thickBot="1">
      <c r="A45" s="32" t="s">
        <v>50</v>
      </c>
      <c r="B45" s="21">
        <v>13</v>
      </c>
      <c r="C45" s="22"/>
      <c r="D45" s="450"/>
      <c r="E45" s="31">
        <v>13</v>
      </c>
      <c r="F45" s="28">
        <f t="shared" si="0"/>
        <v>0</v>
      </c>
      <c r="G45" s="17">
        <f t="shared" si="42"/>
        <v>301</v>
      </c>
      <c r="H45" s="156">
        <f t="shared" si="84"/>
        <v>301</v>
      </c>
      <c r="I45" s="28">
        <f t="shared" si="1"/>
        <v>0</v>
      </c>
      <c r="J45" s="17">
        <f t="shared" si="43"/>
        <v>301</v>
      </c>
      <c r="K45" s="156">
        <f t="shared" si="85"/>
        <v>301</v>
      </c>
      <c r="L45" s="28">
        <f t="shared" si="2"/>
        <v>0</v>
      </c>
      <c r="M45" s="17">
        <f t="shared" si="44"/>
        <v>301</v>
      </c>
      <c r="N45" s="156">
        <f t="shared" si="86"/>
        <v>301</v>
      </c>
      <c r="O45" s="28">
        <f t="shared" si="3"/>
        <v>0</v>
      </c>
      <c r="P45" s="17">
        <f t="shared" si="45"/>
        <v>301</v>
      </c>
      <c r="Q45" s="156">
        <f t="shared" si="87"/>
        <v>301</v>
      </c>
      <c r="R45" s="28">
        <f t="shared" si="4"/>
        <v>0</v>
      </c>
      <c r="S45" s="17">
        <f t="shared" si="46"/>
        <v>301</v>
      </c>
      <c r="T45" s="156">
        <f t="shared" si="88"/>
        <v>301</v>
      </c>
      <c r="U45" s="28">
        <f t="shared" si="5"/>
        <v>0</v>
      </c>
      <c r="V45" s="17">
        <f t="shared" si="47"/>
        <v>301</v>
      </c>
      <c r="W45" s="156">
        <f t="shared" si="89"/>
        <v>301</v>
      </c>
      <c r="X45" s="28">
        <f t="shared" si="6"/>
        <v>0</v>
      </c>
      <c r="Y45" s="17">
        <f t="shared" si="48"/>
        <v>301</v>
      </c>
      <c r="Z45" s="156">
        <f t="shared" si="90"/>
        <v>301</v>
      </c>
      <c r="AA45" s="28">
        <f t="shared" si="7"/>
        <v>0</v>
      </c>
      <c r="AB45" s="17">
        <f t="shared" si="49"/>
        <v>301</v>
      </c>
      <c r="AC45" s="156">
        <f t="shared" si="91"/>
        <v>301</v>
      </c>
      <c r="AD45" s="28">
        <f t="shared" si="8"/>
        <v>0</v>
      </c>
      <c r="AE45" s="17">
        <f t="shared" si="50"/>
        <v>301</v>
      </c>
      <c r="AF45" s="156">
        <f t="shared" si="92"/>
        <v>301</v>
      </c>
      <c r="AG45" s="28">
        <f t="shared" si="9"/>
        <v>0</v>
      </c>
      <c r="AH45" s="17">
        <f t="shared" si="51"/>
        <v>301</v>
      </c>
      <c r="AI45" s="156">
        <f t="shared" si="93"/>
        <v>301</v>
      </c>
      <c r="AJ45" s="28">
        <f t="shared" si="10"/>
        <v>0</v>
      </c>
      <c r="AK45" s="17">
        <f t="shared" si="52"/>
        <v>301</v>
      </c>
      <c r="AL45" s="156">
        <f t="shared" si="94"/>
        <v>301</v>
      </c>
      <c r="AM45" s="28">
        <f t="shared" si="11"/>
        <v>0</v>
      </c>
      <c r="AN45" s="17">
        <f t="shared" si="53"/>
        <v>301</v>
      </c>
      <c r="AO45" s="156">
        <f t="shared" si="95"/>
        <v>301</v>
      </c>
      <c r="AP45" s="28">
        <f t="shared" si="12"/>
        <v>0</v>
      </c>
      <c r="AQ45" s="17">
        <f t="shared" si="54"/>
        <v>301</v>
      </c>
      <c r="AR45" s="156">
        <f t="shared" si="96"/>
        <v>301</v>
      </c>
      <c r="AS45" s="28">
        <f t="shared" si="13"/>
        <v>0</v>
      </c>
      <c r="AT45" s="17">
        <f t="shared" si="55"/>
        <v>301</v>
      </c>
      <c r="AU45" s="156">
        <f t="shared" si="97"/>
        <v>301</v>
      </c>
      <c r="AV45" s="28">
        <f t="shared" si="14"/>
        <v>0</v>
      </c>
      <c r="AW45" s="17">
        <f t="shared" si="56"/>
        <v>301</v>
      </c>
      <c r="AX45" s="156">
        <f t="shared" si="98"/>
        <v>301</v>
      </c>
      <c r="AY45" s="28">
        <f t="shared" si="15"/>
        <v>0</v>
      </c>
      <c r="AZ45" s="17">
        <f t="shared" si="57"/>
        <v>301</v>
      </c>
      <c r="BA45" s="156">
        <f t="shared" si="99"/>
        <v>301</v>
      </c>
      <c r="BB45" s="28">
        <f t="shared" si="16"/>
        <v>0</v>
      </c>
      <c r="BC45" s="17">
        <f t="shared" si="58"/>
        <v>301</v>
      </c>
      <c r="BD45" s="156">
        <f t="shared" si="100"/>
        <v>301</v>
      </c>
      <c r="BE45" s="28">
        <f t="shared" si="17"/>
        <v>0</v>
      </c>
      <c r="BF45" s="17">
        <f t="shared" si="59"/>
        <v>301</v>
      </c>
      <c r="BG45" s="156">
        <f t="shared" si="101"/>
        <v>301</v>
      </c>
      <c r="BH45" s="28">
        <f t="shared" si="18"/>
        <v>0</v>
      </c>
      <c r="BI45" s="17">
        <f t="shared" si="60"/>
        <v>301</v>
      </c>
      <c r="BJ45" s="156">
        <f t="shared" si="102"/>
        <v>301</v>
      </c>
      <c r="BK45" s="28">
        <f t="shared" si="19"/>
        <v>0</v>
      </c>
      <c r="BL45" s="17">
        <f t="shared" si="61"/>
        <v>301</v>
      </c>
      <c r="BM45" s="156">
        <f t="shared" si="103"/>
        <v>301</v>
      </c>
      <c r="BN45" s="28">
        <f t="shared" si="20"/>
        <v>0</v>
      </c>
      <c r="BO45" s="17">
        <f t="shared" si="62"/>
        <v>301</v>
      </c>
      <c r="BP45" s="156">
        <f t="shared" si="104"/>
        <v>301</v>
      </c>
      <c r="BQ45" s="28">
        <f t="shared" si="21"/>
        <v>0</v>
      </c>
      <c r="BR45" s="17">
        <f t="shared" si="63"/>
        <v>301</v>
      </c>
      <c r="BS45" s="156">
        <f t="shared" si="105"/>
        <v>301</v>
      </c>
      <c r="BT45" s="28">
        <f t="shared" si="22"/>
        <v>0</v>
      </c>
      <c r="BU45" s="17">
        <f t="shared" si="64"/>
        <v>301</v>
      </c>
      <c r="BV45" s="156">
        <f t="shared" si="106"/>
        <v>301</v>
      </c>
      <c r="BW45" s="28">
        <f t="shared" si="23"/>
        <v>0</v>
      </c>
      <c r="BX45" s="17">
        <f t="shared" si="65"/>
        <v>301</v>
      </c>
      <c r="BY45" s="156">
        <f t="shared" si="107"/>
        <v>301</v>
      </c>
      <c r="BZ45" s="28">
        <f t="shared" si="24"/>
        <v>0</v>
      </c>
      <c r="CA45" s="17">
        <f t="shared" si="66"/>
        <v>301</v>
      </c>
      <c r="CB45" s="156">
        <f t="shared" si="108"/>
        <v>301</v>
      </c>
      <c r="CC45" s="28">
        <f t="shared" si="25"/>
        <v>0</v>
      </c>
      <c r="CD45" s="17">
        <f t="shared" si="67"/>
        <v>301</v>
      </c>
      <c r="CE45" s="156">
        <f t="shared" si="109"/>
        <v>301</v>
      </c>
      <c r="CF45" s="28">
        <f t="shared" si="26"/>
        <v>0</v>
      </c>
      <c r="CG45" s="17">
        <f t="shared" si="68"/>
        <v>301</v>
      </c>
      <c r="CH45" s="156">
        <f t="shared" si="110"/>
        <v>301</v>
      </c>
      <c r="CI45" s="28">
        <f t="shared" si="27"/>
        <v>0</v>
      </c>
      <c r="CJ45" s="17">
        <f t="shared" si="69"/>
        <v>301</v>
      </c>
      <c r="CK45" s="156">
        <f t="shared" si="111"/>
        <v>301</v>
      </c>
      <c r="CL45" s="28">
        <f t="shared" si="28"/>
        <v>0</v>
      </c>
      <c r="CM45" s="17">
        <f t="shared" si="70"/>
        <v>301</v>
      </c>
      <c r="CN45" s="156">
        <f t="shared" si="112"/>
        <v>301</v>
      </c>
      <c r="CO45" s="28">
        <f t="shared" si="29"/>
        <v>0</v>
      </c>
      <c r="CP45" s="17">
        <f t="shared" si="71"/>
        <v>301</v>
      </c>
      <c r="CQ45" s="156">
        <f t="shared" si="113"/>
        <v>301</v>
      </c>
      <c r="CR45" s="28">
        <f t="shared" si="30"/>
        <v>0</v>
      </c>
      <c r="CS45" s="17">
        <f t="shared" si="72"/>
        <v>301</v>
      </c>
      <c r="CT45" s="156">
        <f t="shared" si="114"/>
        <v>301</v>
      </c>
      <c r="CU45" s="28">
        <f t="shared" si="31"/>
        <v>0</v>
      </c>
      <c r="CV45" s="17">
        <f t="shared" si="73"/>
        <v>301</v>
      </c>
      <c r="CW45" s="156">
        <f t="shared" si="115"/>
        <v>301</v>
      </c>
      <c r="CX45" s="28">
        <f t="shared" si="32"/>
        <v>0</v>
      </c>
      <c r="CY45" s="17">
        <f t="shared" si="74"/>
        <v>301</v>
      </c>
      <c r="CZ45" s="156">
        <f t="shared" si="116"/>
        <v>301</v>
      </c>
      <c r="DA45" s="28">
        <f t="shared" si="33"/>
        <v>0</v>
      </c>
      <c r="DB45" s="17">
        <f t="shared" si="75"/>
        <v>301</v>
      </c>
      <c r="DC45" s="156">
        <f t="shared" si="117"/>
        <v>301</v>
      </c>
      <c r="DD45" s="28">
        <f t="shared" si="34"/>
        <v>0</v>
      </c>
      <c r="DE45" s="17">
        <f t="shared" si="76"/>
        <v>301</v>
      </c>
      <c r="DF45" s="156">
        <f t="shared" si="118"/>
        <v>301</v>
      </c>
      <c r="DG45" s="28">
        <f t="shared" si="35"/>
        <v>0</v>
      </c>
      <c r="DH45" s="17">
        <f t="shared" si="77"/>
        <v>301</v>
      </c>
      <c r="DI45" s="156">
        <f t="shared" si="119"/>
        <v>301</v>
      </c>
      <c r="DJ45" s="28">
        <f t="shared" si="36"/>
        <v>0</v>
      </c>
      <c r="DK45" s="17">
        <f t="shared" si="78"/>
        <v>301</v>
      </c>
      <c r="DL45" s="156">
        <f t="shared" si="120"/>
        <v>301</v>
      </c>
      <c r="DM45" s="28">
        <f t="shared" si="37"/>
        <v>0</v>
      </c>
      <c r="DN45" s="17">
        <f t="shared" si="79"/>
        <v>301</v>
      </c>
      <c r="DO45" s="156">
        <f t="shared" si="121"/>
        <v>301</v>
      </c>
      <c r="DP45" s="28">
        <f t="shared" si="38"/>
        <v>0</v>
      </c>
      <c r="DQ45" s="17">
        <f t="shared" si="80"/>
        <v>301</v>
      </c>
      <c r="DR45" s="156">
        <f t="shared" si="122"/>
        <v>301</v>
      </c>
      <c r="DS45" s="28">
        <f t="shared" si="39"/>
        <v>0</v>
      </c>
      <c r="DT45" s="17">
        <f t="shared" si="81"/>
        <v>301</v>
      </c>
      <c r="DU45" s="156">
        <f t="shared" si="123"/>
        <v>301</v>
      </c>
      <c r="DV45" s="28">
        <f t="shared" si="40"/>
        <v>0</v>
      </c>
      <c r="DW45" s="17">
        <f t="shared" si="82"/>
        <v>301</v>
      </c>
      <c r="DX45" s="156">
        <f t="shared" si="124"/>
        <v>301</v>
      </c>
      <c r="DY45" s="28">
        <f t="shared" si="41"/>
        <v>0</v>
      </c>
      <c r="DZ45" s="17">
        <f t="shared" si="83"/>
        <v>301</v>
      </c>
      <c r="EA45" s="156">
        <f t="shared" si="125"/>
        <v>301</v>
      </c>
    </row>
    <row r="46" spans="1:131" ht="21.75" thickTop="1" thickBot="1">
      <c r="A46" s="32" t="s">
        <v>50</v>
      </c>
      <c r="B46" s="21">
        <v>14</v>
      </c>
      <c r="C46" s="22"/>
      <c r="D46" s="450"/>
      <c r="E46" s="31">
        <v>14</v>
      </c>
      <c r="F46" s="28">
        <f t="shared" si="0"/>
        <v>0</v>
      </c>
      <c r="G46" s="17">
        <f t="shared" si="42"/>
        <v>301</v>
      </c>
      <c r="H46" s="156">
        <f t="shared" si="84"/>
        <v>301</v>
      </c>
      <c r="I46" s="28">
        <f t="shared" si="1"/>
        <v>0</v>
      </c>
      <c r="J46" s="17">
        <f t="shared" si="43"/>
        <v>301</v>
      </c>
      <c r="K46" s="156">
        <f t="shared" si="85"/>
        <v>301</v>
      </c>
      <c r="L46" s="28">
        <f t="shared" si="2"/>
        <v>0</v>
      </c>
      <c r="M46" s="17">
        <f t="shared" si="44"/>
        <v>301</v>
      </c>
      <c r="N46" s="156">
        <f t="shared" si="86"/>
        <v>301</v>
      </c>
      <c r="O46" s="28">
        <f t="shared" si="3"/>
        <v>0</v>
      </c>
      <c r="P46" s="17">
        <f t="shared" si="45"/>
        <v>301</v>
      </c>
      <c r="Q46" s="156">
        <f t="shared" si="87"/>
        <v>301</v>
      </c>
      <c r="R46" s="28">
        <f t="shared" si="4"/>
        <v>0</v>
      </c>
      <c r="S46" s="17">
        <f t="shared" si="46"/>
        <v>301</v>
      </c>
      <c r="T46" s="156">
        <f t="shared" si="88"/>
        <v>301</v>
      </c>
      <c r="U46" s="28">
        <f t="shared" si="5"/>
        <v>0</v>
      </c>
      <c r="V46" s="17">
        <f t="shared" si="47"/>
        <v>301</v>
      </c>
      <c r="W46" s="156">
        <f t="shared" si="89"/>
        <v>301</v>
      </c>
      <c r="X46" s="28">
        <f t="shared" si="6"/>
        <v>0</v>
      </c>
      <c r="Y46" s="17">
        <f t="shared" si="48"/>
        <v>301</v>
      </c>
      <c r="Z46" s="156">
        <f t="shared" si="90"/>
        <v>301</v>
      </c>
      <c r="AA46" s="28">
        <f t="shared" si="7"/>
        <v>0</v>
      </c>
      <c r="AB46" s="17">
        <f t="shared" si="49"/>
        <v>301</v>
      </c>
      <c r="AC46" s="156">
        <f t="shared" si="91"/>
        <v>301</v>
      </c>
      <c r="AD46" s="28">
        <f t="shared" si="8"/>
        <v>0</v>
      </c>
      <c r="AE46" s="17">
        <f t="shared" si="50"/>
        <v>301</v>
      </c>
      <c r="AF46" s="156">
        <f t="shared" si="92"/>
        <v>301</v>
      </c>
      <c r="AG46" s="28">
        <f t="shared" si="9"/>
        <v>0</v>
      </c>
      <c r="AH46" s="17">
        <f t="shared" si="51"/>
        <v>301</v>
      </c>
      <c r="AI46" s="156">
        <f t="shared" si="93"/>
        <v>301</v>
      </c>
      <c r="AJ46" s="28">
        <f t="shared" si="10"/>
        <v>0</v>
      </c>
      <c r="AK46" s="17">
        <f t="shared" si="52"/>
        <v>301</v>
      </c>
      <c r="AL46" s="156">
        <f t="shared" si="94"/>
        <v>301</v>
      </c>
      <c r="AM46" s="28">
        <f t="shared" si="11"/>
        <v>0</v>
      </c>
      <c r="AN46" s="17">
        <f t="shared" si="53"/>
        <v>301</v>
      </c>
      <c r="AO46" s="156">
        <f t="shared" si="95"/>
        <v>301</v>
      </c>
      <c r="AP46" s="28">
        <f t="shared" si="12"/>
        <v>0</v>
      </c>
      <c r="AQ46" s="17">
        <f t="shared" si="54"/>
        <v>301</v>
      </c>
      <c r="AR46" s="156">
        <f t="shared" si="96"/>
        <v>301</v>
      </c>
      <c r="AS46" s="28">
        <f t="shared" si="13"/>
        <v>0</v>
      </c>
      <c r="AT46" s="17">
        <f t="shared" si="55"/>
        <v>301</v>
      </c>
      <c r="AU46" s="156">
        <f t="shared" si="97"/>
        <v>301</v>
      </c>
      <c r="AV46" s="28">
        <f t="shared" si="14"/>
        <v>0</v>
      </c>
      <c r="AW46" s="17">
        <f t="shared" si="56"/>
        <v>301</v>
      </c>
      <c r="AX46" s="156">
        <f t="shared" si="98"/>
        <v>301</v>
      </c>
      <c r="AY46" s="28">
        <f t="shared" si="15"/>
        <v>0</v>
      </c>
      <c r="AZ46" s="17">
        <f t="shared" si="57"/>
        <v>301</v>
      </c>
      <c r="BA46" s="156">
        <f t="shared" si="99"/>
        <v>301</v>
      </c>
      <c r="BB46" s="28">
        <f t="shared" si="16"/>
        <v>0</v>
      </c>
      <c r="BC46" s="17">
        <f t="shared" si="58"/>
        <v>301</v>
      </c>
      <c r="BD46" s="156">
        <f t="shared" si="100"/>
        <v>301</v>
      </c>
      <c r="BE46" s="28">
        <f t="shared" si="17"/>
        <v>0</v>
      </c>
      <c r="BF46" s="17">
        <f t="shared" si="59"/>
        <v>301</v>
      </c>
      <c r="BG46" s="156">
        <f t="shared" si="101"/>
        <v>301</v>
      </c>
      <c r="BH46" s="28">
        <f t="shared" si="18"/>
        <v>0</v>
      </c>
      <c r="BI46" s="17">
        <f t="shared" si="60"/>
        <v>301</v>
      </c>
      <c r="BJ46" s="156">
        <f t="shared" si="102"/>
        <v>301</v>
      </c>
      <c r="BK46" s="28">
        <f t="shared" si="19"/>
        <v>0</v>
      </c>
      <c r="BL46" s="17">
        <f t="shared" si="61"/>
        <v>301</v>
      </c>
      <c r="BM46" s="156">
        <f t="shared" si="103"/>
        <v>301</v>
      </c>
      <c r="BN46" s="28">
        <f t="shared" si="20"/>
        <v>0</v>
      </c>
      <c r="BO46" s="17">
        <f t="shared" si="62"/>
        <v>301</v>
      </c>
      <c r="BP46" s="156">
        <f t="shared" si="104"/>
        <v>301</v>
      </c>
      <c r="BQ46" s="28">
        <f t="shared" si="21"/>
        <v>0</v>
      </c>
      <c r="BR46" s="17">
        <f t="shared" si="63"/>
        <v>301</v>
      </c>
      <c r="BS46" s="156">
        <f t="shared" si="105"/>
        <v>301</v>
      </c>
      <c r="BT46" s="28">
        <f t="shared" si="22"/>
        <v>0</v>
      </c>
      <c r="BU46" s="17">
        <f t="shared" si="64"/>
        <v>301</v>
      </c>
      <c r="BV46" s="156">
        <f t="shared" si="106"/>
        <v>301</v>
      </c>
      <c r="BW46" s="28">
        <f t="shared" si="23"/>
        <v>0</v>
      </c>
      <c r="BX46" s="17">
        <f t="shared" si="65"/>
        <v>301</v>
      </c>
      <c r="BY46" s="156">
        <f t="shared" si="107"/>
        <v>301</v>
      </c>
      <c r="BZ46" s="28">
        <f t="shared" si="24"/>
        <v>0</v>
      </c>
      <c r="CA46" s="17">
        <f t="shared" si="66"/>
        <v>301</v>
      </c>
      <c r="CB46" s="156">
        <f t="shared" si="108"/>
        <v>301</v>
      </c>
      <c r="CC46" s="28">
        <f t="shared" si="25"/>
        <v>0</v>
      </c>
      <c r="CD46" s="17">
        <f t="shared" si="67"/>
        <v>301</v>
      </c>
      <c r="CE46" s="156">
        <f t="shared" si="109"/>
        <v>301</v>
      </c>
      <c r="CF46" s="28">
        <f t="shared" si="26"/>
        <v>0</v>
      </c>
      <c r="CG46" s="17">
        <f t="shared" si="68"/>
        <v>301</v>
      </c>
      <c r="CH46" s="156">
        <f t="shared" si="110"/>
        <v>301</v>
      </c>
      <c r="CI46" s="28">
        <f t="shared" si="27"/>
        <v>0</v>
      </c>
      <c r="CJ46" s="17">
        <f t="shared" si="69"/>
        <v>301</v>
      </c>
      <c r="CK46" s="156">
        <f t="shared" si="111"/>
        <v>301</v>
      </c>
      <c r="CL46" s="28">
        <f t="shared" si="28"/>
        <v>0</v>
      </c>
      <c r="CM46" s="17">
        <f t="shared" si="70"/>
        <v>301</v>
      </c>
      <c r="CN46" s="156">
        <f t="shared" si="112"/>
        <v>301</v>
      </c>
      <c r="CO46" s="28">
        <f t="shared" si="29"/>
        <v>0</v>
      </c>
      <c r="CP46" s="17">
        <f t="shared" si="71"/>
        <v>301</v>
      </c>
      <c r="CQ46" s="156">
        <f t="shared" si="113"/>
        <v>301</v>
      </c>
      <c r="CR46" s="28">
        <f t="shared" si="30"/>
        <v>0</v>
      </c>
      <c r="CS46" s="17">
        <f t="shared" si="72"/>
        <v>301</v>
      </c>
      <c r="CT46" s="156">
        <f t="shared" si="114"/>
        <v>301</v>
      </c>
      <c r="CU46" s="28">
        <f t="shared" si="31"/>
        <v>0</v>
      </c>
      <c r="CV46" s="17">
        <f t="shared" si="73"/>
        <v>301</v>
      </c>
      <c r="CW46" s="156">
        <f t="shared" si="115"/>
        <v>301</v>
      </c>
      <c r="CX46" s="28">
        <f t="shared" si="32"/>
        <v>0</v>
      </c>
      <c r="CY46" s="17">
        <f t="shared" si="74"/>
        <v>301</v>
      </c>
      <c r="CZ46" s="156">
        <f t="shared" si="116"/>
        <v>301</v>
      </c>
      <c r="DA46" s="28">
        <f t="shared" si="33"/>
        <v>0</v>
      </c>
      <c r="DB46" s="17">
        <f t="shared" si="75"/>
        <v>301</v>
      </c>
      <c r="DC46" s="156">
        <f t="shared" si="117"/>
        <v>301</v>
      </c>
      <c r="DD46" s="28">
        <f t="shared" si="34"/>
        <v>0</v>
      </c>
      <c r="DE46" s="17">
        <f t="shared" si="76"/>
        <v>301</v>
      </c>
      <c r="DF46" s="156">
        <f t="shared" si="118"/>
        <v>301</v>
      </c>
      <c r="DG46" s="28">
        <f t="shared" si="35"/>
        <v>0</v>
      </c>
      <c r="DH46" s="17">
        <f t="shared" si="77"/>
        <v>301</v>
      </c>
      <c r="DI46" s="156">
        <f t="shared" si="119"/>
        <v>301</v>
      </c>
      <c r="DJ46" s="28">
        <f t="shared" si="36"/>
        <v>0</v>
      </c>
      <c r="DK46" s="17">
        <f t="shared" si="78"/>
        <v>301</v>
      </c>
      <c r="DL46" s="156">
        <f t="shared" si="120"/>
        <v>301</v>
      </c>
      <c r="DM46" s="28">
        <f t="shared" si="37"/>
        <v>0</v>
      </c>
      <c r="DN46" s="17">
        <f t="shared" si="79"/>
        <v>301</v>
      </c>
      <c r="DO46" s="156">
        <f t="shared" si="121"/>
        <v>301</v>
      </c>
      <c r="DP46" s="28">
        <f t="shared" si="38"/>
        <v>0</v>
      </c>
      <c r="DQ46" s="17">
        <f t="shared" si="80"/>
        <v>301</v>
      </c>
      <c r="DR46" s="156">
        <f t="shared" si="122"/>
        <v>301</v>
      </c>
      <c r="DS46" s="28">
        <f t="shared" si="39"/>
        <v>0</v>
      </c>
      <c r="DT46" s="17">
        <f t="shared" si="81"/>
        <v>301</v>
      </c>
      <c r="DU46" s="156">
        <f t="shared" si="123"/>
        <v>301</v>
      </c>
      <c r="DV46" s="28">
        <f t="shared" si="40"/>
        <v>0</v>
      </c>
      <c r="DW46" s="17">
        <f t="shared" si="82"/>
        <v>301</v>
      </c>
      <c r="DX46" s="156">
        <f t="shared" si="124"/>
        <v>301</v>
      </c>
      <c r="DY46" s="28">
        <f t="shared" si="41"/>
        <v>0</v>
      </c>
      <c r="DZ46" s="17">
        <f t="shared" si="83"/>
        <v>301</v>
      </c>
      <c r="EA46" s="156">
        <f t="shared" si="125"/>
        <v>301</v>
      </c>
    </row>
    <row r="47" spans="1:131" ht="21.75" thickTop="1" thickBot="1">
      <c r="A47" s="32" t="s">
        <v>50</v>
      </c>
      <c r="B47" s="21">
        <v>15</v>
      </c>
      <c r="C47" s="22"/>
      <c r="D47" s="450"/>
      <c r="E47" s="31">
        <v>15</v>
      </c>
      <c r="F47" s="28">
        <f t="shared" si="0"/>
        <v>0</v>
      </c>
      <c r="G47" s="17">
        <f t="shared" si="42"/>
        <v>301</v>
      </c>
      <c r="H47" s="156">
        <f t="shared" si="84"/>
        <v>301</v>
      </c>
      <c r="I47" s="28">
        <f t="shared" si="1"/>
        <v>0</v>
      </c>
      <c r="J47" s="17">
        <f t="shared" si="43"/>
        <v>301</v>
      </c>
      <c r="K47" s="156">
        <f t="shared" si="85"/>
        <v>301</v>
      </c>
      <c r="L47" s="28">
        <f t="shared" si="2"/>
        <v>0</v>
      </c>
      <c r="M47" s="17">
        <f t="shared" si="44"/>
        <v>301</v>
      </c>
      <c r="N47" s="156">
        <f t="shared" si="86"/>
        <v>301</v>
      </c>
      <c r="O47" s="28">
        <f t="shared" si="3"/>
        <v>0</v>
      </c>
      <c r="P47" s="17">
        <f t="shared" si="45"/>
        <v>301</v>
      </c>
      <c r="Q47" s="156">
        <f t="shared" si="87"/>
        <v>301</v>
      </c>
      <c r="R47" s="28">
        <f t="shared" si="4"/>
        <v>0</v>
      </c>
      <c r="S47" s="17">
        <f t="shared" si="46"/>
        <v>301</v>
      </c>
      <c r="T47" s="156">
        <f t="shared" si="88"/>
        <v>301</v>
      </c>
      <c r="U47" s="28">
        <f t="shared" si="5"/>
        <v>0</v>
      </c>
      <c r="V47" s="17">
        <f t="shared" si="47"/>
        <v>301</v>
      </c>
      <c r="W47" s="156">
        <f t="shared" si="89"/>
        <v>301</v>
      </c>
      <c r="X47" s="28">
        <f t="shared" si="6"/>
        <v>0</v>
      </c>
      <c r="Y47" s="17">
        <f t="shared" si="48"/>
        <v>301</v>
      </c>
      <c r="Z47" s="156">
        <f t="shared" si="90"/>
        <v>301</v>
      </c>
      <c r="AA47" s="28">
        <f t="shared" si="7"/>
        <v>0</v>
      </c>
      <c r="AB47" s="17">
        <f t="shared" si="49"/>
        <v>301</v>
      </c>
      <c r="AC47" s="156">
        <f t="shared" si="91"/>
        <v>301</v>
      </c>
      <c r="AD47" s="28">
        <f t="shared" si="8"/>
        <v>0</v>
      </c>
      <c r="AE47" s="17">
        <f t="shared" si="50"/>
        <v>301</v>
      </c>
      <c r="AF47" s="156">
        <f t="shared" si="92"/>
        <v>301</v>
      </c>
      <c r="AG47" s="28">
        <f t="shared" si="9"/>
        <v>0</v>
      </c>
      <c r="AH47" s="17">
        <f t="shared" si="51"/>
        <v>301</v>
      </c>
      <c r="AI47" s="156">
        <f t="shared" si="93"/>
        <v>301</v>
      </c>
      <c r="AJ47" s="28">
        <f t="shared" si="10"/>
        <v>0</v>
      </c>
      <c r="AK47" s="17">
        <f t="shared" si="52"/>
        <v>301</v>
      </c>
      <c r="AL47" s="156">
        <f t="shared" si="94"/>
        <v>301</v>
      </c>
      <c r="AM47" s="28">
        <f t="shared" si="11"/>
        <v>0</v>
      </c>
      <c r="AN47" s="17">
        <f t="shared" si="53"/>
        <v>301</v>
      </c>
      <c r="AO47" s="156">
        <f t="shared" si="95"/>
        <v>301</v>
      </c>
      <c r="AP47" s="28">
        <f t="shared" si="12"/>
        <v>0</v>
      </c>
      <c r="AQ47" s="17">
        <f t="shared" si="54"/>
        <v>301</v>
      </c>
      <c r="AR47" s="156">
        <f t="shared" si="96"/>
        <v>301</v>
      </c>
      <c r="AS47" s="28">
        <f t="shared" si="13"/>
        <v>0</v>
      </c>
      <c r="AT47" s="17">
        <f t="shared" si="55"/>
        <v>301</v>
      </c>
      <c r="AU47" s="156">
        <f t="shared" si="97"/>
        <v>301</v>
      </c>
      <c r="AV47" s="28">
        <f t="shared" si="14"/>
        <v>0</v>
      </c>
      <c r="AW47" s="17">
        <f t="shared" si="56"/>
        <v>301</v>
      </c>
      <c r="AX47" s="156">
        <f t="shared" si="98"/>
        <v>301</v>
      </c>
      <c r="AY47" s="28">
        <f t="shared" si="15"/>
        <v>0</v>
      </c>
      <c r="AZ47" s="17">
        <f t="shared" si="57"/>
        <v>301</v>
      </c>
      <c r="BA47" s="156">
        <f t="shared" si="99"/>
        <v>301</v>
      </c>
      <c r="BB47" s="28">
        <f t="shared" si="16"/>
        <v>0</v>
      </c>
      <c r="BC47" s="17">
        <f t="shared" si="58"/>
        <v>301</v>
      </c>
      <c r="BD47" s="156">
        <f t="shared" si="100"/>
        <v>301</v>
      </c>
      <c r="BE47" s="28">
        <f t="shared" si="17"/>
        <v>0</v>
      </c>
      <c r="BF47" s="17">
        <f t="shared" si="59"/>
        <v>301</v>
      </c>
      <c r="BG47" s="156">
        <f t="shared" si="101"/>
        <v>301</v>
      </c>
      <c r="BH47" s="28">
        <f t="shared" si="18"/>
        <v>0</v>
      </c>
      <c r="BI47" s="17">
        <f t="shared" si="60"/>
        <v>301</v>
      </c>
      <c r="BJ47" s="156">
        <f t="shared" si="102"/>
        <v>301</v>
      </c>
      <c r="BK47" s="28">
        <f t="shared" si="19"/>
        <v>0</v>
      </c>
      <c r="BL47" s="17">
        <f t="shared" si="61"/>
        <v>301</v>
      </c>
      <c r="BM47" s="156">
        <f t="shared" si="103"/>
        <v>301</v>
      </c>
      <c r="BN47" s="28">
        <f t="shared" si="20"/>
        <v>0</v>
      </c>
      <c r="BO47" s="17">
        <f t="shared" si="62"/>
        <v>301</v>
      </c>
      <c r="BP47" s="156">
        <f t="shared" si="104"/>
        <v>301</v>
      </c>
      <c r="BQ47" s="28">
        <f t="shared" si="21"/>
        <v>0</v>
      </c>
      <c r="BR47" s="17">
        <f t="shared" si="63"/>
        <v>301</v>
      </c>
      <c r="BS47" s="156">
        <f t="shared" si="105"/>
        <v>301</v>
      </c>
      <c r="BT47" s="28">
        <f t="shared" si="22"/>
        <v>0</v>
      </c>
      <c r="BU47" s="17">
        <f t="shared" si="64"/>
        <v>301</v>
      </c>
      <c r="BV47" s="156">
        <f t="shared" si="106"/>
        <v>301</v>
      </c>
      <c r="BW47" s="28">
        <f t="shared" si="23"/>
        <v>0</v>
      </c>
      <c r="BX47" s="17">
        <f t="shared" si="65"/>
        <v>301</v>
      </c>
      <c r="BY47" s="156">
        <f t="shared" si="107"/>
        <v>301</v>
      </c>
      <c r="BZ47" s="28">
        <f t="shared" si="24"/>
        <v>0</v>
      </c>
      <c r="CA47" s="17">
        <f t="shared" si="66"/>
        <v>301</v>
      </c>
      <c r="CB47" s="156">
        <f t="shared" si="108"/>
        <v>301</v>
      </c>
      <c r="CC47" s="28">
        <f t="shared" si="25"/>
        <v>0</v>
      </c>
      <c r="CD47" s="17">
        <f t="shared" si="67"/>
        <v>301</v>
      </c>
      <c r="CE47" s="156">
        <f t="shared" si="109"/>
        <v>301</v>
      </c>
      <c r="CF47" s="28">
        <f t="shared" si="26"/>
        <v>0</v>
      </c>
      <c r="CG47" s="17">
        <f t="shared" si="68"/>
        <v>301</v>
      </c>
      <c r="CH47" s="156">
        <f t="shared" si="110"/>
        <v>301</v>
      </c>
      <c r="CI47" s="28">
        <f t="shared" si="27"/>
        <v>0</v>
      </c>
      <c r="CJ47" s="17">
        <f t="shared" si="69"/>
        <v>301</v>
      </c>
      <c r="CK47" s="156">
        <f t="shared" si="111"/>
        <v>301</v>
      </c>
      <c r="CL47" s="28">
        <f t="shared" si="28"/>
        <v>0</v>
      </c>
      <c r="CM47" s="17">
        <f t="shared" si="70"/>
        <v>301</v>
      </c>
      <c r="CN47" s="156">
        <f t="shared" si="112"/>
        <v>301</v>
      </c>
      <c r="CO47" s="28">
        <f t="shared" si="29"/>
        <v>0</v>
      </c>
      <c r="CP47" s="17">
        <f t="shared" si="71"/>
        <v>301</v>
      </c>
      <c r="CQ47" s="156">
        <f t="shared" si="113"/>
        <v>301</v>
      </c>
      <c r="CR47" s="28">
        <f t="shared" si="30"/>
        <v>0</v>
      </c>
      <c r="CS47" s="17">
        <f t="shared" si="72"/>
        <v>301</v>
      </c>
      <c r="CT47" s="156">
        <f t="shared" si="114"/>
        <v>301</v>
      </c>
      <c r="CU47" s="28">
        <f t="shared" si="31"/>
        <v>0</v>
      </c>
      <c r="CV47" s="17">
        <f t="shared" si="73"/>
        <v>301</v>
      </c>
      <c r="CW47" s="156">
        <f t="shared" si="115"/>
        <v>301</v>
      </c>
      <c r="CX47" s="28">
        <f t="shared" si="32"/>
        <v>0</v>
      </c>
      <c r="CY47" s="17">
        <f t="shared" si="74"/>
        <v>301</v>
      </c>
      <c r="CZ47" s="156">
        <f t="shared" si="116"/>
        <v>301</v>
      </c>
      <c r="DA47" s="28">
        <f t="shared" si="33"/>
        <v>0</v>
      </c>
      <c r="DB47" s="17">
        <f t="shared" si="75"/>
        <v>301</v>
      </c>
      <c r="DC47" s="156">
        <f t="shared" si="117"/>
        <v>301</v>
      </c>
      <c r="DD47" s="28">
        <f t="shared" si="34"/>
        <v>0</v>
      </c>
      <c r="DE47" s="17">
        <f t="shared" si="76"/>
        <v>301</v>
      </c>
      <c r="DF47" s="156">
        <f t="shared" si="118"/>
        <v>301</v>
      </c>
      <c r="DG47" s="28">
        <f t="shared" si="35"/>
        <v>0</v>
      </c>
      <c r="DH47" s="17">
        <f t="shared" si="77"/>
        <v>301</v>
      </c>
      <c r="DI47" s="156">
        <f t="shared" si="119"/>
        <v>301</v>
      </c>
      <c r="DJ47" s="28">
        <f t="shared" si="36"/>
        <v>0</v>
      </c>
      <c r="DK47" s="17">
        <f t="shared" si="78"/>
        <v>301</v>
      </c>
      <c r="DL47" s="156">
        <f t="shared" si="120"/>
        <v>301</v>
      </c>
      <c r="DM47" s="28">
        <f t="shared" si="37"/>
        <v>0</v>
      </c>
      <c r="DN47" s="17">
        <f t="shared" si="79"/>
        <v>301</v>
      </c>
      <c r="DO47" s="156">
        <f t="shared" si="121"/>
        <v>301</v>
      </c>
      <c r="DP47" s="28">
        <f t="shared" si="38"/>
        <v>0</v>
      </c>
      <c r="DQ47" s="17">
        <f t="shared" si="80"/>
        <v>301</v>
      </c>
      <c r="DR47" s="156">
        <f t="shared" si="122"/>
        <v>301</v>
      </c>
      <c r="DS47" s="28">
        <f t="shared" si="39"/>
        <v>0</v>
      </c>
      <c r="DT47" s="17">
        <f t="shared" si="81"/>
        <v>301</v>
      </c>
      <c r="DU47" s="156">
        <f t="shared" si="123"/>
        <v>301</v>
      </c>
      <c r="DV47" s="28">
        <f t="shared" si="40"/>
        <v>0</v>
      </c>
      <c r="DW47" s="17">
        <f t="shared" si="82"/>
        <v>301</v>
      </c>
      <c r="DX47" s="156">
        <f t="shared" si="124"/>
        <v>301</v>
      </c>
      <c r="DY47" s="28">
        <f t="shared" si="41"/>
        <v>0</v>
      </c>
      <c r="DZ47" s="17">
        <f t="shared" si="83"/>
        <v>301</v>
      </c>
      <c r="EA47" s="156">
        <f t="shared" si="125"/>
        <v>301</v>
      </c>
    </row>
    <row r="48" spans="1:131" ht="21.75" thickTop="1" thickBot="1">
      <c r="A48" s="32" t="s">
        <v>50</v>
      </c>
      <c r="B48" s="21">
        <v>16</v>
      </c>
      <c r="C48" s="22"/>
      <c r="D48" s="450"/>
      <c r="E48" s="31">
        <v>16</v>
      </c>
      <c r="F48" s="28">
        <f t="shared" si="0"/>
        <v>0</v>
      </c>
      <c r="G48" s="17">
        <f t="shared" si="42"/>
        <v>301</v>
      </c>
      <c r="H48" s="156">
        <f t="shared" si="84"/>
        <v>301</v>
      </c>
      <c r="I48" s="28">
        <f t="shared" si="1"/>
        <v>0</v>
      </c>
      <c r="J48" s="17">
        <f t="shared" si="43"/>
        <v>301</v>
      </c>
      <c r="K48" s="156">
        <f t="shared" si="85"/>
        <v>301</v>
      </c>
      <c r="L48" s="28">
        <f t="shared" si="2"/>
        <v>0</v>
      </c>
      <c r="M48" s="17">
        <f t="shared" si="44"/>
        <v>301</v>
      </c>
      <c r="N48" s="156">
        <f t="shared" si="86"/>
        <v>301</v>
      </c>
      <c r="O48" s="28">
        <f t="shared" si="3"/>
        <v>0</v>
      </c>
      <c r="P48" s="17">
        <f t="shared" si="45"/>
        <v>301</v>
      </c>
      <c r="Q48" s="156">
        <f t="shared" si="87"/>
        <v>301</v>
      </c>
      <c r="R48" s="28">
        <f t="shared" si="4"/>
        <v>0</v>
      </c>
      <c r="S48" s="17">
        <f t="shared" si="46"/>
        <v>301</v>
      </c>
      <c r="T48" s="156">
        <f t="shared" si="88"/>
        <v>301</v>
      </c>
      <c r="U48" s="28">
        <f t="shared" si="5"/>
        <v>0</v>
      </c>
      <c r="V48" s="17">
        <f t="shared" si="47"/>
        <v>301</v>
      </c>
      <c r="W48" s="156">
        <f t="shared" si="89"/>
        <v>301</v>
      </c>
      <c r="X48" s="28">
        <f t="shared" si="6"/>
        <v>0</v>
      </c>
      <c r="Y48" s="17">
        <f t="shared" si="48"/>
        <v>301</v>
      </c>
      <c r="Z48" s="156">
        <f t="shared" si="90"/>
        <v>301</v>
      </c>
      <c r="AA48" s="28">
        <f t="shared" si="7"/>
        <v>0</v>
      </c>
      <c r="AB48" s="17">
        <f t="shared" si="49"/>
        <v>301</v>
      </c>
      <c r="AC48" s="156">
        <f t="shared" si="91"/>
        <v>301</v>
      </c>
      <c r="AD48" s="28">
        <f t="shared" si="8"/>
        <v>0</v>
      </c>
      <c r="AE48" s="17">
        <f t="shared" si="50"/>
        <v>301</v>
      </c>
      <c r="AF48" s="156">
        <f t="shared" si="92"/>
        <v>301</v>
      </c>
      <c r="AG48" s="28">
        <f t="shared" si="9"/>
        <v>0</v>
      </c>
      <c r="AH48" s="17">
        <f t="shared" si="51"/>
        <v>301</v>
      </c>
      <c r="AI48" s="156">
        <f t="shared" si="93"/>
        <v>301</v>
      </c>
      <c r="AJ48" s="28">
        <f t="shared" si="10"/>
        <v>0</v>
      </c>
      <c r="AK48" s="17">
        <f t="shared" si="52"/>
        <v>301</v>
      </c>
      <c r="AL48" s="156">
        <f t="shared" si="94"/>
        <v>301</v>
      </c>
      <c r="AM48" s="28">
        <f t="shared" si="11"/>
        <v>0</v>
      </c>
      <c r="AN48" s="17">
        <f t="shared" si="53"/>
        <v>301</v>
      </c>
      <c r="AO48" s="156">
        <f t="shared" si="95"/>
        <v>301</v>
      </c>
      <c r="AP48" s="28">
        <f t="shared" si="12"/>
        <v>0</v>
      </c>
      <c r="AQ48" s="17">
        <f t="shared" si="54"/>
        <v>301</v>
      </c>
      <c r="AR48" s="156">
        <f t="shared" si="96"/>
        <v>301</v>
      </c>
      <c r="AS48" s="28">
        <f t="shared" si="13"/>
        <v>0</v>
      </c>
      <c r="AT48" s="17">
        <f t="shared" si="55"/>
        <v>301</v>
      </c>
      <c r="AU48" s="156">
        <f t="shared" si="97"/>
        <v>301</v>
      </c>
      <c r="AV48" s="28">
        <f t="shared" si="14"/>
        <v>0</v>
      </c>
      <c r="AW48" s="17">
        <f t="shared" si="56"/>
        <v>301</v>
      </c>
      <c r="AX48" s="156">
        <f t="shared" si="98"/>
        <v>301</v>
      </c>
      <c r="AY48" s="28">
        <f t="shared" si="15"/>
        <v>0</v>
      </c>
      <c r="AZ48" s="17">
        <f t="shared" si="57"/>
        <v>301</v>
      </c>
      <c r="BA48" s="156">
        <f t="shared" si="99"/>
        <v>301</v>
      </c>
      <c r="BB48" s="28">
        <f t="shared" si="16"/>
        <v>0</v>
      </c>
      <c r="BC48" s="17">
        <f t="shared" si="58"/>
        <v>301</v>
      </c>
      <c r="BD48" s="156">
        <f t="shared" si="100"/>
        <v>301</v>
      </c>
      <c r="BE48" s="28">
        <f t="shared" si="17"/>
        <v>0</v>
      </c>
      <c r="BF48" s="17">
        <f t="shared" si="59"/>
        <v>301</v>
      </c>
      <c r="BG48" s="156">
        <f t="shared" si="101"/>
        <v>301</v>
      </c>
      <c r="BH48" s="28">
        <f t="shared" si="18"/>
        <v>0</v>
      </c>
      <c r="BI48" s="17">
        <f t="shared" si="60"/>
        <v>301</v>
      </c>
      <c r="BJ48" s="156">
        <f t="shared" si="102"/>
        <v>301</v>
      </c>
      <c r="BK48" s="28">
        <f t="shared" si="19"/>
        <v>0</v>
      </c>
      <c r="BL48" s="17">
        <f t="shared" si="61"/>
        <v>301</v>
      </c>
      <c r="BM48" s="156">
        <f t="shared" si="103"/>
        <v>301</v>
      </c>
      <c r="BN48" s="28">
        <f t="shared" si="20"/>
        <v>0</v>
      </c>
      <c r="BO48" s="17">
        <f t="shared" si="62"/>
        <v>301</v>
      </c>
      <c r="BP48" s="156">
        <f t="shared" si="104"/>
        <v>301</v>
      </c>
      <c r="BQ48" s="28">
        <f t="shared" si="21"/>
        <v>0</v>
      </c>
      <c r="BR48" s="17">
        <f t="shared" si="63"/>
        <v>301</v>
      </c>
      <c r="BS48" s="156">
        <f t="shared" si="105"/>
        <v>301</v>
      </c>
      <c r="BT48" s="28">
        <f t="shared" si="22"/>
        <v>0</v>
      </c>
      <c r="BU48" s="17">
        <f t="shared" si="64"/>
        <v>301</v>
      </c>
      <c r="BV48" s="156">
        <f t="shared" si="106"/>
        <v>301</v>
      </c>
      <c r="BW48" s="28">
        <f t="shared" si="23"/>
        <v>0</v>
      </c>
      <c r="BX48" s="17">
        <f t="shared" si="65"/>
        <v>301</v>
      </c>
      <c r="BY48" s="156">
        <f t="shared" si="107"/>
        <v>301</v>
      </c>
      <c r="BZ48" s="28">
        <f t="shared" si="24"/>
        <v>0</v>
      </c>
      <c r="CA48" s="17">
        <f t="shared" si="66"/>
        <v>301</v>
      </c>
      <c r="CB48" s="156">
        <f t="shared" si="108"/>
        <v>301</v>
      </c>
      <c r="CC48" s="28">
        <f t="shared" si="25"/>
        <v>0</v>
      </c>
      <c r="CD48" s="17">
        <f t="shared" si="67"/>
        <v>301</v>
      </c>
      <c r="CE48" s="156">
        <f t="shared" si="109"/>
        <v>301</v>
      </c>
      <c r="CF48" s="28">
        <f t="shared" si="26"/>
        <v>0</v>
      </c>
      <c r="CG48" s="17">
        <f t="shared" si="68"/>
        <v>301</v>
      </c>
      <c r="CH48" s="156">
        <f t="shared" si="110"/>
        <v>301</v>
      </c>
      <c r="CI48" s="28">
        <f t="shared" si="27"/>
        <v>0</v>
      </c>
      <c r="CJ48" s="17">
        <f t="shared" si="69"/>
        <v>301</v>
      </c>
      <c r="CK48" s="156">
        <f t="shared" si="111"/>
        <v>301</v>
      </c>
      <c r="CL48" s="28">
        <f t="shared" si="28"/>
        <v>0</v>
      </c>
      <c r="CM48" s="17">
        <f t="shared" si="70"/>
        <v>301</v>
      </c>
      <c r="CN48" s="156">
        <f t="shared" si="112"/>
        <v>301</v>
      </c>
      <c r="CO48" s="28">
        <f t="shared" si="29"/>
        <v>0</v>
      </c>
      <c r="CP48" s="17">
        <f t="shared" si="71"/>
        <v>301</v>
      </c>
      <c r="CQ48" s="156">
        <f t="shared" si="113"/>
        <v>301</v>
      </c>
      <c r="CR48" s="28">
        <f t="shared" si="30"/>
        <v>0</v>
      </c>
      <c r="CS48" s="17">
        <f t="shared" si="72"/>
        <v>301</v>
      </c>
      <c r="CT48" s="156">
        <f t="shared" si="114"/>
        <v>301</v>
      </c>
      <c r="CU48" s="28">
        <f t="shared" si="31"/>
        <v>0</v>
      </c>
      <c r="CV48" s="17">
        <f t="shared" si="73"/>
        <v>301</v>
      </c>
      <c r="CW48" s="156">
        <f t="shared" si="115"/>
        <v>301</v>
      </c>
      <c r="CX48" s="28">
        <f t="shared" si="32"/>
        <v>0</v>
      </c>
      <c r="CY48" s="17">
        <f t="shared" si="74"/>
        <v>301</v>
      </c>
      <c r="CZ48" s="156">
        <f t="shared" si="116"/>
        <v>301</v>
      </c>
      <c r="DA48" s="28">
        <f t="shared" si="33"/>
        <v>0</v>
      </c>
      <c r="DB48" s="17">
        <f t="shared" si="75"/>
        <v>301</v>
      </c>
      <c r="DC48" s="156">
        <f t="shared" si="117"/>
        <v>301</v>
      </c>
      <c r="DD48" s="28">
        <f t="shared" si="34"/>
        <v>0</v>
      </c>
      <c r="DE48" s="17">
        <f t="shared" si="76"/>
        <v>301</v>
      </c>
      <c r="DF48" s="156">
        <f t="shared" si="118"/>
        <v>301</v>
      </c>
      <c r="DG48" s="28">
        <f t="shared" si="35"/>
        <v>0</v>
      </c>
      <c r="DH48" s="17">
        <f t="shared" si="77"/>
        <v>301</v>
      </c>
      <c r="DI48" s="156">
        <f t="shared" si="119"/>
        <v>301</v>
      </c>
      <c r="DJ48" s="28">
        <f t="shared" si="36"/>
        <v>0</v>
      </c>
      <c r="DK48" s="17">
        <f t="shared" si="78"/>
        <v>301</v>
      </c>
      <c r="DL48" s="156">
        <f t="shared" si="120"/>
        <v>301</v>
      </c>
      <c r="DM48" s="28">
        <f t="shared" si="37"/>
        <v>0</v>
      </c>
      <c r="DN48" s="17">
        <f t="shared" si="79"/>
        <v>301</v>
      </c>
      <c r="DO48" s="156">
        <f t="shared" si="121"/>
        <v>301</v>
      </c>
      <c r="DP48" s="28">
        <f t="shared" si="38"/>
        <v>0</v>
      </c>
      <c r="DQ48" s="17">
        <f t="shared" si="80"/>
        <v>301</v>
      </c>
      <c r="DR48" s="156">
        <f t="shared" si="122"/>
        <v>301</v>
      </c>
      <c r="DS48" s="28">
        <f t="shared" si="39"/>
        <v>0</v>
      </c>
      <c r="DT48" s="17">
        <f t="shared" si="81"/>
        <v>301</v>
      </c>
      <c r="DU48" s="156">
        <f t="shared" si="123"/>
        <v>301</v>
      </c>
      <c r="DV48" s="28">
        <f t="shared" si="40"/>
        <v>0</v>
      </c>
      <c r="DW48" s="17">
        <f t="shared" si="82"/>
        <v>301</v>
      </c>
      <c r="DX48" s="156">
        <f t="shared" si="124"/>
        <v>301</v>
      </c>
      <c r="DY48" s="28">
        <f t="shared" si="41"/>
        <v>0</v>
      </c>
      <c r="DZ48" s="17">
        <f t="shared" si="83"/>
        <v>301</v>
      </c>
      <c r="EA48" s="156">
        <f t="shared" si="125"/>
        <v>301</v>
      </c>
    </row>
    <row r="49" spans="1:131" ht="21.75" thickTop="1" thickBot="1">
      <c r="A49" s="32" t="s">
        <v>50</v>
      </c>
      <c r="B49" s="21">
        <v>17</v>
      </c>
      <c r="C49" s="22"/>
      <c r="D49" s="450"/>
      <c r="E49" s="31">
        <v>17</v>
      </c>
      <c r="F49" s="28">
        <f t="shared" si="0"/>
        <v>0</v>
      </c>
      <c r="G49" s="17">
        <f t="shared" si="42"/>
        <v>301</v>
      </c>
      <c r="H49" s="156">
        <f t="shared" si="84"/>
        <v>301</v>
      </c>
      <c r="I49" s="28">
        <f t="shared" si="1"/>
        <v>0</v>
      </c>
      <c r="J49" s="17">
        <f t="shared" si="43"/>
        <v>301</v>
      </c>
      <c r="K49" s="156">
        <f t="shared" si="85"/>
        <v>301</v>
      </c>
      <c r="L49" s="28">
        <f t="shared" si="2"/>
        <v>0</v>
      </c>
      <c r="M49" s="17">
        <f t="shared" si="44"/>
        <v>301</v>
      </c>
      <c r="N49" s="156">
        <f t="shared" si="86"/>
        <v>301</v>
      </c>
      <c r="O49" s="28">
        <f t="shared" si="3"/>
        <v>0</v>
      </c>
      <c r="P49" s="17">
        <f t="shared" si="45"/>
        <v>301</v>
      </c>
      <c r="Q49" s="156">
        <f t="shared" si="87"/>
        <v>301</v>
      </c>
      <c r="R49" s="28">
        <f t="shared" si="4"/>
        <v>0</v>
      </c>
      <c r="S49" s="17">
        <f t="shared" si="46"/>
        <v>301</v>
      </c>
      <c r="T49" s="156">
        <f t="shared" si="88"/>
        <v>301</v>
      </c>
      <c r="U49" s="28">
        <f t="shared" si="5"/>
        <v>0</v>
      </c>
      <c r="V49" s="17">
        <f t="shared" si="47"/>
        <v>301</v>
      </c>
      <c r="W49" s="156">
        <f t="shared" si="89"/>
        <v>301</v>
      </c>
      <c r="X49" s="28">
        <f t="shared" si="6"/>
        <v>0</v>
      </c>
      <c r="Y49" s="17">
        <f t="shared" si="48"/>
        <v>301</v>
      </c>
      <c r="Z49" s="156">
        <f t="shared" si="90"/>
        <v>301</v>
      </c>
      <c r="AA49" s="28">
        <f t="shared" si="7"/>
        <v>0</v>
      </c>
      <c r="AB49" s="17">
        <f t="shared" si="49"/>
        <v>301</v>
      </c>
      <c r="AC49" s="156">
        <f t="shared" si="91"/>
        <v>301</v>
      </c>
      <c r="AD49" s="28">
        <f t="shared" si="8"/>
        <v>0</v>
      </c>
      <c r="AE49" s="17">
        <f t="shared" si="50"/>
        <v>301</v>
      </c>
      <c r="AF49" s="156">
        <f t="shared" si="92"/>
        <v>301</v>
      </c>
      <c r="AG49" s="28">
        <f t="shared" si="9"/>
        <v>0</v>
      </c>
      <c r="AH49" s="17">
        <f t="shared" si="51"/>
        <v>301</v>
      </c>
      <c r="AI49" s="156">
        <f t="shared" si="93"/>
        <v>301</v>
      </c>
      <c r="AJ49" s="28">
        <f t="shared" si="10"/>
        <v>0</v>
      </c>
      <c r="AK49" s="17">
        <f t="shared" si="52"/>
        <v>301</v>
      </c>
      <c r="AL49" s="156">
        <f t="shared" si="94"/>
        <v>301</v>
      </c>
      <c r="AM49" s="28">
        <f t="shared" si="11"/>
        <v>0</v>
      </c>
      <c r="AN49" s="17">
        <f t="shared" si="53"/>
        <v>301</v>
      </c>
      <c r="AO49" s="156">
        <f t="shared" si="95"/>
        <v>301</v>
      </c>
      <c r="AP49" s="28">
        <f t="shared" si="12"/>
        <v>0</v>
      </c>
      <c r="AQ49" s="17">
        <f t="shared" si="54"/>
        <v>301</v>
      </c>
      <c r="AR49" s="156">
        <f t="shared" si="96"/>
        <v>301</v>
      </c>
      <c r="AS49" s="28">
        <f t="shared" si="13"/>
        <v>0</v>
      </c>
      <c r="AT49" s="17">
        <f t="shared" si="55"/>
        <v>301</v>
      </c>
      <c r="AU49" s="156">
        <f t="shared" si="97"/>
        <v>301</v>
      </c>
      <c r="AV49" s="28">
        <f t="shared" si="14"/>
        <v>0</v>
      </c>
      <c r="AW49" s="17">
        <f t="shared" si="56"/>
        <v>301</v>
      </c>
      <c r="AX49" s="156">
        <f t="shared" si="98"/>
        <v>301</v>
      </c>
      <c r="AY49" s="28">
        <f t="shared" si="15"/>
        <v>0</v>
      </c>
      <c r="AZ49" s="17">
        <f t="shared" si="57"/>
        <v>301</v>
      </c>
      <c r="BA49" s="156">
        <f t="shared" si="99"/>
        <v>301</v>
      </c>
      <c r="BB49" s="28">
        <f t="shared" si="16"/>
        <v>0</v>
      </c>
      <c r="BC49" s="17">
        <f t="shared" si="58"/>
        <v>301</v>
      </c>
      <c r="BD49" s="156">
        <f t="shared" si="100"/>
        <v>301</v>
      </c>
      <c r="BE49" s="28">
        <f t="shared" si="17"/>
        <v>0</v>
      </c>
      <c r="BF49" s="17">
        <f t="shared" si="59"/>
        <v>301</v>
      </c>
      <c r="BG49" s="156">
        <f t="shared" si="101"/>
        <v>301</v>
      </c>
      <c r="BH49" s="28">
        <f t="shared" si="18"/>
        <v>0</v>
      </c>
      <c r="BI49" s="17">
        <f t="shared" si="60"/>
        <v>301</v>
      </c>
      <c r="BJ49" s="156">
        <f t="shared" si="102"/>
        <v>301</v>
      </c>
      <c r="BK49" s="28">
        <f t="shared" si="19"/>
        <v>0</v>
      </c>
      <c r="BL49" s="17">
        <f t="shared" si="61"/>
        <v>301</v>
      </c>
      <c r="BM49" s="156">
        <f t="shared" si="103"/>
        <v>301</v>
      </c>
      <c r="BN49" s="28">
        <f t="shared" si="20"/>
        <v>0</v>
      </c>
      <c r="BO49" s="17">
        <f t="shared" si="62"/>
        <v>301</v>
      </c>
      <c r="BP49" s="156">
        <f t="shared" si="104"/>
        <v>301</v>
      </c>
      <c r="BQ49" s="28">
        <f t="shared" si="21"/>
        <v>0</v>
      </c>
      <c r="BR49" s="17">
        <f t="shared" si="63"/>
        <v>301</v>
      </c>
      <c r="BS49" s="156">
        <f t="shared" si="105"/>
        <v>301</v>
      </c>
      <c r="BT49" s="28">
        <f t="shared" si="22"/>
        <v>0</v>
      </c>
      <c r="BU49" s="17">
        <f t="shared" si="64"/>
        <v>301</v>
      </c>
      <c r="BV49" s="156">
        <f t="shared" si="106"/>
        <v>301</v>
      </c>
      <c r="BW49" s="28">
        <f t="shared" si="23"/>
        <v>0</v>
      </c>
      <c r="BX49" s="17">
        <f t="shared" si="65"/>
        <v>301</v>
      </c>
      <c r="BY49" s="156">
        <f t="shared" si="107"/>
        <v>301</v>
      </c>
      <c r="BZ49" s="28">
        <f t="shared" si="24"/>
        <v>0</v>
      </c>
      <c r="CA49" s="17">
        <f t="shared" si="66"/>
        <v>301</v>
      </c>
      <c r="CB49" s="156">
        <f t="shared" si="108"/>
        <v>301</v>
      </c>
      <c r="CC49" s="28">
        <f t="shared" si="25"/>
        <v>0</v>
      </c>
      <c r="CD49" s="17">
        <f t="shared" si="67"/>
        <v>301</v>
      </c>
      <c r="CE49" s="156">
        <f t="shared" si="109"/>
        <v>301</v>
      </c>
      <c r="CF49" s="28">
        <f t="shared" si="26"/>
        <v>0</v>
      </c>
      <c r="CG49" s="17">
        <f t="shared" si="68"/>
        <v>301</v>
      </c>
      <c r="CH49" s="156">
        <f t="shared" si="110"/>
        <v>301</v>
      </c>
      <c r="CI49" s="28">
        <f t="shared" si="27"/>
        <v>0</v>
      </c>
      <c r="CJ49" s="17">
        <f t="shared" si="69"/>
        <v>301</v>
      </c>
      <c r="CK49" s="156">
        <f t="shared" si="111"/>
        <v>301</v>
      </c>
      <c r="CL49" s="28">
        <f t="shared" si="28"/>
        <v>0</v>
      </c>
      <c r="CM49" s="17">
        <f t="shared" si="70"/>
        <v>301</v>
      </c>
      <c r="CN49" s="156">
        <f t="shared" si="112"/>
        <v>301</v>
      </c>
      <c r="CO49" s="28">
        <f t="shared" si="29"/>
        <v>0</v>
      </c>
      <c r="CP49" s="17">
        <f t="shared" si="71"/>
        <v>301</v>
      </c>
      <c r="CQ49" s="156">
        <f t="shared" si="113"/>
        <v>301</v>
      </c>
      <c r="CR49" s="28">
        <f t="shared" si="30"/>
        <v>0</v>
      </c>
      <c r="CS49" s="17">
        <f t="shared" si="72"/>
        <v>301</v>
      </c>
      <c r="CT49" s="156">
        <f t="shared" si="114"/>
        <v>301</v>
      </c>
      <c r="CU49" s="28">
        <f t="shared" si="31"/>
        <v>0</v>
      </c>
      <c r="CV49" s="17">
        <f t="shared" si="73"/>
        <v>301</v>
      </c>
      <c r="CW49" s="156">
        <f t="shared" si="115"/>
        <v>301</v>
      </c>
      <c r="CX49" s="28">
        <f t="shared" si="32"/>
        <v>0</v>
      </c>
      <c r="CY49" s="17">
        <f t="shared" si="74"/>
        <v>301</v>
      </c>
      <c r="CZ49" s="156">
        <f t="shared" si="116"/>
        <v>301</v>
      </c>
      <c r="DA49" s="28">
        <f t="shared" si="33"/>
        <v>0</v>
      </c>
      <c r="DB49" s="17">
        <f t="shared" si="75"/>
        <v>301</v>
      </c>
      <c r="DC49" s="156">
        <f t="shared" si="117"/>
        <v>301</v>
      </c>
      <c r="DD49" s="28">
        <f t="shared" si="34"/>
        <v>0</v>
      </c>
      <c r="DE49" s="17">
        <f t="shared" si="76"/>
        <v>301</v>
      </c>
      <c r="DF49" s="156">
        <f t="shared" si="118"/>
        <v>301</v>
      </c>
      <c r="DG49" s="28">
        <f t="shared" si="35"/>
        <v>0</v>
      </c>
      <c r="DH49" s="17">
        <f t="shared" si="77"/>
        <v>301</v>
      </c>
      <c r="DI49" s="156">
        <f t="shared" si="119"/>
        <v>301</v>
      </c>
      <c r="DJ49" s="28">
        <f t="shared" si="36"/>
        <v>0</v>
      </c>
      <c r="DK49" s="17">
        <f t="shared" si="78"/>
        <v>301</v>
      </c>
      <c r="DL49" s="156">
        <f t="shared" si="120"/>
        <v>301</v>
      </c>
      <c r="DM49" s="28">
        <f t="shared" si="37"/>
        <v>0</v>
      </c>
      <c r="DN49" s="17">
        <f t="shared" si="79"/>
        <v>301</v>
      </c>
      <c r="DO49" s="156">
        <f t="shared" si="121"/>
        <v>301</v>
      </c>
      <c r="DP49" s="28">
        <f t="shared" si="38"/>
        <v>0</v>
      </c>
      <c r="DQ49" s="17">
        <f t="shared" si="80"/>
        <v>301</v>
      </c>
      <c r="DR49" s="156">
        <f t="shared" si="122"/>
        <v>301</v>
      </c>
      <c r="DS49" s="28">
        <f t="shared" si="39"/>
        <v>0</v>
      </c>
      <c r="DT49" s="17">
        <f t="shared" si="81"/>
        <v>301</v>
      </c>
      <c r="DU49" s="156">
        <f t="shared" si="123"/>
        <v>301</v>
      </c>
      <c r="DV49" s="28">
        <f t="shared" si="40"/>
        <v>0</v>
      </c>
      <c r="DW49" s="17">
        <f t="shared" si="82"/>
        <v>301</v>
      </c>
      <c r="DX49" s="156">
        <f t="shared" si="124"/>
        <v>301</v>
      </c>
      <c r="DY49" s="28">
        <f t="shared" si="41"/>
        <v>0</v>
      </c>
      <c r="DZ49" s="17">
        <f t="shared" si="83"/>
        <v>301</v>
      </c>
      <c r="EA49" s="156">
        <f t="shared" si="125"/>
        <v>301</v>
      </c>
    </row>
    <row r="50" spans="1:131" ht="21.75" thickTop="1" thickBot="1">
      <c r="A50" s="32" t="s">
        <v>50</v>
      </c>
      <c r="B50" s="21">
        <v>18</v>
      </c>
      <c r="C50" s="22"/>
      <c r="D50" s="450"/>
      <c r="E50" s="31">
        <v>18</v>
      </c>
      <c r="F50" s="28">
        <f t="shared" si="0"/>
        <v>0</v>
      </c>
      <c r="G50" s="17">
        <f t="shared" si="42"/>
        <v>301</v>
      </c>
      <c r="H50" s="156">
        <f t="shared" si="84"/>
        <v>301</v>
      </c>
      <c r="I50" s="28">
        <f t="shared" si="1"/>
        <v>0</v>
      </c>
      <c r="J50" s="17">
        <f t="shared" si="43"/>
        <v>301</v>
      </c>
      <c r="K50" s="156">
        <f t="shared" si="85"/>
        <v>301</v>
      </c>
      <c r="L50" s="28">
        <f t="shared" si="2"/>
        <v>0</v>
      </c>
      <c r="M50" s="17">
        <f t="shared" si="44"/>
        <v>301</v>
      </c>
      <c r="N50" s="156">
        <f t="shared" si="86"/>
        <v>301</v>
      </c>
      <c r="O50" s="28">
        <f t="shared" si="3"/>
        <v>0</v>
      </c>
      <c r="P50" s="17">
        <f t="shared" si="45"/>
        <v>301</v>
      </c>
      <c r="Q50" s="156">
        <f t="shared" si="87"/>
        <v>301</v>
      </c>
      <c r="R50" s="28">
        <f t="shared" si="4"/>
        <v>0</v>
      </c>
      <c r="S50" s="17">
        <f t="shared" si="46"/>
        <v>301</v>
      </c>
      <c r="T50" s="156">
        <f t="shared" si="88"/>
        <v>301</v>
      </c>
      <c r="U50" s="28">
        <f t="shared" si="5"/>
        <v>0</v>
      </c>
      <c r="V50" s="17">
        <f t="shared" si="47"/>
        <v>301</v>
      </c>
      <c r="W50" s="156">
        <f t="shared" si="89"/>
        <v>301</v>
      </c>
      <c r="X50" s="28">
        <f t="shared" si="6"/>
        <v>0</v>
      </c>
      <c r="Y50" s="17">
        <f t="shared" si="48"/>
        <v>301</v>
      </c>
      <c r="Z50" s="156">
        <f t="shared" si="90"/>
        <v>301</v>
      </c>
      <c r="AA50" s="28">
        <f t="shared" si="7"/>
        <v>0</v>
      </c>
      <c r="AB50" s="17">
        <f t="shared" si="49"/>
        <v>301</v>
      </c>
      <c r="AC50" s="156">
        <f t="shared" si="91"/>
        <v>301</v>
      </c>
      <c r="AD50" s="28">
        <f t="shared" si="8"/>
        <v>0</v>
      </c>
      <c r="AE50" s="17">
        <f t="shared" si="50"/>
        <v>301</v>
      </c>
      <c r="AF50" s="156">
        <f t="shared" si="92"/>
        <v>301</v>
      </c>
      <c r="AG50" s="28">
        <f t="shared" si="9"/>
        <v>0</v>
      </c>
      <c r="AH50" s="17">
        <f t="shared" si="51"/>
        <v>301</v>
      </c>
      <c r="AI50" s="156">
        <f t="shared" si="93"/>
        <v>301</v>
      </c>
      <c r="AJ50" s="28">
        <f t="shared" si="10"/>
        <v>0</v>
      </c>
      <c r="AK50" s="17">
        <f t="shared" si="52"/>
        <v>301</v>
      </c>
      <c r="AL50" s="156">
        <f t="shared" si="94"/>
        <v>301</v>
      </c>
      <c r="AM50" s="28">
        <f t="shared" si="11"/>
        <v>0</v>
      </c>
      <c r="AN50" s="17">
        <f t="shared" si="53"/>
        <v>301</v>
      </c>
      <c r="AO50" s="156">
        <f t="shared" si="95"/>
        <v>301</v>
      </c>
      <c r="AP50" s="28">
        <f t="shared" si="12"/>
        <v>0</v>
      </c>
      <c r="AQ50" s="17">
        <f t="shared" si="54"/>
        <v>301</v>
      </c>
      <c r="AR50" s="156">
        <f t="shared" si="96"/>
        <v>301</v>
      </c>
      <c r="AS50" s="28">
        <f t="shared" si="13"/>
        <v>0</v>
      </c>
      <c r="AT50" s="17">
        <f t="shared" si="55"/>
        <v>301</v>
      </c>
      <c r="AU50" s="156">
        <f t="shared" si="97"/>
        <v>301</v>
      </c>
      <c r="AV50" s="28">
        <f t="shared" si="14"/>
        <v>0</v>
      </c>
      <c r="AW50" s="17">
        <f t="shared" si="56"/>
        <v>301</v>
      </c>
      <c r="AX50" s="156">
        <f t="shared" si="98"/>
        <v>301</v>
      </c>
      <c r="AY50" s="28">
        <f t="shared" si="15"/>
        <v>0</v>
      </c>
      <c r="AZ50" s="17">
        <f t="shared" si="57"/>
        <v>301</v>
      </c>
      <c r="BA50" s="156">
        <f t="shared" si="99"/>
        <v>301</v>
      </c>
      <c r="BB50" s="28">
        <f t="shared" si="16"/>
        <v>0</v>
      </c>
      <c r="BC50" s="17">
        <f t="shared" si="58"/>
        <v>301</v>
      </c>
      <c r="BD50" s="156">
        <f t="shared" si="100"/>
        <v>301</v>
      </c>
      <c r="BE50" s="28">
        <f t="shared" si="17"/>
        <v>0</v>
      </c>
      <c r="BF50" s="17">
        <f t="shared" si="59"/>
        <v>301</v>
      </c>
      <c r="BG50" s="156">
        <f t="shared" si="101"/>
        <v>301</v>
      </c>
      <c r="BH50" s="28">
        <f t="shared" si="18"/>
        <v>0</v>
      </c>
      <c r="BI50" s="17">
        <f t="shared" si="60"/>
        <v>301</v>
      </c>
      <c r="BJ50" s="156">
        <f t="shared" si="102"/>
        <v>301</v>
      </c>
      <c r="BK50" s="28">
        <f t="shared" si="19"/>
        <v>0</v>
      </c>
      <c r="BL50" s="17">
        <f t="shared" si="61"/>
        <v>301</v>
      </c>
      <c r="BM50" s="156">
        <f t="shared" si="103"/>
        <v>301</v>
      </c>
      <c r="BN50" s="28">
        <f t="shared" si="20"/>
        <v>0</v>
      </c>
      <c r="BO50" s="17">
        <f t="shared" si="62"/>
        <v>301</v>
      </c>
      <c r="BP50" s="156">
        <f t="shared" si="104"/>
        <v>301</v>
      </c>
      <c r="BQ50" s="28">
        <f t="shared" si="21"/>
        <v>0</v>
      </c>
      <c r="BR50" s="17">
        <f t="shared" si="63"/>
        <v>301</v>
      </c>
      <c r="BS50" s="156">
        <f t="shared" si="105"/>
        <v>301</v>
      </c>
      <c r="BT50" s="28">
        <f t="shared" si="22"/>
        <v>0</v>
      </c>
      <c r="BU50" s="17">
        <f t="shared" si="64"/>
        <v>301</v>
      </c>
      <c r="BV50" s="156">
        <f t="shared" si="106"/>
        <v>301</v>
      </c>
      <c r="BW50" s="28">
        <f t="shared" si="23"/>
        <v>0</v>
      </c>
      <c r="BX50" s="17">
        <f t="shared" si="65"/>
        <v>301</v>
      </c>
      <c r="BY50" s="156">
        <f t="shared" si="107"/>
        <v>301</v>
      </c>
      <c r="BZ50" s="28">
        <f t="shared" si="24"/>
        <v>0</v>
      </c>
      <c r="CA50" s="17">
        <f t="shared" si="66"/>
        <v>301</v>
      </c>
      <c r="CB50" s="156">
        <f t="shared" si="108"/>
        <v>301</v>
      </c>
      <c r="CC50" s="28">
        <f t="shared" si="25"/>
        <v>0</v>
      </c>
      <c r="CD50" s="17">
        <f t="shared" si="67"/>
        <v>301</v>
      </c>
      <c r="CE50" s="156">
        <f t="shared" si="109"/>
        <v>301</v>
      </c>
      <c r="CF50" s="28">
        <f t="shared" si="26"/>
        <v>0</v>
      </c>
      <c r="CG50" s="17">
        <f t="shared" si="68"/>
        <v>301</v>
      </c>
      <c r="CH50" s="156">
        <f t="shared" si="110"/>
        <v>301</v>
      </c>
      <c r="CI50" s="28">
        <f t="shared" si="27"/>
        <v>0</v>
      </c>
      <c r="CJ50" s="17">
        <f t="shared" si="69"/>
        <v>301</v>
      </c>
      <c r="CK50" s="156">
        <f t="shared" si="111"/>
        <v>301</v>
      </c>
      <c r="CL50" s="28">
        <f t="shared" si="28"/>
        <v>0</v>
      </c>
      <c r="CM50" s="17">
        <f t="shared" si="70"/>
        <v>301</v>
      </c>
      <c r="CN50" s="156">
        <f t="shared" si="112"/>
        <v>301</v>
      </c>
      <c r="CO50" s="28">
        <f t="shared" si="29"/>
        <v>0</v>
      </c>
      <c r="CP50" s="17">
        <f t="shared" si="71"/>
        <v>301</v>
      </c>
      <c r="CQ50" s="156">
        <f t="shared" si="113"/>
        <v>301</v>
      </c>
      <c r="CR50" s="28">
        <f t="shared" si="30"/>
        <v>0</v>
      </c>
      <c r="CS50" s="17">
        <f t="shared" si="72"/>
        <v>301</v>
      </c>
      <c r="CT50" s="156">
        <f t="shared" si="114"/>
        <v>301</v>
      </c>
      <c r="CU50" s="28">
        <f t="shared" si="31"/>
        <v>0</v>
      </c>
      <c r="CV50" s="17">
        <f t="shared" si="73"/>
        <v>301</v>
      </c>
      <c r="CW50" s="156">
        <f t="shared" si="115"/>
        <v>301</v>
      </c>
      <c r="CX50" s="28">
        <f t="shared" si="32"/>
        <v>0</v>
      </c>
      <c r="CY50" s="17">
        <f t="shared" si="74"/>
        <v>301</v>
      </c>
      <c r="CZ50" s="156">
        <f t="shared" si="116"/>
        <v>301</v>
      </c>
      <c r="DA50" s="28">
        <f t="shared" si="33"/>
        <v>0</v>
      </c>
      <c r="DB50" s="17">
        <f t="shared" si="75"/>
        <v>301</v>
      </c>
      <c r="DC50" s="156">
        <f t="shared" si="117"/>
        <v>301</v>
      </c>
      <c r="DD50" s="28">
        <f t="shared" si="34"/>
        <v>0</v>
      </c>
      <c r="DE50" s="17">
        <f t="shared" si="76"/>
        <v>301</v>
      </c>
      <c r="DF50" s="156">
        <f t="shared" si="118"/>
        <v>301</v>
      </c>
      <c r="DG50" s="28">
        <f t="shared" si="35"/>
        <v>0</v>
      </c>
      <c r="DH50" s="17">
        <f t="shared" si="77"/>
        <v>301</v>
      </c>
      <c r="DI50" s="156">
        <f t="shared" si="119"/>
        <v>301</v>
      </c>
      <c r="DJ50" s="28">
        <f t="shared" si="36"/>
        <v>0</v>
      </c>
      <c r="DK50" s="17">
        <f t="shared" si="78"/>
        <v>301</v>
      </c>
      <c r="DL50" s="156">
        <f t="shared" si="120"/>
        <v>301</v>
      </c>
      <c r="DM50" s="28">
        <f t="shared" si="37"/>
        <v>0</v>
      </c>
      <c r="DN50" s="17">
        <f t="shared" si="79"/>
        <v>301</v>
      </c>
      <c r="DO50" s="156">
        <f t="shared" si="121"/>
        <v>301</v>
      </c>
      <c r="DP50" s="28">
        <f t="shared" si="38"/>
        <v>0</v>
      </c>
      <c r="DQ50" s="17">
        <f t="shared" si="80"/>
        <v>301</v>
      </c>
      <c r="DR50" s="156">
        <f t="shared" si="122"/>
        <v>301</v>
      </c>
      <c r="DS50" s="28">
        <f t="shared" si="39"/>
        <v>0</v>
      </c>
      <c r="DT50" s="17">
        <f t="shared" si="81"/>
        <v>301</v>
      </c>
      <c r="DU50" s="156">
        <f t="shared" si="123"/>
        <v>301</v>
      </c>
      <c r="DV50" s="28">
        <f t="shared" si="40"/>
        <v>0</v>
      </c>
      <c r="DW50" s="17">
        <f t="shared" si="82"/>
        <v>301</v>
      </c>
      <c r="DX50" s="156">
        <f t="shared" si="124"/>
        <v>301</v>
      </c>
      <c r="DY50" s="28">
        <f t="shared" si="41"/>
        <v>0</v>
      </c>
      <c r="DZ50" s="17">
        <f t="shared" si="83"/>
        <v>301</v>
      </c>
      <c r="EA50" s="156">
        <f t="shared" si="125"/>
        <v>301</v>
      </c>
    </row>
    <row r="51" spans="1:131" ht="21.75" thickTop="1" thickBot="1">
      <c r="A51" s="32" t="s">
        <v>50</v>
      </c>
      <c r="B51" s="21">
        <v>19</v>
      </c>
      <c r="C51" s="22"/>
      <c r="D51" s="450"/>
      <c r="E51" s="31">
        <v>19</v>
      </c>
      <c r="F51" s="28">
        <f t="shared" si="0"/>
        <v>0</v>
      </c>
      <c r="G51" s="17">
        <f t="shared" si="42"/>
        <v>301</v>
      </c>
      <c r="H51" s="156">
        <f t="shared" si="84"/>
        <v>301</v>
      </c>
      <c r="I51" s="28">
        <f t="shared" si="1"/>
        <v>0</v>
      </c>
      <c r="J51" s="17">
        <f t="shared" si="43"/>
        <v>301</v>
      </c>
      <c r="K51" s="156">
        <f t="shared" si="85"/>
        <v>301</v>
      </c>
      <c r="L51" s="28">
        <f t="shared" si="2"/>
        <v>0</v>
      </c>
      <c r="M51" s="17">
        <f t="shared" si="44"/>
        <v>301</v>
      </c>
      <c r="N51" s="156">
        <f t="shared" si="86"/>
        <v>301</v>
      </c>
      <c r="O51" s="28">
        <f t="shared" si="3"/>
        <v>0</v>
      </c>
      <c r="P51" s="17">
        <f t="shared" si="45"/>
        <v>301</v>
      </c>
      <c r="Q51" s="156">
        <f t="shared" si="87"/>
        <v>301</v>
      </c>
      <c r="R51" s="28">
        <f t="shared" si="4"/>
        <v>0</v>
      </c>
      <c r="S51" s="17">
        <f t="shared" si="46"/>
        <v>301</v>
      </c>
      <c r="T51" s="156">
        <f t="shared" si="88"/>
        <v>301</v>
      </c>
      <c r="U51" s="28">
        <f t="shared" si="5"/>
        <v>0</v>
      </c>
      <c r="V51" s="17">
        <f t="shared" si="47"/>
        <v>301</v>
      </c>
      <c r="W51" s="156">
        <f t="shared" si="89"/>
        <v>301</v>
      </c>
      <c r="X51" s="28">
        <f t="shared" si="6"/>
        <v>0</v>
      </c>
      <c r="Y51" s="17">
        <f t="shared" si="48"/>
        <v>301</v>
      </c>
      <c r="Z51" s="156">
        <f t="shared" si="90"/>
        <v>301</v>
      </c>
      <c r="AA51" s="28">
        <f t="shared" si="7"/>
        <v>0</v>
      </c>
      <c r="AB51" s="17">
        <f t="shared" si="49"/>
        <v>301</v>
      </c>
      <c r="AC51" s="156">
        <f t="shared" si="91"/>
        <v>301</v>
      </c>
      <c r="AD51" s="28">
        <f t="shared" si="8"/>
        <v>0</v>
      </c>
      <c r="AE51" s="17">
        <f t="shared" si="50"/>
        <v>301</v>
      </c>
      <c r="AF51" s="156">
        <f t="shared" si="92"/>
        <v>301</v>
      </c>
      <c r="AG51" s="28">
        <f t="shared" si="9"/>
        <v>0</v>
      </c>
      <c r="AH51" s="17">
        <f t="shared" si="51"/>
        <v>301</v>
      </c>
      <c r="AI51" s="156">
        <f t="shared" si="93"/>
        <v>301</v>
      </c>
      <c r="AJ51" s="28">
        <f t="shared" si="10"/>
        <v>0</v>
      </c>
      <c r="AK51" s="17">
        <f t="shared" si="52"/>
        <v>301</v>
      </c>
      <c r="AL51" s="156">
        <f t="shared" si="94"/>
        <v>301</v>
      </c>
      <c r="AM51" s="28">
        <f t="shared" si="11"/>
        <v>0</v>
      </c>
      <c r="AN51" s="17">
        <f t="shared" si="53"/>
        <v>301</v>
      </c>
      <c r="AO51" s="156">
        <f t="shared" si="95"/>
        <v>301</v>
      </c>
      <c r="AP51" s="28">
        <f t="shared" si="12"/>
        <v>0</v>
      </c>
      <c r="AQ51" s="17">
        <f t="shared" si="54"/>
        <v>301</v>
      </c>
      <c r="AR51" s="156">
        <f t="shared" si="96"/>
        <v>301</v>
      </c>
      <c r="AS51" s="28">
        <f t="shared" si="13"/>
        <v>0</v>
      </c>
      <c r="AT51" s="17">
        <f t="shared" si="55"/>
        <v>301</v>
      </c>
      <c r="AU51" s="156">
        <f t="shared" si="97"/>
        <v>301</v>
      </c>
      <c r="AV51" s="28">
        <f t="shared" si="14"/>
        <v>0</v>
      </c>
      <c r="AW51" s="17">
        <f t="shared" si="56"/>
        <v>301</v>
      </c>
      <c r="AX51" s="156">
        <f t="shared" si="98"/>
        <v>301</v>
      </c>
      <c r="AY51" s="28">
        <f t="shared" si="15"/>
        <v>0</v>
      </c>
      <c r="AZ51" s="17">
        <f t="shared" si="57"/>
        <v>301</v>
      </c>
      <c r="BA51" s="156">
        <f t="shared" si="99"/>
        <v>301</v>
      </c>
      <c r="BB51" s="28">
        <f t="shared" si="16"/>
        <v>0</v>
      </c>
      <c r="BC51" s="17">
        <f t="shared" si="58"/>
        <v>301</v>
      </c>
      <c r="BD51" s="156">
        <f t="shared" si="100"/>
        <v>301</v>
      </c>
      <c r="BE51" s="28">
        <f t="shared" si="17"/>
        <v>0</v>
      </c>
      <c r="BF51" s="17">
        <f t="shared" si="59"/>
        <v>301</v>
      </c>
      <c r="BG51" s="156">
        <f t="shared" si="101"/>
        <v>301</v>
      </c>
      <c r="BH51" s="28">
        <f t="shared" si="18"/>
        <v>0</v>
      </c>
      <c r="BI51" s="17">
        <f t="shared" si="60"/>
        <v>301</v>
      </c>
      <c r="BJ51" s="156">
        <f t="shared" si="102"/>
        <v>301</v>
      </c>
      <c r="BK51" s="28">
        <f t="shared" si="19"/>
        <v>0</v>
      </c>
      <c r="BL51" s="17">
        <f t="shared" si="61"/>
        <v>301</v>
      </c>
      <c r="BM51" s="156">
        <f t="shared" si="103"/>
        <v>301</v>
      </c>
      <c r="BN51" s="28">
        <f t="shared" si="20"/>
        <v>0</v>
      </c>
      <c r="BO51" s="17">
        <f t="shared" si="62"/>
        <v>301</v>
      </c>
      <c r="BP51" s="156">
        <f t="shared" si="104"/>
        <v>301</v>
      </c>
      <c r="BQ51" s="28">
        <f t="shared" si="21"/>
        <v>0</v>
      </c>
      <c r="BR51" s="17">
        <f t="shared" si="63"/>
        <v>301</v>
      </c>
      <c r="BS51" s="156">
        <f t="shared" si="105"/>
        <v>301</v>
      </c>
      <c r="BT51" s="28">
        <f t="shared" si="22"/>
        <v>0</v>
      </c>
      <c r="BU51" s="17">
        <f t="shared" si="64"/>
        <v>301</v>
      </c>
      <c r="BV51" s="156">
        <f t="shared" si="106"/>
        <v>301</v>
      </c>
      <c r="BW51" s="28">
        <f t="shared" si="23"/>
        <v>0</v>
      </c>
      <c r="BX51" s="17">
        <f t="shared" si="65"/>
        <v>301</v>
      </c>
      <c r="BY51" s="156">
        <f t="shared" si="107"/>
        <v>301</v>
      </c>
      <c r="BZ51" s="28">
        <f t="shared" si="24"/>
        <v>0</v>
      </c>
      <c r="CA51" s="17">
        <f t="shared" si="66"/>
        <v>301</v>
      </c>
      <c r="CB51" s="156">
        <f t="shared" si="108"/>
        <v>301</v>
      </c>
      <c r="CC51" s="28">
        <f t="shared" si="25"/>
        <v>0</v>
      </c>
      <c r="CD51" s="17">
        <f t="shared" si="67"/>
        <v>301</v>
      </c>
      <c r="CE51" s="156">
        <f t="shared" si="109"/>
        <v>301</v>
      </c>
      <c r="CF51" s="28">
        <f t="shared" si="26"/>
        <v>0</v>
      </c>
      <c r="CG51" s="17">
        <f t="shared" si="68"/>
        <v>301</v>
      </c>
      <c r="CH51" s="156">
        <f t="shared" si="110"/>
        <v>301</v>
      </c>
      <c r="CI51" s="28">
        <f t="shared" si="27"/>
        <v>0</v>
      </c>
      <c r="CJ51" s="17">
        <f t="shared" si="69"/>
        <v>301</v>
      </c>
      <c r="CK51" s="156">
        <f t="shared" si="111"/>
        <v>301</v>
      </c>
      <c r="CL51" s="28">
        <f t="shared" si="28"/>
        <v>0</v>
      </c>
      <c r="CM51" s="17">
        <f t="shared" si="70"/>
        <v>301</v>
      </c>
      <c r="CN51" s="156">
        <f t="shared" si="112"/>
        <v>301</v>
      </c>
      <c r="CO51" s="28">
        <f t="shared" si="29"/>
        <v>0</v>
      </c>
      <c r="CP51" s="17">
        <f t="shared" si="71"/>
        <v>301</v>
      </c>
      <c r="CQ51" s="156">
        <f t="shared" si="113"/>
        <v>301</v>
      </c>
      <c r="CR51" s="28">
        <f t="shared" si="30"/>
        <v>0</v>
      </c>
      <c r="CS51" s="17">
        <f t="shared" si="72"/>
        <v>301</v>
      </c>
      <c r="CT51" s="156">
        <f t="shared" si="114"/>
        <v>301</v>
      </c>
      <c r="CU51" s="28">
        <f t="shared" si="31"/>
        <v>0</v>
      </c>
      <c r="CV51" s="17">
        <f t="shared" si="73"/>
        <v>301</v>
      </c>
      <c r="CW51" s="156">
        <f t="shared" si="115"/>
        <v>301</v>
      </c>
      <c r="CX51" s="28">
        <f t="shared" si="32"/>
        <v>0</v>
      </c>
      <c r="CY51" s="17">
        <f t="shared" si="74"/>
        <v>301</v>
      </c>
      <c r="CZ51" s="156">
        <f t="shared" si="116"/>
        <v>301</v>
      </c>
      <c r="DA51" s="28">
        <f t="shared" si="33"/>
        <v>0</v>
      </c>
      <c r="DB51" s="17">
        <f t="shared" si="75"/>
        <v>301</v>
      </c>
      <c r="DC51" s="156">
        <f t="shared" si="117"/>
        <v>301</v>
      </c>
      <c r="DD51" s="28">
        <f t="shared" si="34"/>
        <v>0</v>
      </c>
      <c r="DE51" s="17">
        <f t="shared" si="76"/>
        <v>301</v>
      </c>
      <c r="DF51" s="156">
        <f t="shared" si="118"/>
        <v>301</v>
      </c>
      <c r="DG51" s="28">
        <f t="shared" si="35"/>
        <v>0</v>
      </c>
      <c r="DH51" s="17">
        <f t="shared" si="77"/>
        <v>301</v>
      </c>
      <c r="DI51" s="156">
        <f t="shared" si="119"/>
        <v>301</v>
      </c>
      <c r="DJ51" s="28">
        <f t="shared" si="36"/>
        <v>0</v>
      </c>
      <c r="DK51" s="17">
        <f t="shared" si="78"/>
        <v>301</v>
      </c>
      <c r="DL51" s="156">
        <f t="shared" si="120"/>
        <v>301</v>
      </c>
      <c r="DM51" s="28">
        <f t="shared" si="37"/>
        <v>0</v>
      </c>
      <c r="DN51" s="17">
        <f t="shared" si="79"/>
        <v>301</v>
      </c>
      <c r="DO51" s="156">
        <f t="shared" si="121"/>
        <v>301</v>
      </c>
      <c r="DP51" s="28">
        <f t="shared" si="38"/>
        <v>0</v>
      </c>
      <c r="DQ51" s="17">
        <f t="shared" si="80"/>
        <v>301</v>
      </c>
      <c r="DR51" s="156">
        <f t="shared" si="122"/>
        <v>301</v>
      </c>
      <c r="DS51" s="28">
        <f t="shared" si="39"/>
        <v>0</v>
      </c>
      <c r="DT51" s="17">
        <f t="shared" si="81"/>
        <v>301</v>
      </c>
      <c r="DU51" s="156">
        <f t="shared" si="123"/>
        <v>301</v>
      </c>
      <c r="DV51" s="28">
        <f t="shared" si="40"/>
        <v>0</v>
      </c>
      <c r="DW51" s="17">
        <f t="shared" si="82"/>
        <v>301</v>
      </c>
      <c r="DX51" s="156">
        <f t="shared" si="124"/>
        <v>301</v>
      </c>
      <c r="DY51" s="28">
        <f t="shared" si="41"/>
        <v>0</v>
      </c>
      <c r="DZ51" s="17">
        <f t="shared" si="83"/>
        <v>301</v>
      </c>
      <c r="EA51" s="156">
        <f t="shared" si="125"/>
        <v>301</v>
      </c>
    </row>
    <row r="52" spans="1:131" ht="21.75" thickTop="1" thickBot="1">
      <c r="A52" s="32" t="s">
        <v>50</v>
      </c>
      <c r="B52" s="21">
        <v>20</v>
      </c>
      <c r="C52" s="22"/>
      <c r="D52" s="451"/>
      <c r="E52" s="33">
        <v>20</v>
      </c>
      <c r="F52" s="28">
        <f t="shared" si="0"/>
        <v>0</v>
      </c>
      <c r="G52" s="34">
        <f t="shared" si="42"/>
        <v>301</v>
      </c>
      <c r="H52" s="156">
        <f t="shared" si="84"/>
        <v>301</v>
      </c>
      <c r="I52" s="28">
        <f t="shared" si="1"/>
        <v>0</v>
      </c>
      <c r="J52" s="34">
        <f t="shared" si="43"/>
        <v>301</v>
      </c>
      <c r="K52" s="156">
        <f t="shared" si="85"/>
        <v>301</v>
      </c>
      <c r="L52" s="28">
        <f t="shared" si="2"/>
        <v>0</v>
      </c>
      <c r="M52" s="34">
        <f t="shared" si="44"/>
        <v>301</v>
      </c>
      <c r="N52" s="156">
        <f t="shared" si="86"/>
        <v>301</v>
      </c>
      <c r="O52" s="28">
        <f t="shared" si="3"/>
        <v>0</v>
      </c>
      <c r="P52" s="34">
        <f t="shared" si="45"/>
        <v>301</v>
      </c>
      <c r="Q52" s="156">
        <f t="shared" si="87"/>
        <v>301</v>
      </c>
      <c r="R52" s="28">
        <f t="shared" si="4"/>
        <v>0</v>
      </c>
      <c r="S52" s="34">
        <f t="shared" si="46"/>
        <v>301</v>
      </c>
      <c r="T52" s="156">
        <f t="shared" si="88"/>
        <v>301</v>
      </c>
      <c r="U52" s="28">
        <f t="shared" si="5"/>
        <v>0</v>
      </c>
      <c r="V52" s="34">
        <f t="shared" si="47"/>
        <v>301</v>
      </c>
      <c r="W52" s="156">
        <f t="shared" si="89"/>
        <v>301</v>
      </c>
      <c r="X52" s="28">
        <f t="shared" si="6"/>
        <v>0</v>
      </c>
      <c r="Y52" s="34">
        <f t="shared" si="48"/>
        <v>301</v>
      </c>
      <c r="Z52" s="156">
        <f t="shared" si="90"/>
        <v>301</v>
      </c>
      <c r="AA52" s="28">
        <f t="shared" si="7"/>
        <v>0</v>
      </c>
      <c r="AB52" s="34">
        <f t="shared" si="49"/>
        <v>301</v>
      </c>
      <c r="AC52" s="156">
        <f t="shared" si="91"/>
        <v>301</v>
      </c>
      <c r="AD52" s="28">
        <f t="shared" si="8"/>
        <v>0</v>
      </c>
      <c r="AE52" s="34">
        <f t="shared" si="50"/>
        <v>301</v>
      </c>
      <c r="AF52" s="156">
        <f t="shared" si="92"/>
        <v>301</v>
      </c>
      <c r="AG52" s="28">
        <f t="shared" si="9"/>
        <v>0</v>
      </c>
      <c r="AH52" s="34">
        <f t="shared" si="51"/>
        <v>301</v>
      </c>
      <c r="AI52" s="156">
        <f t="shared" si="93"/>
        <v>301</v>
      </c>
      <c r="AJ52" s="28">
        <f t="shared" si="10"/>
        <v>0</v>
      </c>
      <c r="AK52" s="34">
        <f t="shared" si="52"/>
        <v>301</v>
      </c>
      <c r="AL52" s="156">
        <f t="shared" si="94"/>
        <v>301</v>
      </c>
      <c r="AM52" s="28">
        <f t="shared" si="11"/>
        <v>0</v>
      </c>
      <c r="AN52" s="34">
        <f t="shared" si="53"/>
        <v>301</v>
      </c>
      <c r="AO52" s="156">
        <f t="shared" si="95"/>
        <v>301</v>
      </c>
      <c r="AP52" s="28">
        <f t="shared" si="12"/>
        <v>0</v>
      </c>
      <c r="AQ52" s="34">
        <f t="shared" si="54"/>
        <v>301</v>
      </c>
      <c r="AR52" s="156">
        <f t="shared" si="96"/>
        <v>301</v>
      </c>
      <c r="AS52" s="28">
        <f t="shared" si="13"/>
        <v>0</v>
      </c>
      <c r="AT52" s="34">
        <f t="shared" si="55"/>
        <v>301</v>
      </c>
      <c r="AU52" s="156">
        <f t="shared" si="97"/>
        <v>301</v>
      </c>
      <c r="AV52" s="28">
        <f t="shared" si="14"/>
        <v>0</v>
      </c>
      <c r="AW52" s="34">
        <f t="shared" si="56"/>
        <v>301</v>
      </c>
      <c r="AX52" s="156">
        <f t="shared" si="98"/>
        <v>301</v>
      </c>
      <c r="AY52" s="28">
        <f t="shared" si="15"/>
        <v>0</v>
      </c>
      <c r="AZ52" s="34">
        <f t="shared" si="57"/>
        <v>301</v>
      </c>
      <c r="BA52" s="156">
        <f t="shared" si="99"/>
        <v>301</v>
      </c>
      <c r="BB52" s="28">
        <f t="shared" si="16"/>
        <v>0</v>
      </c>
      <c r="BC52" s="34">
        <f t="shared" si="58"/>
        <v>301</v>
      </c>
      <c r="BD52" s="156">
        <f t="shared" si="100"/>
        <v>301</v>
      </c>
      <c r="BE52" s="28">
        <f t="shared" si="17"/>
        <v>0</v>
      </c>
      <c r="BF52" s="34">
        <f t="shared" si="59"/>
        <v>301</v>
      </c>
      <c r="BG52" s="156">
        <f t="shared" si="101"/>
        <v>301</v>
      </c>
      <c r="BH52" s="28">
        <f t="shared" si="18"/>
        <v>0</v>
      </c>
      <c r="BI52" s="34">
        <f t="shared" si="60"/>
        <v>301</v>
      </c>
      <c r="BJ52" s="156">
        <f t="shared" si="102"/>
        <v>301</v>
      </c>
      <c r="BK52" s="28">
        <f t="shared" si="19"/>
        <v>0</v>
      </c>
      <c r="BL52" s="34">
        <f t="shared" si="61"/>
        <v>301</v>
      </c>
      <c r="BM52" s="156">
        <f t="shared" si="103"/>
        <v>301</v>
      </c>
      <c r="BN52" s="28">
        <f t="shared" si="20"/>
        <v>0</v>
      </c>
      <c r="BO52" s="34">
        <f t="shared" si="62"/>
        <v>301</v>
      </c>
      <c r="BP52" s="156">
        <f t="shared" si="104"/>
        <v>301</v>
      </c>
      <c r="BQ52" s="28">
        <f t="shared" si="21"/>
        <v>0</v>
      </c>
      <c r="BR52" s="34">
        <f t="shared" si="63"/>
        <v>301</v>
      </c>
      <c r="BS52" s="156">
        <f t="shared" si="105"/>
        <v>301</v>
      </c>
      <c r="BT52" s="28">
        <f t="shared" si="22"/>
        <v>0</v>
      </c>
      <c r="BU52" s="34">
        <f t="shared" si="64"/>
        <v>301</v>
      </c>
      <c r="BV52" s="156">
        <f t="shared" si="106"/>
        <v>301</v>
      </c>
      <c r="BW52" s="28">
        <f t="shared" si="23"/>
        <v>0</v>
      </c>
      <c r="BX52" s="34">
        <f t="shared" si="65"/>
        <v>301</v>
      </c>
      <c r="BY52" s="156">
        <f t="shared" si="107"/>
        <v>301</v>
      </c>
      <c r="BZ52" s="28">
        <f t="shared" si="24"/>
        <v>0</v>
      </c>
      <c r="CA52" s="34">
        <f t="shared" si="66"/>
        <v>301</v>
      </c>
      <c r="CB52" s="156">
        <f t="shared" si="108"/>
        <v>301</v>
      </c>
      <c r="CC52" s="28">
        <f t="shared" si="25"/>
        <v>0</v>
      </c>
      <c r="CD52" s="34">
        <f t="shared" si="67"/>
        <v>301</v>
      </c>
      <c r="CE52" s="156">
        <f t="shared" si="109"/>
        <v>301</v>
      </c>
      <c r="CF52" s="28">
        <f t="shared" si="26"/>
        <v>0</v>
      </c>
      <c r="CG52" s="34">
        <f t="shared" si="68"/>
        <v>301</v>
      </c>
      <c r="CH52" s="156">
        <f t="shared" si="110"/>
        <v>301</v>
      </c>
      <c r="CI52" s="28">
        <f t="shared" si="27"/>
        <v>0</v>
      </c>
      <c r="CJ52" s="34">
        <f t="shared" si="69"/>
        <v>301</v>
      </c>
      <c r="CK52" s="156">
        <f t="shared" si="111"/>
        <v>301</v>
      </c>
      <c r="CL52" s="28">
        <f t="shared" si="28"/>
        <v>0</v>
      </c>
      <c r="CM52" s="34">
        <f t="shared" si="70"/>
        <v>301</v>
      </c>
      <c r="CN52" s="156">
        <f t="shared" si="112"/>
        <v>301</v>
      </c>
      <c r="CO52" s="28">
        <f t="shared" si="29"/>
        <v>0</v>
      </c>
      <c r="CP52" s="34">
        <f t="shared" si="71"/>
        <v>301</v>
      </c>
      <c r="CQ52" s="156">
        <f t="shared" si="113"/>
        <v>301</v>
      </c>
      <c r="CR52" s="28">
        <f t="shared" si="30"/>
        <v>0</v>
      </c>
      <c r="CS52" s="34">
        <f t="shared" si="72"/>
        <v>301</v>
      </c>
      <c r="CT52" s="156">
        <f t="shared" si="114"/>
        <v>301</v>
      </c>
      <c r="CU52" s="28">
        <f t="shared" si="31"/>
        <v>0</v>
      </c>
      <c r="CV52" s="34">
        <f t="shared" si="73"/>
        <v>301</v>
      </c>
      <c r="CW52" s="156">
        <f t="shared" si="115"/>
        <v>301</v>
      </c>
      <c r="CX52" s="28">
        <f t="shared" si="32"/>
        <v>0</v>
      </c>
      <c r="CY52" s="34">
        <f t="shared" si="74"/>
        <v>301</v>
      </c>
      <c r="CZ52" s="156">
        <f t="shared" si="116"/>
        <v>301</v>
      </c>
      <c r="DA52" s="28">
        <f t="shared" si="33"/>
        <v>0</v>
      </c>
      <c r="DB52" s="34">
        <f t="shared" si="75"/>
        <v>301</v>
      </c>
      <c r="DC52" s="156">
        <f t="shared" si="117"/>
        <v>301</v>
      </c>
      <c r="DD52" s="28">
        <f t="shared" si="34"/>
        <v>0</v>
      </c>
      <c r="DE52" s="34">
        <f t="shared" si="76"/>
        <v>301</v>
      </c>
      <c r="DF52" s="156">
        <f t="shared" si="118"/>
        <v>301</v>
      </c>
      <c r="DG52" s="28">
        <f t="shared" si="35"/>
        <v>0</v>
      </c>
      <c r="DH52" s="34">
        <f t="shared" si="77"/>
        <v>301</v>
      </c>
      <c r="DI52" s="156">
        <f t="shared" si="119"/>
        <v>301</v>
      </c>
      <c r="DJ52" s="28">
        <f t="shared" si="36"/>
        <v>0</v>
      </c>
      <c r="DK52" s="34">
        <f t="shared" si="78"/>
        <v>301</v>
      </c>
      <c r="DL52" s="156">
        <f t="shared" si="120"/>
        <v>301</v>
      </c>
      <c r="DM52" s="28">
        <f t="shared" si="37"/>
        <v>0</v>
      </c>
      <c r="DN52" s="34">
        <f t="shared" si="79"/>
        <v>301</v>
      </c>
      <c r="DO52" s="156">
        <f t="shared" si="121"/>
        <v>301</v>
      </c>
      <c r="DP52" s="28">
        <f t="shared" si="38"/>
        <v>0</v>
      </c>
      <c r="DQ52" s="34">
        <f t="shared" si="80"/>
        <v>301</v>
      </c>
      <c r="DR52" s="156">
        <f t="shared" si="122"/>
        <v>301</v>
      </c>
      <c r="DS52" s="28">
        <f t="shared" si="39"/>
        <v>0</v>
      </c>
      <c r="DT52" s="34">
        <f t="shared" si="81"/>
        <v>301</v>
      </c>
      <c r="DU52" s="156">
        <f t="shared" si="123"/>
        <v>301</v>
      </c>
      <c r="DV52" s="28">
        <f t="shared" si="40"/>
        <v>0</v>
      </c>
      <c r="DW52" s="34">
        <f t="shared" si="82"/>
        <v>301</v>
      </c>
      <c r="DX52" s="156">
        <f t="shared" si="124"/>
        <v>301</v>
      </c>
      <c r="DY52" s="28">
        <f t="shared" si="41"/>
        <v>0</v>
      </c>
      <c r="DZ52" s="34">
        <f t="shared" si="83"/>
        <v>301</v>
      </c>
      <c r="EA52" s="156">
        <f t="shared" si="125"/>
        <v>301</v>
      </c>
    </row>
    <row r="53" spans="1:131" ht="18.75" thickBot="1">
      <c r="A53" s="35"/>
      <c r="C53" s="452" t="s">
        <v>51</v>
      </c>
      <c r="D53" s="453"/>
      <c r="E53" s="453"/>
      <c r="F53" s="453"/>
      <c r="G53" s="454"/>
      <c r="H53" s="36" t="s">
        <v>48</v>
      </c>
      <c r="I53" s="446" t="s">
        <v>51</v>
      </c>
      <c r="J53" s="447"/>
      <c r="K53" s="448"/>
      <c r="L53" s="446" t="s">
        <v>51</v>
      </c>
      <c r="M53" s="447"/>
      <c r="N53" s="448"/>
      <c r="O53" s="446" t="s">
        <v>51</v>
      </c>
      <c r="P53" s="447"/>
      <c r="Q53" s="448"/>
      <c r="R53" s="446" t="s">
        <v>51</v>
      </c>
      <c r="S53" s="447"/>
      <c r="T53" s="448"/>
      <c r="U53" s="446" t="s">
        <v>51</v>
      </c>
      <c r="V53" s="447"/>
      <c r="W53" s="448"/>
      <c r="X53" s="446" t="s">
        <v>51</v>
      </c>
      <c r="Y53" s="447"/>
      <c r="Z53" s="448"/>
      <c r="AA53" s="446" t="s">
        <v>51</v>
      </c>
      <c r="AB53" s="447"/>
      <c r="AC53" s="448"/>
      <c r="AD53" s="446" t="s">
        <v>51</v>
      </c>
      <c r="AE53" s="447"/>
      <c r="AF53" s="448"/>
      <c r="AG53" s="446" t="s">
        <v>51</v>
      </c>
      <c r="AH53" s="447"/>
      <c r="AI53" s="448"/>
      <c r="AJ53" s="446" t="s">
        <v>51</v>
      </c>
      <c r="AK53" s="447"/>
      <c r="AL53" s="448"/>
      <c r="AM53" s="446" t="s">
        <v>51</v>
      </c>
      <c r="AN53" s="447"/>
      <c r="AO53" s="448"/>
      <c r="AP53" s="446" t="s">
        <v>51</v>
      </c>
      <c r="AQ53" s="447"/>
      <c r="AR53" s="448"/>
      <c r="AS53" s="446" t="s">
        <v>51</v>
      </c>
      <c r="AT53" s="447"/>
      <c r="AU53" s="448"/>
      <c r="AV53" s="446" t="s">
        <v>51</v>
      </c>
      <c r="AW53" s="447"/>
      <c r="AX53" s="448"/>
      <c r="AY53" s="446" t="s">
        <v>51</v>
      </c>
      <c r="AZ53" s="447"/>
      <c r="BA53" s="448"/>
      <c r="BB53" s="446" t="s">
        <v>51</v>
      </c>
      <c r="BC53" s="447"/>
      <c r="BD53" s="448"/>
      <c r="BE53" s="446" t="s">
        <v>51</v>
      </c>
      <c r="BF53" s="447"/>
      <c r="BG53" s="448"/>
      <c r="BH53" s="446" t="s">
        <v>51</v>
      </c>
      <c r="BI53" s="447"/>
      <c r="BJ53" s="448"/>
      <c r="BK53" s="446" t="s">
        <v>51</v>
      </c>
      <c r="BL53" s="447"/>
      <c r="BM53" s="448"/>
      <c r="BN53" s="446" t="s">
        <v>51</v>
      </c>
      <c r="BO53" s="447"/>
      <c r="BP53" s="448"/>
      <c r="BQ53" s="446" t="s">
        <v>51</v>
      </c>
      <c r="BR53" s="447"/>
      <c r="BS53" s="448"/>
      <c r="BT53" s="446" t="s">
        <v>51</v>
      </c>
      <c r="BU53" s="447"/>
      <c r="BV53" s="448"/>
      <c r="BW53" s="446" t="s">
        <v>51</v>
      </c>
      <c r="BX53" s="447"/>
      <c r="BY53" s="448"/>
      <c r="BZ53" s="446" t="s">
        <v>51</v>
      </c>
      <c r="CA53" s="447"/>
      <c r="CB53" s="448"/>
      <c r="CC53" s="446" t="s">
        <v>51</v>
      </c>
      <c r="CD53" s="447"/>
      <c r="CE53" s="448"/>
      <c r="CF53" s="446" t="s">
        <v>51</v>
      </c>
      <c r="CG53" s="447"/>
      <c r="CH53" s="448"/>
      <c r="CI53" s="446" t="s">
        <v>51</v>
      </c>
      <c r="CJ53" s="447"/>
      <c r="CK53" s="448"/>
      <c r="CL53" s="446" t="s">
        <v>51</v>
      </c>
      <c r="CM53" s="447"/>
      <c r="CN53" s="448"/>
      <c r="CO53" s="446" t="s">
        <v>51</v>
      </c>
      <c r="CP53" s="447"/>
      <c r="CQ53" s="448"/>
      <c r="CR53" s="446" t="s">
        <v>51</v>
      </c>
      <c r="CS53" s="447"/>
      <c r="CT53" s="448"/>
      <c r="CU53" s="446" t="s">
        <v>51</v>
      </c>
      <c r="CV53" s="447"/>
      <c r="CW53" s="448"/>
      <c r="CX53" s="446" t="s">
        <v>51</v>
      </c>
      <c r="CY53" s="447"/>
      <c r="CZ53" s="448"/>
      <c r="DA53" s="446" t="s">
        <v>51</v>
      </c>
      <c r="DB53" s="447"/>
      <c r="DC53" s="448"/>
      <c r="DD53" s="446" t="s">
        <v>51</v>
      </c>
      <c r="DE53" s="447"/>
      <c r="DF53" s="448"/>
      <c r="DG53" s="446" t="s">
        <v>51</v>
      </c>
      <c r="DH53" s="447"/>
      <c r="DI53" s="448"/>
      <c r="DJ53" s="446" t="s">
        <v>51</v>
      </c>
      <c r="DK53" s="447"/>
      <c r="DL53" s="448"/>
      <c r="DM53" s="446" t="s">
        <v>51</v>
      </c>
      <c r="DN53" s="447"/>
      <c r="DO53" s="448"/>
      <c r="DP53" s="446" t="s">
        <v>51</v>
      </c>
      <c r="DQ53" s="447"/>
      <c r="DR53" s="448"/>
      <c r="DS53" s="446" t="s">
        <v>51</v>
      </c>
      <c r="DT53" s="447"/>
      <c r="DU53" s="448"/>
      <c r="DV53" s="446" t="s">
        <v>51</v>
      </c>
      <c r="DW53" s="447"/>
      <c r="DX53" s="448"/>
      <c r="DY53" s="446" t="s">
        <v>51</v>
      </c>
      <c r="DZ53" s="447"/>
      <c r="EA53" s="448"/>
    </row>
    <row r="54" spans="1:131" ht="21" thickBot="1">
      <c r="A54" s="37"/>
      <c r="C54" s="381" t="str">
        <f>IF(ISERROR(VLOOKUP(H34=0,1,0)),"",VLOOKUP(H34&gt;=0,2,0))</f>
        <v/>
      </c>
      <c r="D54" s="382"/>
      <c r="E54" s="382"/>
      <c r="F54" s="382"/>
      <c r="G54" s="383"/>
      <c r="H54" s="38">
        <v>0</v>
      </c>
      <c r="I54" s="381" t="str">
        <f>IF(ISERROR(VLOOKUP(O34,'Checkouttabelle (4)'!$A$1:$B$305,1,0)),"",VLOOKUP(O34,'Checkouttabelle (4)'!$A$1:$B$305,2,0))</f>
        <v>6 Dart</v>
      </c>
      <c r="J54" s="382"/>
      <c r="K54" s="383"/>
      <c r="L54" s="381" t="str">
        <f>IF(ISERROR(VLOOKUP(R34,'Checkouttabelle (4)'!$A$1:$B$305,1,0)),"",VLOOKUP(R34,'Checkouttabelle (4)'!$A$1:$B$305,2,0))</f>
        <v>6 Dart</v>
      </c>
      <c r="M54" s="382"/>
      <c r="N54" s="383"/>
      <c r="O54" s="381" t="str">
        <f>IF(ISERROR(VLOOKUP(U34,'Checkouttabelle (4)'!$A$1:$B$305,1,0)),"",VLOOKUP(U34,'Checkouttabelle (4)'!$A$1:$B$305,2,0))</f>
        <v>6 Dart</v>
      </c>
      <c r="P54" s="382"/>
      <c r="Q54" s="383"/>
      <c r="R54" s="381" t="str">
        <f>IF(ISERROR(VLOOKUP(X34,'Checkouttabelle (4)'!$A$1:$B$305,1,0)),"",VLOOKUP(X34,'Checkouttabelle (4)'!$A$1:$B$305,2,0))</f>
        <v>6 Dart</v>
      </c>
      <c r="S54" s="382"/>
      <c r="T54" s="383"/>
      <c r="U54" s="381" t="str">
        <f>IF(ISERROR(VLOOKUP(AA34,'Checkouttabelle (4)'!$A$1:$B$305,1,0)),"",VLOOKUP(AA34,'Checkouttabelle (4)'!$A$1:$B$305,2,0))</f>
        <v>6 Dart</v>
      </c>
      <c r="V54" s="382"/>
      <c r="W54" s="383"/>
      <c r="X54" s="381" t="str">
        <f>IF(ISERROR(VLOOKUP(AD34,'Checkouttabelle (4)'!$A$1:$B$305,1,0)),"",VLOOKUP(AD34,'Checkouttabelle (4)'!$A$1:$B$305,2,0))</f>
        <v>6 Dart</v>
      </c>
      <c r="Y54" s="382"/>
      <c r="Z54" s="383"/>
      <c r="AA54" s="381" t="str">
        <f>IF(ISERROR(VLOOKUP(AG34,'Checkouttabelle (4)'!$A$1:$B$305,1,0)),"",VLOOKUP(AG34,'Checkouttabelle (4)'!$A$1:$B$305,2,0))</f>
        <v>6 Dart</v>
      </c>
      <c r="AB54" s="382"/>
      <c r="AC54" s="383"/>
      <c r="AD54" s="381" t="str">
        <f>IF(ISERROR(VLOOKUP(AJ34,'Checkouttabelle (4)'!$A$1:$B$305,1,0)),"",VLOOKUP(AJ34,'Checkouttabelle (4)'!$A$1:$B$305,2,0))</f>
        <v>6 Dart</v>
      </c>
      <c r="AE54" s="382"/>
      <c r="AF54" s="383"/>
      <c r="AG54" s="381" t="str">
        <f>IF(ISERROR(VLOOKUP(AM34,'Checkouttabelle (4)'!$A$1:$B$305,1,0)),"",VLOOKUP(AM34,'Checkouttabelle (4)'!$A$1:$B$305,2,0))</f>
        <v>6 Dart</v>
      </c>
      <c r="AH54" s="382"/>
      <c r="AI54" s="383"/>
      <c r="AJ54" s="381" t="str">
        <f>IF(ISERROR(VLOOKUP(AP34,'Checkouttabelle (4)'!$A$1:$B$305,1,0)),"",VLOOKUP(AP34,'Checkouttabelle (4)'!$A$1:$B$305,2,0))</f>
        <v>6 Dart</v>
      </c>
      <c r="AK54" s="382"/>
      <c r="AL54" s="383"/>
      <c r="AM54" s="381" t="str">
        <f>IF(ISERROR(VLOOKUP(AS34,'Checkouttabelle (4)'!$A$1:$B$305,1,0)),"",VLOOKUP(AS34,'Checkouttabelle (4)'!$A$1:$B$305,2,0))</f>
        <v>6 Dart</v>
      </c>
      <c r="AN54" s="382"/>
      <c r="AO54" s="383"/>
      <c r="AP54" s="381" t="str">
        <f>IF(ISERROR(VLOOKUP(AV34,'Checkouttabelle (4)'!$A$1:$B$305,1,0)),"",VLOOKUP(AV34,'Checkouttabelle (4)'!$A$1:$B$305,2,0))</f>
        <v>6 Dart</v>
      </c>
      <c r="AQ54" s="382"/>
      <c r="AR54" s="383"/>
      <c r="AS54" s="381" t="str">
        <f>IF(ISERROR(VLOOKUP(AY34,'Checkouttabelle (4)'!$A$1:$B$305,1,0)),"",VLOOKUP(AY34,'Checkouttabelle (4)'!$A$1:$B$305,2,0))</f>
        <v>6 Dart</v>
      </c>
      <c r="AT54" s="382"/>
      <c r="AU54" s="383"/>
      <c r="AV54" s="381" t="str">
        <f>IF(ISERROR(VLOOKUP(BB34,'Checkouttabelle (4)'!$A$1:$B$305,1,0)),"",VLOOKUP(BB34,'Checkouttabelle (4)'!$A$1:$B$305,2,0))</f>
        <v>6 Dart</v>
      </c>
      <c r="AW54" s="382"/>
      <c r="AX54" s="383"/>
      <c r="AY54" s="381" t="str">
        <f>IF(ISERROR(VLOOKUP(BE34,'Checkouttabelle (4)'!$A$1:$B$305,1,0)),"",VLOOKUP(BE34,'Checkouttabelle (4)'!$A$1:$B$305,2,0))</f>
        <v>6 Dart</v>
      </c>
      <c r="AZ54" s="382"/>
      <c r="BA54" s="383"/>
      <c r="BB54" s="381" t="str">
        <f>IF(ISERROR(VLOOKUP(BH34,'Checkouttabelle (4)'!$A$1:$B$305,1,0)),"",VLOOKUP(BH34,'Checkouttabelle (4)'!$A$1:$B$305,2,0))</f>
        <v>6 Dart</v>
      </c>
      <c r="BC54" s="382"/>
      <c r="BD54" s="383"/>
      <c r="BE54" s="381" t="str">
        <f>IF(ISERROR(VLOOKUP(BK34,'Checkouttabelle (4)'!$A$1:$B$305,1,0)),"",VLOOKUP(BK34,'Checkouttabelle (4)'!$A$1:$B$305,2,0))</f>
        <v>6 Dart</v>
      </c>
      <c r="BF54" s="382"/>
      <c r="BG54" s="383"/>
      <c r="BH54" s="381" t="str">
        <f>IF(ISERROR(VLOOKUP(BN34,'Checkouttabelle (4)'!$A$1:$B$305,1,0)),"",VLOOKUP(BN34,'Checkouttabelle (4)'!$A$1:$B$305,2,0))</f>
        <v>6 Dart</v>
      </c>
      <c r="BI54" s="382"/>
      <c r="BJ54" s="383"/>
      <c r="BK54" s="381" t="str">
        <f>IF(ISERROR(VLOOKUP(BQ34,'Checkouttabelle (4)'!$A$1:$B$305,1,0)),"",VLOOKUP(BQ34,'Checkouttabelle (4)'!$A$1:$B$305,2,0))</f>
        <v>6 Dart</v>
      </c>
      <c r="BL54" s="382"/>
      <c r="BM54" s="383"/>
      <c r="BN54" s="381" t="str">
        <f>IF(ISERROR(VLOOKUP(BT34,'Checkouttabelle (4)'!$A$1:$B$305,1,0)),"",VLOOKUP(BT34,'Checkouttabelle (4)'!$A$1:$B$305,2,0))</f>
        <v>6 Dart</v>
      </c>
      <c r="BO54" s="382"/>
      <c r="BP54" s="383"/>
      <c r="BQ54" s="381" t="str">
        <f>IF(ISERROR(VLOOKUP(BW34,'Checkouttabelle (4)'!$A$1:$B$305,1,0)),"",VLOOKUP(BW34,'Checkouttabelle (4)'!$A$1:$B$305,2,0))</f>
        <v>6 Dart</v>
      </c>
      <c r="BR54" s="382"/>
      <c r="BS54" s="383"/>
      <c r="BT54" s="381" t="str">
        <f>IF(ISERROR(VLOOKUP(BZ34,'Checkouttabelle (4)'!$A$1:$B$305,1,0)),"",VLOOKUP(BZ34,'Checkouttabelle (4)'!$A$1:$B$305,2,0))</f>
        <v>6 Dart</v>
      </c>
      <c r="BU54" s="382"/>
      <c r="BV54" s="383"/>
      <c r="BW54" s="381" t="str">
        <f>IF(ISERROR(VLOOKUP(CC34,'Checkouttabelle (4)'!$A$1:$B$305,1,0)),"",VLOOKUP(CC34,'Checkouttabelle (4)'!$A$1:$B$305,2,0))</f>
        <v>6 Dart</v>
      </c>
      <c r="BX54" s="382"/>
      <c r="BY54" s="383"/>
      <c r="BZ54" s="381" t="str">
        <f>IF(ISERROR(VLOOKUP(CF34,'Checkouttabelle (4)'!$A$1:$B$305,1,0)),"",VLOOKUP(CF34,'Checkouttabelle (4)'!$A$1:$B$305,2,0))</f>
        <v>6 Dart</v>
      </c>
      <c r="CA54" s="382"/>
      <c r="CB54" s="383"/>
      <c r="CC54" s="381" t="str">
        <f>IF(ISERROR(VLOOKUP(CI34,'Checkouttabelle (4)'!$A$1:$B$305,1,0)),"",VLOOKUP(CI34,'Checkouttabelle (4)'!$A$1:$B$305,2,0))</f>
        <v>6 Dart</v>
      </c>
      <c r="CD54" s="382"/>
      <c r="CE54" s="383"/>
      <c r="CF54" s="381" t="str">
        <f>IF(ISERROR(VLOOKUP(CL34,'Checkouttabelle (4)'!$A$1:$B$305,1,0)),"",VLOOKUP(CL34,'Checkouttabelle (4)'!$A$1:$B$305,2,0))</f>
        <v>6 Dart</v>
      </c>
      <c r="CG54" s="382"/>
      <c r="CH54" s="383"/>
      <c r="CI54" s="381" t="str">
        <f>IF(ISERROR(VLOOKUP(CO34,'Checkouttabelle (4)'!$A$1:$B$305,1,0)),"",VLOOKUP(CO34,'Checkouttabelle (4)'!$A$1:$B$305,2,0))</f>
        <v>6 Dart</v>
      </c>
      <c r="CJ54" s="382"/>
      <c r="CK54" s="383"/>
      <c r="CL54" s="381" t="str">
        <f>IF(ISERROR(VLOOKUP(CR34,'Checkouttabelle (4)'!$A$1:$B$305,1,0)),"",VLOOKUP(CR34,'Checkouttabelle (4)'!$A$1:$B$305,2,0))</f>
        <v>6 Dart</v>
      </c>
      <c r="CM54" s="382"/>
      <c r="CN54" s="383"/>
      <c r="CO54" s="381" t="str">
        <f>IF(ISERROR(VLOOKUP(CU34,'Checkouttabelle (4)'!$A$1:$B$305,1,0)),"",VLOOKUP(CU34,'Checkouttabelle (4)'!$A$1:$B$305,2,0))</f>
        <v>6 Dart</v>
      </c>
      <c r="CP54" s="382"/>
      <c r="CQ54" s="383"/>
      <c r="CR54" s="381" t="str">
        <f>IF(ISERROR(VLOOKUP(CX34,'Checkouttabelle (4)'!$A$1:$B$305,1,0)),"",VLOOKUP(CX34,'Checkouttabelle (4)'!$A$1:$B$305,2,0))</f>
        <v>6 Dart</v>
      </c>
      <c r="CS54" s="382"/>
      <c r="CT54" s="383"/>
      <c r="CU54" s="381" t="str">
        <f>IF(ISERROR(VLOOKUP(DA34,'Checkouttabelle (4)'!$A$1:$B$305,1,0)),"",VLOOKUP(DA34,'Checkouttabelle (4)'!$A$1:$B$305,2,0))</f>
        <v>6 Dart</v>
      </c>
      <c r="CV54" s="382"/>
      <c r="CW54" s="383"/>
      <c r="CX54" s="381" t="str">
        <f>IF(ISERROR(VLOOKUP(DD34,'Checkouttabelle (4)'!$A$1:$B$305,1,0)),"",VLOOKUP(DD34,'Checkouttabelle (4)'!$A$1:$B$305,2,0))</f>
        <v>6 Dart</v>
      </c>
      <c r="CY54" s="382"/>
      <c r="CZ54" s="383"/>
      <c r="DA54" s="381" t="str">
        <f>IF(ISERROR(VLOOKUP(DG34,'Checkouttabelle (4)'!$A$1:$B$305,1,0)),"",VLOOKUP(DG34,'Checkouttabelle (4)'!$A$1:$B$305,2,0))</f>
        <v>6 Dart</v>
      </c>
      <c r="DB54" s="382"/>
      <c r="DC54" s="383"/>
      <c r="DD54" s="381" t="str">
        <f>IF(ISERROR(VLOOKUP(DJ34,'Checkouttabelle (4)'!$A$1:$B$305,1,0)),"",VLOOKUP(DJ34,'Checkouttabelle (4)'!$A$1:$B$305,2,0))</f>
        <v>6 Dart</v>
      </c>
      <c r="DE54" s="382"/>
      <c r="DF54" s="383"/>
      <c r="DG54" s="381" t="str">
        <f>IF(ISERROR(VLOOKUP(DM34,'Checkouttabelle (4)'!$A$1:$B$305,1,0)),"",VLOOKUP(DM34,'Checkouttabelle (4)'!$A$1:$B$305,2,0))</f>
        <v>6 Dart</v>
      </c>
      <c r="DH54" s="382"/>
      <c r="DI54" s="383"/>
      <c r="DJ54" s="381" t="str">
        <f>IF(ISERROR(VLOOKUP(DP34,'Checkouttabelle (4)'!$A$1:$B$305,1,0)),"",VLOOKUP(DP34,'Checkouttabelle (4)'!$A$1:$B$305,2,0))</f>
        <v>6 Dart</v>
      </c>
      <c r="DK54" s="382"/>
      <c r="DL54" s="383"/>
      <c r="DM54" s="381" t="str">
        <f>IF(ISERROR(VLOOKUP(DS34,'Checkouttabelle (4)'!$A$1:$B$305,1,0)),"",VLOOKUP(DS34,'Checkouttabelle (4)'!$A$1:$B$305,2,0))</f>
        <v>6 Dart</v>
      </c>
      <c r="DN54" s="382"/>
      <c r="DO54" s="383"/>
      <c r="DP54" s="381" t="str">
        <f>IF(ISERROR(VLOOKUP(DV34,'Checkouttabelle (4)'!$A$1:$B$305,1,0)),"",VLOOKUP(DV34,'Checkouttabelle (4)'!$A$1:$B$305,2,0))</f>
        <v>6 Dart</v>
      </c>
      <c r="DQ54" s="382"/>
      <c r="DR54" s="383"/>
      <c r="DS54" s="381" t="str">
        <f>IF(ISERROR(VLOOKUP(DY34,'Checkouttabelle (4)'!$A$1:$B$305,1,0)),"",VLOOKUP(DY34,'Checkouttabelle (4)'!$A$1:$B$305,2,0))</f>
        <v>6 Dart</v>
      </c>
      <c r="DT54" s="382"/>
      <c r="DU54" s="383"/>
      <c r="DV54" s="381" t="str">
        <f>IF(ISERROR(VLOOKUP(EB34,'Checkouttabelle (4)'!$A$1:$B$305,1,0)),"",VLOOKUP(EB34,'Checkouttabelle (4)'!$A$1:$B$305,2,0))</f>
        <v>6 Dart</v>
      </c>
      <c r="DW54" s="382"/>
      <c r="DX54" s="383"/>
      <c r="DY54" s="381" t="str">
        <f>IF(ISERROR(VLOOKUP(EE34,'Checkouttabelle (4)'!$A$1:$B$305,1,0)),"",VLOOKUP(EE34,'Checkouttabelle (4)'!$A$1:$B$305,2,0))</f>
        <v>6 Dart</v>
      </c>
      <c r="DZ54" s="382"/>
      <c r="EA54" s="383"/>
    </row>
    <row r="55" spans="1:131" ht="21" thickBot="1">
      <c r="A55" s="17"/>
      <c r="C55" s="381">
        <f>IF(ISERROR(VLOOKUP(H52,'Checkouttabelle (2)'!$A$1:$B$305,1,0)),"",VLOOKUP(H52,'Checkouttabelle (2)'!$A$1:$B$305,2,0))</f>
        <v>0</v>
      </c>
      <c r="D55" s="382"/>
      <c r="E55" s="382"/>
      <c r="F55" s="382"/>
      <c r="G55" s="383"/>
      <c r="H55" s="38">
        <v>0</v>
      </c>
      <c r="I55" s="381">
        <f>IF(ISERROR(VLOOKUP(K52,'Checkouttabelle (2)'!$A$1:$B$305,1,0)),"",VLOOKUP(K52,'Checkouttabelle (2)'!$A$1:$B$305,2,0))</f>
        <v>0</v>
      </c>
      <c r="J55" s="382"/>
      <c r="K55" s="383"/>
      <c r="L55" s="381">
        <f>IF(ISERROR(VLOOKUP(N52,'Checkouttabelle (2)'!$A$1:$B$305,1,0)),"",VLOOKUP(N52,'Checkouttabelle (2)'!$A$1:$B$305,2,0))</f>
        <v>0</v>
      </c>
      <c r="M55" s="382"/>
      <c r="N55" s="383"/>
      <c r="O55" s="381">
        <f>IF(ISERROR(VLOOKUP(Q52,'Checkouttabelle (2)'!$A$1:$B$305,1,0)),"",VLOOKUP(Q52,'Checkouttabelle (2)'!$A$1:$B$305,2,0))</f>
        <v>0</v>
      </c>
      <c r="P55" s="382"/>
      <c r="Q55" s="383"/>
      <c r="R55" s="381">
        <f>IF(ISERROR(VLOOKUP(T52,'Checkouttabelle (2)'!$A$1:$B$305,1,0)),"",VLOOKUP(T52,'Checkouttabelle (2)'!$A$1:$B$305,2,0))</f>
        <v>0</v>
      </c>
      <c r="S55" s="382"/>
      <c r="T55" s="383"/>
      <c r="U55" s="381">
        <f>IF(ISERROR(VLOOKUP(W52,'Checkouttabelle (2)'!$A$1:$B$305,1,0)),"",VLOOKUP(W52,'Checkouttabelle (2)'!$A$1:$B$305,2,0))</f>
        <v>0</v>
      </c>
      <c r="V55" s="382"/>
      <c r="W55" s="383"/>
      <c r="X55" s="381">
        <f>IF(ISERROR(VLOOKUP(Z52,'Checkouttabelle (2)'!$A$1:$B$305,1,0)),"",VLOOKUP(Z52,'Checkouttabelle (2)'!$A$1:$B$305,2,0))</f>
        <v>0</v>
      </c>
      <c r="Y55" s="382"/>
      <c r="Z55" s="383"/>
      <c r="AA55" s="381">
        <f>IF(ISERROR(VLOOKUP(AC52,'Checkouttabelle (2)'!$A$1:$B$305,1,0)),"",VLOOKUP(AC52,'Checkouttabelle (2)'!$A$1:$B$305,2,0))</f>
        <v>0</v>
      </c>
      <c r="AB55" s="382"/>
      <c r="AC55" s="383"/>
      <c r="AD55" s="381">
        <f>IF(ISERROR(VLOOKUP(AF52,'Checkouttabelle (2)'!$A$1:$B$305,1,0)),"",VLOOKUP(AF52,'Checkouttabelle (2)'!$A$1:$B$305,2,0))</f>
        <v>0</v>
      </c>
      <c r="AE55" s="382"/>
      <c r="AF55" s="383"/>
      <c r="AG55" s="381">
        <f>IF(ISERROR(VLOOKUP(AI52,'Checkouttabelle (2)'!$A$1:$B$305,1,0)),"",VLOOKUP(AI52,'Checkouttabelle (2)'!$A$1:$B$305,2,0))</f>
        <v>0</v>
      </c>
      <c r="AH55" s="382"/>
      <c r="AI55" s="383"/>
      <c r="AJ55" s="381">
        <f>IF(ISERROR(VLOOKUP(AL52,'Checkouttabelle (2)'!$A$1:$B$305,1,0)),"",VLOOKUP(AL52,'Checkouttabelle (2)'!$A$1:$B$305,2,0))</f>
        <v>0</v>
      </c>
      <c r="AK55" s="382"/>
      <c r="AL55" s="383"/>
      <c r="AM55" s="381">
        <f>IF(ISERROR(VLOOKUP(AO52,'Checkouttabelle (2)'!$A$1:$B$305,1,0)),"",VLOOKUP(AO52,'Checkouttabelle (2)'!$A$1:$B$305,2,0))</f>
        <v>0</v>
      </c>
      <c r="AN55" s="382"/>
      <c r="AO55" s="383"/>
      <c r="AP55" s="381">
        <f>IF(ISERROR(VLOOKUP(AR52,'Checkouttabelle (2)'!$A$1:$B$305,1,0)),"",VLOOKUP(AR52,'Checkouttabelle (2)'!$A$1:$B$305,2,0))</f>
        <v>0</v>
      </c>
      <c r="AQ55" s="382"/>
      <c r="AR55" s="383"/>
      <c r="AS55" s="381">
        <f>IF(ISERROR(VLOOKUP(AU52,'Checkouttabelle (2)'!$A$1:$B$305,1,0)),"",VLOOKUP(AU52,'Checkouttabelle (2)'!$A$1:$B$305,2,0))</f>
        <v>0</v>
      </c>
      <c r="AT55" s="382"/>
      <c r="AU55" s="383"/>
      <c r="AV55" s="381">
        <f>IF(ISERROR(VLOOKUP(AX52,'Checkouttabelle (2)'!$A$1:$B$305,1,0)),"",VLOOKUP(AX52,'Checkouttabelle (2)'!$A$1:$B$305,2,0))</f>
        <v>0</v>
      </c>
      <c r="AW55" s="382"/>
      <c r="AX55" s="383"/>
      <c r="AY55" s="381">
        <f>IF(ISERROR(VLOOKUP(BA52,'Checkouttabelle (2)'!$A$1:$B$305,1,0)),"",VLOOKUP(BA52,'Checkouttabelle (2)'!$A$1:$B$305,2,0))</f>
        <v>0</v>
      </c>
      <c r="AZ55" s="382"/>
      <c r="BA55" s="383"/>
      <c r="BB55" s="381">
        <f>IF(ISERROR(VLOOKUP(BD52,'Checkouttabelle (2)'!$A$1:$B$305,1,0)),"",VLOOKUP(BD52,'Checkouttabelle (2)'!$A$1:$B$305,2,0))</f>
        <v>0</v>
      </c>
      <c r="BC55" s="382"/>
      <c r="BD55" s="383"/>
      <c r="BE55" s="381">
        <f>IF(ISERROR(VLOOKUP(BG52,'Checkouttabelle (2)'!$A$1:$B$305,1,0)),"",VLOOKUP(BG52,'Checkouttabelle (2)'!$A$1:$B$305,2,0))</f>
        <v>0</v>
      </c>
      <c r="BF55" s="382"/>
      <c r="BG55" s="383"/>
      <c r="BH55" s="381">
        <f>IF(ISERROR(VLOOKUP(BJ52,'Checkouttabelle (2)'!$A$1:$B$305,1,0)),"",VLOOKUP(BJ52,'Checkouttabelle (2)'!$A$1:$B$305,2,0))</f>
        <v>0</v>
      </c>
      <c r="BI55" s="382"/>
      <c r="BJ55" s="383"/>
      <c r="BK55" s="381">
        <f>IF(ISERROR(VLOOKUP(BM52,'Checkouttabelle (2)'!$A$1:$B$305,1,0)),"",VLOOKUP(BM52,'Checkouttabelle (2)'!$A$1:$B$305,2,0))</f>
        <v>0</v>
      </c>
      <c r="BL55" s="382"/>
      <c r="BM55" s="383"/>
      <c r="BN55" s="381">
        <f>IF(ISERROR(VLOOKUP(BP52,'Checkouttabelle (2)'!$A$1:$B$305,1,0)),"",VLOOKUP(BP52,'Checkouttabelle (2)'!$A$1:$B$305,2,0))</f>
        <v>0</v>
      </c>
      <c r="BO55" s="382"/>
      <c r="BP55" s="383"/>
      <c r="BQ55" s="381">
        <f>IF(ISERROR(VLOOKUP(BS52,'Checkouttabelle (2)'!$A$1:$B$305,1,0)),"",VLOOKUP(BS52,'Checkouttabelle (2)'!$A$1:$B$305,2,0))</f>
        <v>0</v>
      </c>
      <c r="BR55" s="382"/>
      <c r="BS55" s="383"/>
      <c r="BT55" s="381">
        <f>IF(ISERROR(VLOOKUP(BV52,'Checkouttabelle (2)'!$A$1:$B$305,1,0)),"",VLOOKUP(BV52,'Checkouttabelle (2)'!$A$1:$B$305,2,0))</f>
        <v>0</v>
      </c>
      <c r="BU55" s="382"/>
      <c r="BV55" s="383"/>
      <c r="BW55" s="381">
        <f>IF(ISERROR(VLOOKUP(BY52,'Checkouttabelle (2)'!$A$1:$B$305,1,0)),"",VLOOKUP(BY52,'Checkouttabelle (2)'!$A$1:$B$305,2,0))</f>
        <v>0</v>
      </c>
      <c r="BX55" s="382"/>
      <c r="BY55" s="383"/>
      <c r="BZ55" s="381">
        <f>IF(ISERROR(VLOOKUP(CB52,'Checkouttabelle (2)'!$A$1:$B$305,1,0)),"",VLOOKUP(CB52,'Checkouttabelle (2)'!$A$1:$B$305,2,0))</f>
        <v>0</v>
      </c>
      <c r="CA55" s="382"/>
      <c r="CB55" s="383"/>
      <c r="CC55" s="381">
        <f>IF(ISERROR(VLOOKUP(CE52,'Checkouttabelle (2)'!$A$1:$B$305,1,0)),"",VLOOKUP(CE52,'Checkouttabelle (2)'!$A$1:$B$305,2,0))</f>
        <v>0</v>
      </c>
      <c r="CD55" s="382"/>
      <c r="CE55" s="383"/>
      <c r="CF55" s="381">
        <f>IF(ISERROR(VLOOKUP(CH52,'Checkouttabelle (2)'!$A$1:$B$305,1,0)),"",VLOOKUP(CH52,'Checkouttabelle (2)'!$A$1:$B$305,2,0))</f>
        <v>0</v>
      </c>
      <c r="CG55" s="382"/>
      <c r="CH55" s="383"/>
      <c r="CI55" s="381">
        <f>IF(ISERROR(VLOOKUP(CK52,'Checkouttabelle (2)'!$A$1:$B$305,1,0)),"",VLOOKUP(CK52,'Checkouttabelle (2)'!$A$1:$B$305,2,0))</f>
        <v>0</v>
      </c>
      <c r="CJ55" s="382"/>
      <c r="CK55" s="383"/>
      <c r="CL55" s="381">
        <f>IF(ISERROR(VLOOKUP(CN52,'Checkouttabelle (2)'!$A$1:$B$305,1,0)),"",VLOOKUP(CN52,'Checkouttabelle (2)'!$A$1:$B$305,2,0))</f>
        <v>0</v>
      </c>
      <c r="CM55" s="382"/>
      <c r="CN55" s="383"/>
      <c r="CO55" s="381">
        <f>IF(ISERROR(VLOOKUP(CQ52,'Checkouttabelle (2)'!$A$1:$B$305,1,0)),"",VLOOKUP(CQ52,'Checkouttabelle (2)'!$A$1:$B$305,2,0))</f>
        <v>0</v>
      </c>
      <c r="CP55" s="382"/>
      <c r="CQ55" s="383"/>
      <c r="CR55" s="381">
        <f>IF(ISERROR(VLOOKUP(CT52,'Checkouttabelle (2)'!$A$1:$B$305,1,0)),"",VLOOKUP(CT52,'Checkouttabelle (2)'!$A$1:$B$305,2,0))</f>
        <v>0</v>
      </c>
      <c r="CS55" s="382"/>
      <c r="CT55" s="383"/>
      <c r="CU55" s="381">
        <f>IF(ISERROR(VLOOKUP(CW52,'Checkouttabelle (2)'!$A$1:$B$305,1,0)),"",VLOOKUP(CW52,'Checkouttabelle (2)'!$A$1:$B$305,2,0))</f>
        <v>0</v>
      </c>
      <c r="CV55" s="382"/>
      <c r="CW55" s="383"/>
      <c r="CX55" s="381">
        <f>IF(ISERROR(VLOOKUP(CZ52,'Checkouttabelle (2)'!$A$1:$B$305,1,0)),"",VLOOKUP(CZ52,'Checkouttabelle (2)'!$A$1:$B$305,2,0))</f>
        <v>0</v>
      </c>
      <c r="CY55" s="382"/>
      <c r="CZ55" s="383"/>
      <c r="DA55" s="381">
        <f>IF(ISERROR(VLOOKUP(DC52,'Checkouttabelle (2)'!$A$1:$B$305,1,0)),"",VLOOKUP(DC52,'Checkouttabelle (2)'!$A$1:$B$305,2,0))</f>
        <v>0</v>
      </c>
      <c r="DB55" s="382"/>
      <c r="DC55" s="383"/>
      <c r="DD55" s="381">
        <f>IF(ISERROR(VLOOKUP(DF52,'Checkouttabelle (2)'!$A$1:$B$305,1,0)),"",VLOOKUP(DF52,'Checkouttabelle (2)'!$A$1:$B$305,2,0))</f>
        <v>0</v>
      </c>
      <c r="DE55" s="382"/>
      <c r="DF55" s="383"/>
      <c r="DG55" s="381">
        <f>IF(ISERROR(VLOOKUP(DI52,'Checkouttabelle (2)'!$A$1:$B$305,1,0)),"",VLOOKUP(DI52,'Checkouttabelle (2)'!$A$1:$B$305,2,0))</f>
        <v>0</v>
      </c>
      <c r="DH55" s="382"/>
      <c r="DI55" s="383"/>
      <c r="DJ55" s="381">
        <f>IF(ISERROR(VLOOKUP(DL52,'Checkouttabelle (2)'!$A$1:$B$305,1,0)),"",VLOOKUP(DL52,'Checkouttabelle (2)'!$A$1:$B$305,2,0))</f>
        <v>0</v>
      </c>
      <c r="DK55" s="382"/>
      <c r="DL55" s="383"/>
      <c r="DM55" s="381">
        <f>IF(ISERROR(VLOOKUP(DO52,'Checkouttabelle (2)'!$A$1:$B$305,1,0)),"",VLOOKUP(DO52,'Checkouttabelle (2)'!$A$1:$B$305,2,0))</f>
        <v>0</v>
      </c>
      <c r="DN55" s="382"/>
      <c r="DO55" s="383"/>
      <c r="DP55" s="381">
        <f>IF(ISERROR(VLOOKUP(DR52,'Checkouttabelle (2)'!$A$1:$B$305,1,0)),"",VLOOKUP(DR52,'Checkouttabelle (2)'!$A$1:$B$305,2,0))</f>
        <v>0</v>
      </c>
      <c r="DQ55" s="382"/>
      <c r="DR55" s="383"/>
      <c r="DS55" s="381">
        <f>IF(ISERROR(VLOOKUP(DU52,'Checkouttabelle (2)'!$A$1:$B$305,1,0)),"",VLOOKUP(DU52,'Checkouttabelle (2)'!$A$1:$B$305,2,0))</f>
        <v>0</v>
      </c>
      <c r="DT55" s="382"/>
      <c r="DU55" s="383"/>
      <c r="DV55" s="381">
        <f>IF(ISERROR(VLOOKUP(DX52,'Checkouttabelle (2)'!$A$1:$B$305,1,0)),"",VLOOKUP(DX52,'Checkouttabelle (2)'!$A$1:$B$305,2,0))</f>
        <v>0</v>
      </c>
      <c r="DW55" s="382"/>
      <c r="DX55" s="383"/>
      <c r="DY55" s="381">
        <f>IF(ISERROR(VLOOKUP(EA52,'Checkouttabelle (2)'!$A$1:$B$305,1,0)),"",VLOOKUP(EA52,'Checkouttabelle (2)'!$A$1:$B$305,2,0))</f>
        <v>0</v>
      </c>
      <c r="DZ55" s="382"/>
      <c r="EA55" s="383"/>
    </row>
  </sheetData>
  <mergeCells count="381">
    <mergeCell ref="DM55:DO55"/>
    <mergeCell ref="DP55:DR55"/>
    <mergeCell ref="DS55:DU55"/>
    <mergeCell ref="DV55:DX55"/>
    <mergeCell ref="DY55:EA55"/>
    <mergeCell ref="CU55:CW55"/>
    <mergeCell ref="CX55:CZ55"/>
    <mergeCell ref="DA55:DC55"/>
    <mergeCell ref="DD55:DF55"/>
    <mergeCell ref="DG55:DI55"/>
    <mergeCell ref="DJ55:DL55"/>
    <mergeCell ref="CC55:CE55"/>
    <mergeCell ref="CF55:CH55"/>
    <mergeCell ref="CI55:CK55"/>
    <mergeCell ref="CL55:CN55"/>
    <mergeCell ref="CO55:CQ55"/>
    <mergeCell ref="CR55:CT55"/>
    <mergeCell ref="BK55:BM55"/>
    <mergeCell ref="BN55:BP55"/>
    <mergeCell ref="BQ55:BS55"/>
    <mergeCell ref="BT55:BV55"/>
    <mergeCell ref="BW55:BY55"/>
    <mergeCell ref="BZ55:CB55"/>
    <mergeCell ref="AS55:AU55"/>
    <mergeCell ref="AV55:AX55"/>
    <mergeCell ref="AY55:BA55"/>
    <mergeCell ref="BB55:BD55"/>
    <mergeCell ref="BE55:BG55"/>
    <mergeCell ref="BH55:BJ55"/>
    <mergeCell ref="AA55:AC55"/>
    <mergeCell ref="AD55:AF55"/>
    <mergeCell ref="AG55:AI55"/>
    <mergeCell ref="AJ55:AL55"/>
    <mergeCell ref="AM55:AO55"/>
    <mergeCell ref="AP55:AR55"/>
    <mergeCell ref="DS54:DU54"/>
    <mergeCell ref="DV54:DX54"/>
    <mergeCell ref="DY54:EA54"/>
    <mergeCell ref="C55:G55"/>
    <mergeCell ref="I55:K55"/>
    <mergeCell ref="L55:N55"/>
    <mergeCell ref="O55:Q55"/>
    <mergeCell ref="R55:T55"/>
    <mergeCell ref="U55:W55"/>
    <mergeCell ref="X55:Z55"/>
    <mergeCell ref="DA54:DC54"/>
    <mergeCell ref="DD54:DF54"/>
    <mergeCell ref="DG54:DI54"/>
    <mergeCell ref="DJ54:DL54"/>
    <mergeCell ref="DM54:DO54"/>
    <mergeCell ref="DP54:DR54"/>
    <mergeCell ref="CI54:CK54"/>
    <mergeCell ref="CL54:CN54"/>
    <mergeCell ref="CO54:CQ54"/>
    <mergeCell ref="CR54:CT54"/>
    <mergeCell ref="CU54:CW54"/>
    <mergeCell ref="CX54:CZ54"/>
    <mergeCell ref="BQ54:BS54"/>
    <mergeCell ref="BT54:BV54"/>
    <mergeCell ref="BW54:BY54"/>
    <mergeCell ref="BZ54:CB54"/>
    <mergeCell ref="CC54:CE54"/>
    <mergeCell ref="CF54:CH54"/>
    <mergeCell ref="AY54:BA54"/>
    <mergeCell ref="BB54:BD54"/>
    <mergeCell ref="BE54:BG54"/>
    <mergeCell ref="BH54:BJ54"/>
    <mergeCell ref="BK54:BM54"/>
    <mergeCell ref="BN54:BP54"/>
    <mergeCell ref="AG54:AI54"/>
    <mergeCell ref="AJ54:AL54"/>
    <mergeCell ref="AM54:AO54"/>
    <mergeCell ref="AP54:AR54"/>
    <mergeCell ref="AS54:AU54"/>
    <mergeCell ref="AV54:AX54"/>
    <mergeCell ref="DY53:EA53"/>
    <mergeCell ref="C54:G54"/>
    <mergeCell ref="I54:K54"/>
    <mergeCell ref="L54:N54"/>
    <mergeCell ref="O54:Q54"/>
    <mergeCell ref="R54:T54"/>
    <mergeCell ref="U54:W54"/>
    <mergeCell ref="X54:Z54"/>
    <mergeCell ref="AA54:AC54"/>
    <mergeCell ref="AD54:AF54"/>
    <mergeCell ref="DG53:DI53"/>
    <mergeCell ref="DJ53:DL53"/>
    <mergeCell ref="DM53:DO53"/>
    <mergeCell ref="DP53:DR53"/>
    <mergeCell ref="DS53:DU53"/>
    <mergeCell ref="DV53:DX53"/>
    <mergeCell ref="CO53:CQ53"/>
    <mergeCell ref="CR53:CT53"/>
    <mergeCell ref="CU53:CW53"/>
    <mergeCell ref="CX53:CZ53"/>
    <mergeCell ref="DA53:DC53"/>
    <mergeCell ref="DD53:DF53"/>
    <mergeCell ref="BW53:BY53"/>
    <mergeCell ref="BZ53:CB53"/>
    <mergeCell ref="CC53:CE53"/>
    <mergeCell ref="CF53:CH53"/>
    <mergeCell ref="CI53:CK53"/>
    <mergeCell ref="CL53:CN53"/>
    <mergeCell ref="BE53:BG53"/>
    <mergeCell ref="BH53:BJ53"/>
    <mergeCell ref="BK53:BM53"/>
    <mergeCell ref="BN53:BP53"/>
    <mergeCell ref="BQ53:BS53"/>
    <mergeCell ref="BT53:BV53"/>
    <mergeCell ref="AM53:AO53"/>
    <mergeCell ref="AP53:AR53"/>
    <mergeCell ref="AS53:AU53"/>
    <mergeCell ref="AV53:AX53"/>
    <mergeCell ref="AY53:BA53"/>
    <mergeCell ref="BB53:BD53"/>
    <mergeCell ref="U53:W53"/>
    <mergeCell ref="X53:Z53"/>
    <mergeCell ref="AA53:AC53"/>
    <mergeCell ref="AD53:AF53"/>
    <mergeCell ref="AG53:AI53"/>
    <mergeCell ref="AJ53:AL53"/>
    <mergeCell ref="D39:D52"/>
    <mergeCell ref="C53:G53"/>
    <mergeCell ref="I53:K53"/>
    <mergeCell ref="L53:N53"/>
    <mergeCell ref="O53:Q53"/>
    <mergeCell ref="R53:T53"/>
    <mergeCell ref="DM31:DO31"/>
    <mergeCell ref="DP31:DR31"/>
    <mergeCell ref="DS31:DU31"/>
    <mergeCell ref="DV31:DX31"/>
    <mergeCell ref="DY31:EA31"/>
    <mergeCell ref="D33:D38"/>
    <mergeCell ref="CU31:CW31"/>
    <mergeCell ref="CX31:CZ31"/>
    <mergeCell ref="DA31:DC31"/>
    <mergeCell ref="DD31:DF31"/>
    <mergeCell ref="DG31:DI31"/>
    <mergeCell ref="DJ31:DL31"/>
    <mergeCell ref="CC31:CE31"/>
    <mergeCell ref="CF31:CH31"/>
    <mergeCell ref="CI31:CK31"/>
    <mergeCell ref="CL31:CN31"/>
    <mergeCell ref="CO31:CQ31"/>
    <mergeCell ref="CR31:CT31"/>
    <mergeCell ref="BK31:BM31"/>
    <mergeCell ref="BN31:BP31"/>
    <mergeCell ref="BQ31:BS31"/>
    <mergeCell ref="BT31:BV31"/>
    <mergeCell ref="BW31:BY31"/>
    <mergeCell ref="BZ31:CB31"/>
    <mergeCell ref="AS31:AU31"/>
    <mergeCell ref="AV31:AX31"/>
    <mergeCell ref="AY31:BA31"/>
    <mergeCell ref="BB31:BD31"/>
    <mergeCell ref="BE31:BG31"/>
    <mergeCell ref="BH31:BJ31"/>
    <mergeCell ref="AA31:AC31"/>
    <mergeCell ref="AD31:AF31"/>
    <mergeCell ref="AG31:AI31"/>
    <mergeCell ref="AJ31:AL31"/>
    <mergeCell ref="AM31:AO31"/>
    <mergeCell ref="AP31:AR31"/>
    <mergeCell ref="DS30:DU30"/>
    <mergeCell ref="DV30:DX30"/>
    <mergeCell ref="DY30:EA30"/>
    <mergeCell ref="F31:H31"/>
    <mergeCell ref="I31:K31"/>
    <mergeCell ref="L31:N31"/>
    <mergeCell ref="O31:Q31"/>
    <mergeCell ref="R31:T31"/>
    <mergeCell ref="U31:W31"/>
    <mergeCell ref="X31:Z31"/>
    <mergeCell ref="DA30:DC30"/>
    <mergeCell ref="DD30:DF30"/>
    <mergeCell ref="DG30:DI30"/>
    <mergeCell ref="DJ30:DL30"/>
    <mergeCell ref="DM30:DO30"/>
    <mergeCell ref="DP30:DR30"/>
    <mergeCell ref="CI30:CK30"/>
    <mergeCell ref="CL30:CN30"/>
    <mergeCell ref="CO30:CQ30"/>
    <mergeCell ref="CR30:CT30"/>
    <mergeCell ref="CU30:CW30"/>
    <mergeCell ref="CX30:CZ30"/>
    <mergeCell ref="BQ30:BS30"/>
    <mergeCell ref="BT30:BV30"/>
    <mergeCell ref="BW30:BY30"/>
    <mergeCell ref="BZ30:CB30"/>
    <mergeCell ref="CC30:CE30"/>
    <mergeCell ref="CF30:CH30"/>
    <mergeCell ref="AY30:BA30"/>
    <mergeCell ref="BB30:BD30"/>
    <mergeCell ref="BE30:BG30"/>
    <mergeCell ref="BH30:BJ30"/>
    <mergeCell ref="BK30:BM30"/>
    <mergeCell ref="BN30:BP30"/>
    <mergeCell ref="AG30:AI30"/>
    <mergeCell ref="AJ30:AL30"/>
    <mergeCell ref="AM30:AO30"/>
    <mergeCell ref="AP30:AR30"/>
    <mergeCell ref="AS30:AU30"/>
    <mergeCell ref="AV30:AX30"/>
    <mergeCell ref="DY7:EA7"/>
    <mergeCell ref="F30:H30"/>
    <mergeCell ref="I30:K30"/>
    <mergeCell ref="L30:N30"/>
    <mergeCell ref="O30:Q30"/>
    <mergeCell ref="R30:T30"/>
    <mergeCell ref="U30:W30"/>
    <mergeCell ref="X30:Z30"/>
    <mergeCell ref="AA30:AC30"/>
    <mergeCell ref="AD30:AF30"/>
    <mergeCell ref="DG7:DI7"/>
    <mergeCell ref="DJ7:DL7"/>
    <mergeCell ref="DM7:DO7"/>
    <mergeCell ref="DP7:DR7"/>
    <mergeCell ref="DS7:DU7"/>
    <mergeCell ref="DV7:DX7"/>
    <mergeCell ref="CO7:CQ7"/>
    <mergeCell ref="CR7:CT7"/>
    <mergeCell ref="CU7:CW7"/>
    <mergeCell ref="CX7:CZ7"/>
    <mergeCell ref="DA7:DC7"/>
    <mergeCell ref="DD7:DF7"/>
    <mergeCell ref="BW7:BY7"/>
    <mergeCell ref="BZ7:CB7"/>
    <mergeCell ref="CC7:CE7"/>
    <mergeCell ref="CF7:CH7"/>
    <mergeCell ref="CI7:CK7"/>
    <mergeCell ref="CL7:CN7"/>
    <mergeCell ref="BK7:BM7"/>
    <mergeCell ref="BN7:BP7"/>
    <mergeCell ref="BQ7:BS7"/>
    <mergeCell ref="BT7:BV7"/>
    <mergeCell ref="AM7:AO7"/>
    <mergeCell ref="AP7:AR7"/>
    <mergeCell ref="AS7:AU7"/>
    <mergeCell ref="AV7:AX7"/>
    <mergeCell ref="AY7:BA7"/>
    <mergeCell ref="BB7:BD7"/>
    <mergeCell ref="U7:W7"/>
    <mergeCell ref="X7:Z7"/>
    <mergeCell ref="AA7:AC7"/>
    <mergeCell ref="AD7:AF7"/>
    <mergeCell ref="AG7:AI7"/>
    <mergeCell ref="AJ7:AL7"/>
    <mergeCell ref="DM6:DN6"/>
    <mergeCell ref="DP6:DQ6"/>
    <mergeCell ref="DS6:DT6"/>
    <mergeCell ref="BZ6:CA6"/>
    <mergeCell ref="AS6:AT6"/>
    <mergeCell ref="AV6:AW6"/>
    <mergeCell ref="AY6:AZ6"/>
    <mergeCell ref="BB6:BC6"/>
    <mergeCell ref="BE6:BF6"/>
    <mergeCell ref="BH6:BI6"/>
    <mergeCell ref="AA6:AB6"/>
    <mergeCell ref="AD6:AE6"/>
    <mergeCell ref="AG6:AH6"/>
    <mergeCell ref="AJ6:AK6"/>
    <mergeCell ref="AM6:AN6"/>
    <mergeCell ref="AP6:AQ6"/>
    <mergeCell ref="BE7:BG7"/>
    <mergeCell ref="BH7:BJ7"/>
    <mergeCell ref="DV6:DW6"/>
    <mergeCell ref="DY6:DZ6"/>
    <mergeCell ref="F7:H7"/>
    <mergeCell ref="I7:K7"/>
    <mergeCell ref="L7:N7"/>
    <mergeCell ref="O7:Q7"/>
    <mergeCell ref="R7:T7"/>
    <mergeCell ref="CU6:CV6"/>
    <mergeCell ref="CX6:CY6"/>
    <mergeCell ref="DA6:DB6"/>
    <mergeCell ref="DD6:DE6"/>
    <mergeCell ref="DG6:DH6"/>
    <mergeCell ref="DJ6:DK6"/>
    <mergeCell ref="CC6:CD6"/>
    <mergeCell ref="CF6:CG6"/>
    <mergeCell ref="CI6:CJ6"/>
    <mergeCell ref="CL6:CM6"/>
    <mergeCell ref="CO6:CP6"/>
    <mergeCell ref="CR6:CS6"/>
    <mergeCell ref="BK6:BL6"/>
    <mergeCell ref="BN6:BO6"/>
    <mergeCell ref="BQ6:BR6"/>
    <mergeCell ref="BT6:BU6"/>
    <mergeCell ref="BW6:BX6"/>
    <mergeCell ref="DS5:DT5"/>
    <mergeCell ref="DV5:DW5"/>
    <mergeCell ref="DY5:DZ5"/>
    <mergeCell ref="F6:G6"/>
    <mergeCell ref="I6:J6"/>
    <mergeCell ref="L6:M6"/>
    <mergeCell ref="O6:P6"/>
    <mergeCell ref="R6:S6"/>
    <mergeCell ref="U6:V6"/>
    <mergeCell ref="X6:Y6"/>
    <mergeCell ref="DA5:DB5"/>
    <mergeCell ref="DD5:DE5"/>
    <mergeCell ref="DG5:DH5"/>
    <mergeCell ref="DJ5:DK5"/>
    <mergeCell ref="DM5:DN5"/>
    <mergeCell ref="DP5:DQ5"/>
    <mergeCell ref="CI5:CJ5"/>
    <mergeCell ref="CL5:CM5"/>
    <mergeCell ref="CO5:CP5"/>
    <mergeCell ref="CR5:CS5"/>
    <mergeCell ref="CU5:CV5"/>
    <mergeCell ref="CX5:CY5"/>
    <mergeCell ref="BQ5:BR5"/>
    <mergeCell ref="BT5:BU5"/>
    <mergeCell ref="BW5:BX5"/>
    <mergeCell ref="BZ5:CA5"/>
    <mergeCell ref="CC5:CD5"/>
    <mergeCell ref="CF5:CG5"/>
    <mergeCell ref="AY5:AZ5"/>
    <mergeCell ref="BB5:BC5"/>
    <mergeCell ref="BE5:BF5"/>
    <mergeCell ref="BH5:BI5"/>
    <mergeCell ref="BK5:BL5"/>
    <mergeCell ref="BN5:BO5"/>
    <mergeCell ref="AG5:AH5"/>
    <mergeCell ref="AJ5:AK5"/>
    <mergeCell ref="AM5:AN5"/>
    <mergeCell ref="AP5:AQ5"/>
    <mergeCell ref="AS5:AT5"/>
    <mergeCell ref="AV5:AW5"/>
    <mergeCell ref="DY4:EA4"/>
    <mergeCell ref="E5:G5"/>
    <mergeCell ref="I5:J5"/>
    <mergeCell ref="L5:M5"/>
    <mergeCell ref="O5:P5"/>
    <mergeCell ref="R5:S5"/>
    <mergeCell ref="U5:V5"/>
    <mergeCell ref="X5:Y5"/>
    <mergeCell ref="AA5:AB5"/>
    <mergeCell ref="AD5:AE5"/>
    <mergeCell ref="DG4:DI4"/>
    <mergeCell ref="DJ4:DL4"/>
    <mergeCell ref="DM4:DO4"/>
    <mergeCell ref="DP4:DR4"/>
    <mergeCell ref="DS4:DU4"/>
    <mergeCell ref="DV4:DX4"/>
    <mergeCell ref="CO4:CQ4"/>
    <mergeCell ref="CR4:CT4"/>
    <mergeCell ref="CU4:CW4"/>
    <mergeCell ref="CX4:CZ4"/>
    <mergeCell ref="DA4:DC4"/>
    <mergeCell ref="DD4:DF4"/>
    <mergeCell ref="BW4:BY4"/>
    <mergeCell ref="BZ4:CB4"/>
    <mergeCell ref="CC4:CE4"/>
    <mergeCell ref="CF4:CH4"/>
    <mergeCell ref="CI4:CK4"/>
    <mergeCell ref="CL4:CN4"/>
    <mergeCell ref="BE4:BG4"/>
    <mergeCell ref="BH4:BJ4"/>
    <mergeCell ref="BK4:BM4"/>
    <mergeCell ref="BN4:BP4"/>
    <mergeCell ref="BQ4:BS4"/>
    <mergeCell ref="BT4:BV4"/>
    <mergeCell ref="AM4:AO4"/>
    <mergeCell ref="AP4:AR4"/>
    <mergeCell ref="AS4:AU4"/>
    <mergeCell ref="AV4:AX4"/>
    <mergeCell ref="AY4:BA4"/>
    <mergeCell ref="BB4:BD4"/>
    <mergeCell ref="U4:W4"/>
    <mergeCell ref="X4:Z4"/>
    <mergeCell ref="AA4:AC4"/>
    <mergeCell ref="AD4:AF4"/>
    <mergeCell ref="AG4:AI4"/>
    <mergeCell ref="AJ4:AL4"/>
    <mergeCell ref="E3:G4"/>
    <mergeCell ref="H3:H4"/>
    <mergeCell ref="I4:K4"/>
    <mergeCell ref="L4:N4"/>
    <mergeCell ref="O4:Q4"/>
    <mergeCell ref="R4:T4"/>
  </mergeCells>
  <conditionalFormatting sqref="F33:F52 I33:I52 L33:L52 O33:O52 R33:R52 U33:U52 X33:X52 AA33:AA52 AD33:AD52 AG33:AG52 AJ33:AJ52 AM33:AM52 AP33:AP52 AS33:AS52 AV33:AV52 AY33:AY52 BB33:BB52 BE33:BE52 BH33:BH52 BK33:BK52 BN33:BN52 BQ33:BQ52 BT33:BT52 BW33:BW52 BZ33:BZ52 CC33:CC52 CF33:CF52 CI33:CI52 CL33:CL52 CO33:CO52 CR33:CR52 CU33:CU52 CX33:CX52 DA33:DA52 DD33:DD52 DG33:DG52 DJ33:DJ52 DM33:DM52 DP33:DP52 DS33:DS52 DV33:DV52 DY33:DY52">
    <cfRule type="cellIs" dxfId="67" priority="9" stopIfTrue="1" operator="equal">
      <formula>0</formula>
    </cfRule>
  </conditionalFormatting>
  <conditionalFormatting sqref="X5 I5 L5 O5 R5 U5 AA5 AD5 AG5 AJ5 AM5 AP5 AS5 AV5 AY5 BK5 BB5 BE5 BH5 BN5 BQ5 BT5 BW5 BZ5 CC5 CF5 CI5 CL5 CX5 CO5 CR5 CU5 DA5 DD5 DG5 DJ5 DM5 DP5 DS5 DV5 DY5">
    <cfRule type="containsText" dxfId="66" priority="7" operator="containsText" text="6er Dart">
      <formula>NOT(ISERROR(SEARCH("6er Dart",I5)))</formula>
    </cfRule>
    <cfRule type="containsText" dxfId="65" priority="8" operator="containsText" text="kei">
      <formula>NOT(ISERROR(SEARCH("kei",I5)))</formula>
    </cfRule>
  </conditionalFormatting>
  <conditionalFormatting sqref="X6 I6 O6 R6 U6 AA6 AD6 AG6 AJ6 AM6 AP6 AS6 AV6 AY6 BK6 BB6 BE6 BH6 BN6 BQ6 BT6 BW6 BZ6 CC6 CF6 CI6 CL6 CX6 CO6 CR6 CU6 DA6 DD6 DG6 DJ6 DM6 DP6 DS6 DV6 DY6">
    <cfRule type="containsText" dxfId="64" priority="6" operator="containsText" text="ch">
      <formula>NOT(ISERROR(SEARCH("ch",I6)))</formula>
    </cfRule>
  </conditionalFormatting>
  <conditionalFormatting sqref="L6">
    <cfRule type="containsText" dxfId="63" priority="5" operator="containsText" text="checkout">
      <formula>NOT(ISERROR(SEARCH("checkout",L6)))</formula>
    </cfRule>
  </conditionalFormatting>
  <conditionalFormatting sqref="E5:G5">
    <cfRule type="containsText" dxfId="62" priority="3" operator="containsText" text="kein">
      <formula>NOT(ISERROR(SEARCH("kein",E5)))</formula>
    </cfRule>
    <cfRule type="containsText" dxfId="61" priority="4" operator="containsText" text="6er">
      <formula>NOT(ISERROR(SEARCH("6er",E5)))</formula>
    </cfRule>
  </conditionalFormatting>
  <conditionalFormatting sqref="I4:EA4">
    <cfRule type="containsText" dxfId="60" priority="2" operator="containsText" text="sieger">
      <formula>NOT(ISERROR(SEARCH("sieger",I4)))</formula>
    </cfRule>
  </conditionalFormatting>
  <conditionalFormatting sqref="A6:XFD6">
    <cfRule type="containsText" dxfId="59" priority="1" operator="containsText" text="che">
      <formula>NOT(ISERROR(SEARCH("che",A6)))</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5121" r:id="rId4" name="SpinButton1">
          <controlPr defaultSize="0" autoLine="0" r:id="rId5">
            <anchor moveWithCells="1">
              <from>
                <xdr:col>1</xdr:col>
                <xdr:colOff>9525</xdr:colOff>
                <xdr:row>1</xdr:row>
                <xdr:rowOff>171450</xdr:rowOff>
              </from>
              <to>
                <xdr:col>4</xdr:col>
                <xdr:colOff>419100</xdr:colOff>
                <xdr:row>4</xdr:row>
                <xdr:rowOff>9525</xdr:rowOff>
              </to>
            </anchor>
          </controlPr>
        </control>
      </mc:Choice>
      <mc:Fallback>
        <control shapeId="5121" r:id="rId4" name="SpinButton1"/>
      </mc:Fallback>
    </mc:AlternateContent>
    <mc:AlternateContent xmlns:mc="http://schemas.openxmlformats.org/markup-compatibility/2006">
      <mc:Choice Requires="x14">
        <control shapeId="5122" r:id="rId6" name="Button 2">
          <controlPr defaultSize="0" print="0" autoFill="0" autoPict="0" macro="[0]!neulöschenautoausfüllen">
            <anchor moveWithCells="1" sizeWithCells="1">
              <from>
                <xdr:col>5</xdr:col>
                <xdr:colOff>180975</xdr:colOff>
                <xdr:row>0</xdr:row>
                <xdr:rowOff>0</xdr:rowOff>
              </from>
              <to>
                <xdr:col>8</xdr:col>
                <xdr:colOff>676275</xdr:colOff>
                <xdr:row>1</xdr:row>
                <xdr:rowOff>133350</xdr:rowOff>
              </to>
            </anchor>
          </controlPr>
        </control>
      </mc:Choice>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2"/>
  <dimension ref="A1:BB55"/>
  <sheetViews>
    <sheetView workbookViewId="0">
      <selection activeCell="V15" sqref="V15"/>
    </sheetView>
  </sheetViews>
  <sheetFormatPr baseColWidth="10" defaultRowHeight="15"/>
  <cols>
    <col min="1" max="1" width="7.7109375" style="1" customWidth="1"/>
    <col min="2" max="4" width="5.140625" style="1" bestFit="1" customWidth="1"/>
    <col min="5" max="5" width="9.140625" style="1" bestFit="1" customWidth="1"/>
    <col min="6" max="17" width="8.7109375" style="1" customWidth="1"/>
    <col min="18" max="53" width="8.7109375" customWidth="1"/>
  </cols>
  <sheetData>
    <row r="1" spans="1:54" ht="25.9" customHeight="1" thickTop="1" thickBot="1">
      <c r="A1" s="16" t="s">
        <v>43</v>
      </c>
      <c r="E1" s="134">
        <v>16</v>
      </c>
    </row>
    <row r="2" spans="1:54" ht="27.75" thickTop="1" thickBot="1">
      <c r="F2" s="573" t="str">
        <f>'Eingabe Spieler'!B3</f>
        <v>Spieler 1</v>
      </c>
      <c r="G2" s="574"/>
      <c r="H2" s="575"/>
    </row>
    <row r="3" spans="1:54" ht="24.6" customHeight="1" thickBot="1">
      <c r="E3" s="427" t="s">
        <v>52</v>
      </c>
      <c r="F3" s="427"/>
      <c r="G3" s="428"/>
      <c r="H3" s="576">
        <v>14</v>
      </c>
      <c r="I3" s="573" t="str">
        <f>'Eingabe Spieler'!C3</f>
        <v>Spieler 2</v>
      </c>
      <c r="J3" s="574"/>
      <c r="K3" s="575"/>
      <c r="L3" s="573" t="str">
        <f>'Eingabe Spieler'!D3</f>
        <v>Spieler 3</v>
      </c>
      <c r="M3" s="574"/>
      <c r="N3" s="575"/>
      <c r="O3" s="573" t="str">
        <f>'Eingabe Spieler'!E3</f>
        <v>Spieler 4</v>
      </c>
      <c r="P3" s="574"/>
      <c r="Q3" s="575"/>
      <c r="R3" s="573" t="str">
        <f>'Eingabe Spieler'!F3</f>
        <v>Spieler 5</v>
      </c>
      <c r="S3" s="574"/>
      <c r="T3" s="575"/>
      <c r="U3" s="573" t="str">
        <f>'Eingabe Spieler'!G3</f>
        <v>Spieler 6</v>
      </c>
      <c r="V3" s="574"/>
      <c r="W3" s="575"/>
      <c r="X3" s="573" t="str">
        <f>'Eingabe Spieler'!H3</f>
        <v>Spieler 7</v>
      </c>
      <c r="Y3" s="574"/>
      <c r="Z3" s="575"/>
      <c r="AA3" s="573" t="str">
        <f>'Eingabe Spieler'!I3</f>
        <v>Spieler 8</v>
      </c>
      <c r="AB3" s="574"/>
      <c r="AC3" s="575"/>
      <c r="AD3" s="573" t="str">
        <f>'Eingabe Spieler'!J3</f>
        <v>Spieler 9</v>
      </c>
      <c r="AE3" s="574"/>
      <c r="AF3" s="575"/>
      <c r="AG3" s="573" t="str">
        <f>'Eingabe Spieler'!K3</f>
        <v>Spieler 10</v>
      </c>
      <c r="AH3" s="574"/>
      <c r="AI3" s="575"/>
      <c r="AJ3" s="573" t="str">
        <f>'Eingabe Spieler'!L3</f>
        <v>Spieler 11</v>
      </c>
      <c r="AK3" s="574"/>
      <c r="AL3" s="575"/>
      <c r="AM3" s="573" t="str">
        <f>'Eingabe Spieler'!M3</f>
        <v>Spieler 12</v>
      </c>
      <c r="AN3" s="574"/>
      <c r="AO3" s="575"/>
      <c r="AP3" s="573" t="str">
        <f>'Eingabe Spieler'!N3</f>
        <v>Spieler 13</v>
      </c>
      <c r="AQ3" s="574"/>
      <c r="AR3" s="575"/>
      <c r="AS3" s="573" t="str">
        <f>'Eingabe Spieler'!O3</f>
        <v>Spieler 14</v>
      </c>
      <c r="AT3" s="574"/>
      <c r="AU3" s="575"/>
      <c r="AV3" s="573" t="str">
        <f>'Eingabe Spieler'!P3</f>
        <v>Spieler 15</v>
      </c>
      <c r="AW3" s="574"/>
      <c r="AX3" s="575"/>
      <c r="AY3" s="573" t="str">
        <f>'Eingabe Spieler'!Q3</f>
        <v>Spieler 16</v>
      </c>
      <c r="AZ3" s="574"/>
      <c r="BA3" s="575"/>
    </row>
    <row r="4" spans="1:54" ht="19.5" thickBot="1">
      <c r="E4" s="429"/>
      <c r="F4" s="429"/>
      <c r="G4" s="430"/>
      <c r="H4" s="409"/>
      <c r="I4" s="424" t="str">
        <f>IF(AND(K34=0),"Sieger","")</f>
        <v/>
      </c>
      <c r="J4" s="425"/>
      <c r="K4" s="426"/>
      <c r="L4" s="424" t="str">
        <f>IF(AND(N34=0),"Sieger","")</f>
        <v/>
      </c>
      <c r="M4" s="425"/>
      <c r="N4" s="426"/>
      <c r="O4" s="424" t="str">
        <f>IF(AND(Q34=0),"Sieger","")</f>
        <v/>
      </c>
      <c r="P4" s="425"/>
      <c r="Q4" s="426"/>
      <c r="R4" s="424" t="str">
        <f>IF(AND(T34=0),"Sieger","")</f>
        <v/>
      </c>
      <c r="S4" s="425"/>
      <c r="T4" s="426"/>
      <c r="U4" s="424" t="str">
        <f>IF(AND(W34=0),"Sieger","")</f>
        <v/>
      </c>
      <c r="V4" s="425"/>
      <c r="W4" s="426"/>
      <c r="X4" s="424" t="str">
        <f>IF(AND(Z34=0),"Sieger","")</f>
        <v/>
      </c>
      <c r="Y4" s="425"/>
      <c r="Z4" s="426"/>
      <c r="AA4" s="424" t="str">
        <f>IF(AND(AC34=0),"Sieger","")</f>
        <v/>
      </c>
      <c r="AB4" s="425"/>
      <c r="AC4" s="426"/>
      <c r="AD4" s="424" t="str">
        <f>IF(AND(AF34=0),"Sieger","")</f>
        <v/>
      </c>
      <c r="AE4" s="425"/>
      <c r="AF4" s="426"/>
      <c r="AG4" s="424" t="str">
        <f>IF(AND(AI34=0),"Sieger","")</f>
        <v/>
      </c>
      <c r="AH4" s="425"/>
      <c r="AI4" s="426"/>
      <c r="AJ4" s="424" t="str">
        <f>IF(AND(AL34=0),"Sieger","")</f>
        <v/>
      </c>
      <c r="AK4" s="425"/>
      <c r="AL4" s="426"/>
      <c r="AM4" s="424" t="str">
        <f>IF(AND(AO34=0),"Sieger","")</f>
        <v/>
      </c>
      <c r="AN4" s="425"/>
      <c r="AO4" s="426"/>
      <c r="AP4" s="424" t="str">
        <f>IF(AND(AR34=0),"Sieger","")</f>
        <v/>
      </c>
      <c r="AQ4" s="425"/>
      <c r="AR4" s="426"/>
      <c r="AS4" s="424" t="str">
        <f>IF(AND(AU34=0),"Sieger","")</f>
        <v/>
      </c>
      <c r="AT4" s="425"/>
      <c r="AU4" s="426"/>
      <c r="AV4" s="424" t="str">
        <f>IF(AND(AX34=0),"Sieger","")</f>
        <v/>
      </c>
      <c r="AW4" s="425"/>
      <c r="AX4" s="426"/>
      <c r="AY4" s="424" t="str">
        <f>IF(AND(BA34=0),"Sieger","")</f>
        <v/>
      </c>
      <c r="AZ4" s="425"/>
      <c r="BA4" s="426"/>
    </row>
    <row r="5" spans="1:54" ht="19.5" thickBot="1">
      <c r="E5" s="431" t="str">
        <f>IF(AND(H34=0),"6er Dart","kein 6 Darter")</f>
        <v>6er Dart</v>
      </c>
      <c r="F5" s="433"/>
      <c r="G5" s="432"/>
      <c r="H5" s="58" t="s">
        <v>48</v>
      </c>
      <c r="I5" s="431" t="str">
        <f>IF(AND(K34=0),"6er Dart","kein 6 Darter")</f>
        <v>kein 6 Darter</v>
      </c>
      <c r="J5" s="432"/>
      <c r="K5" s="58" t="s">
        <v>48</v>
      </c>
      <c r="L5" s="431" t="str">
        <f>IF(AND(N34=0),"6er Dart","kein 6 Darter")</f>
        <v>kein 6 Darter</v>
      </c>
      <c r="M5" s="432"/>
      <c r="N5" s="58" t="s">
        <v>48</v>
      </c>
      <c r="O5" s="431" t="str">
        <f>IF(AND(Q34=0),"6er Dart","kein 6 Darter")</f>
        <v>kein 6 Darter</v>
      </c>
      <c r="P5" s="432"/>
      <c r="Q5" s="58" t="s">
        <v>48</v>
      </c>
      <c r="R5" s="431" t="str">
        <f>IF(AND(T34=0),"6er Dart","kein 6 Darter")</f>
        <v>kein 6 Darter</v>
      </c>
      <c r="S5" s="432"/>
      <c r="T5" s="58" t="s">
        <v>48</v>
      </c>
      <c r="U5" s="431" t="str">
        <f>IF(AND(W34=0),"6er Dart","kein 6 Darter")</f>
        <v>kein 6 Darter</v>
      </c>
      <c r="V5" s="432"/>
      <c r="W5" s="58" t="s">
        <v>48</v>
      </c>
      <c r="X5" s="431" t="str">
        <f>IF(AND(Z34=0),"6er Dart","kein 6 Darter")</f>
        <v>kein 6 Darter</v>
      </c>
      <c r="Y5" s="432"/>
      <c r="Z5" s="58" t="s">
        <v>48</v>
      </c>
      <c r="AA5" s="431" t="str">
        <f>IF(AND(AC34=0),"6er Dart","kein 6 Darter")</f>
        <v>kein 6 Darter</v>
      </c>
      <c r="AB5" s="432"/>
      <c r="AC5" s="58" t="s">
        <v>48</v>
      </c>
      <c r="AD5" s="431" t="str">
        <f>IF(AND(AF34=0),"6er Dart","kein 6 Darter")</f>
        <v>kein 6 Darter</v>
      </c>
      <c r="AE5" s="432"/>
      <c r="AF5" s="58" t="s">
        <v>48</v>
      </c>
      <c r="AG5" s="431" t="str">
        <f>IF(AND(AI34=0),"6er Dart","kein 6 Darter")</f>
        <v>kein 6 Darter</v>
      </c>
      <c r="AH5" s="432"/>
      <c r="AI5" s="58" t="s">
        <v>48</v>
      </c>
      <c r="AJ5" s="431" t="str">
        <f>IF(AND(AL34=0),"6er Dart","kein 6 Darter")</f>
        <v>kein 6 Darter</v>
      </c>
      <c r="AK5" s="432"/>
      <c r="AL5" s="58" t="s">
        <v>48</v>
      </c>
      <c r="AM5" s="431" t="str">
        <f>IF(AND(AO34=0),"6er Dart","kein 6 Darter")</f>
        <v>kein 6 Darter</v>
      </c>
      <c r="AN5" s="432"/>
      <c r="AO5" s="58" t="s">
        <v>48</v>
      </c>
      <c r="AP5" s="431" t="str">
        <f>IF(AND(AR34=0),"6er Dart","kein 6 Darter")</f>
        <v>kein 6 Darter</v>
      </c>
      <c r="AQ5" s="432"/>
      <c r="AR5" s="58" t="s">
        <v>48</v>
      </c>
      <c r="AS5" s="431" t="str">
        <f>IF(AND(AU34=0),"6er Dart","kein 6 Darter")</f>
        <v>kein 6 Darter</v>
      </c>
      <c r="AT5" s="432"/>
      <c r="AU5" s="58" t="s">
        <v>48</v>
      </c>
      <c r="AV5" s="431" t="str">
        <f>IF(AND(AX34=0),"6er Dart","kein 6 Darter")</f>
        <v>kein 6 Darter</v>
      </c>
      <c r="AW5" s="432"/>
      <c r="AX5" s="58" t="s">
        <v>48</v>
      </c>
      <c r="AY5" s="431" t="str">
        <f>IF(AND(BA34=0),"6er Dart","kein 6 Darter")</f>
        <v>kein 6 Darter</v>
      </c>
      <c r="AZ5" s="432"/>
      <c r="BA5" s="58" t="s">
        <v>48</v>
      </c>
    </row>
    <row r="6" spans="1:54" ht="21.75" thickBot="1">
      <c r="E6" s="67" t="str">
        <f>D33</f>
        <v>Sieger</v>
      </c>
      <c r="F6" s="410" t="str">
        <f>C55</f>
        <v>Checkout</v>
      </c>
      <c r="G6" s="411"/>
      <c r="H6" s="59">
        <f>H52</f>
        <v>0</v>
      </c>
      <c r="I6" s="410">
        <f>I55</f>
        <v>0</v>
      </c>
      <c r="J6" s="411"/>
      <c r="K6" s="59">
        <f>K52</f>
        <v>301</v>
      </c>
      <c r="L6" s="410">
        <f>L55</f>
        <v>0</v>
      </c>
      <c r="M6" s="411"/>
      <c r="N6" s="59">
        <f>N52</f>
        <v>301</v>
      </c>
      <c r="O6" s="410">
        <f>O55</f>
        <v>0</v>
      </c>
      <c r="P6" s="411"/>
      <c r="Q6" s="59">
        <f>Q52</f>
        <v>301</v>
      </c>
      <c r="R6" s="410">
        <f>R55</f>
        <v>0</v>
      </c>
      <c r="S6" s="411"/>
      <c r="T6" s="59">
        <f>T52</f>
        <v>301</v>
      </c>
      <c r="U6" s="410">
        <f>U55</f>
        <v>0</v>
      </c>
      <c r="V6" s="411"/>
      <c r="W6" s="59">
        <f>W52</f>
        <v>301</v>
      </c>
      <c r="X6" s="410">
        <f>X55</f>
        <v>0</v>
      </c>
      <c r="Y6" s="411"/>
      <c r="Z6" s="59">
        <f>Z52</f>
        <v>301</v>
      </c>
      <c r="AA6" s="410">
        <f>AA55</f>
        <v>0</v>
      </c>
      <c r="AB6" s="411"/>
      <c r="AC6" s="59">
        <f>AC52</f>
        <v>301</v>
      </c>
      <c r="AD6" s="410">
        <f>AD55</f>
        <v>0</v>
      </c>
      <c r="AE6" s="411"/>
      <c r="AF6" s="59">
        <f>AF52</f>
        <v>301</v>
      </c>
      <c r="AG6" s="410">
        <f>AG55</f>
        <v>0</v>
      </c>
      <c r="AH6" s="411"/>
      <c r="AI6" s="59">
        <f>AI52</f>
        <v>301</v>
      </c>
      <c r="AJ6" s="410">
        <f>AJ55</f>
        <v>0</v>
      </c>
      <c r="AK6" s="411"/>
      <c r="AL6" s="59">
        <f>AL52</f>
        <v>301</v>
      </c>
      <c r="AM6" s="410">
        <f>AM55</f>
        <v>0</v>
      </c>
      <c r="AN6" s="411"/>
      <c r="AO6" s="59">
        <f>AO52</f>
        <v>301</v>
      </c>
      <c r="AP6" s="410">
        <f>AP55</f>
        <v>0</v>
      </c>
      <c r="AQ6" s="411"/>
      <c r="AR6" s="59">
        <f>AR52</f>
        <v>301</v>
      </c>
      <c r="AS6" s="410">
        <f>AS55</f>
        <v>0</v>
      </c>
      <c r="AT6" s="411"/>
      <c r="AU6" s="59">
        <f>AU52</f>
        <v>301</v>
      </c>
      <c r="AV6" s="410">
        <f>AV55</f>
        <v>0</v>
      </c>
      <c r="AW6" s="411"/>
      <c r="AX6" s="59">
        <f>AX52</f>
        <v>301</v>
      </c>
      <c r="AY6" s="410">
        <f>AY55</f>
        <v>0</v>
      </c>
      <c r="AZ6" s="411"/>
      <c r="BA6" s="59">
        <f>BA52</f>
        <v>301</v>
      </c>
    </row>
    <row r="7" spans="1:54" s="66" customFormat="1" ht="19.5" thickBot="1">
      <c r="A7" s="159"/>
      <c r="B7" s="65"/>
      <c r="C7" s="160"/>
      <c r="D7" s="160"/>
      <c r="E7" s="161"/>
      <c r="F7" s="431" t="str">
        <f>'Eingabe Spieler'!B4</f>
        <v>adde</v>
      </c>
      <c r="G7" s="433"/>
      <c r="H7" s="432"/>
      <c r="I7" s="431" t="str">
        <f>'Eingabe Spieler'!C4</f>
        <v>Rainer</v>
      </c>
      <c r="J7" s="433"/>
      <c r="K7" s="432"/>
      <c r="L7" s="431" t="str">
        <f>'Eingabe Spieler'!D4</f>
        <v>Rainer</v>
      </c>
      <c r="M7" s="433"/>
      <c r="N7" s="432"/>
      <c r="O7" s="431" t="str">
        <f>'Eingabe Spieler'!E4</f>
        <v>Adde</v>
      </c>
      <c r="P7" s="433"/>
      <c r="Q7" s="432"/>
      <c r="R7" s="431" t="str">
        <f>'Eingabe Spieler'!F4</f>
        <v>Adde</v>
      </c>
      <c r="S7" s="433"/>
      <c r="T7" s="432"/>
      <c r="U7" s="431" t="str">
        <f>'Eingabe Spieler'!G4</f>
        <v>Rainer</v>
      </c>
      <c r="V7" s="433"/>
      <c r="W7" s="432"/>
      <c r="X7" s="431">
        <f>'Eingabe Spieler'!H4</f>
        <v>0</v>
      </c>
      <c r="Y7" s="433"/>
      <c r="Z7" s="432"/>
      <c r="AA7" s="431">
        <f>'Eingabe Spieler'!I4</f>
        <v>0</v>
      </c>
      <c r="AB7" s="433"/>
      <c r="AC7" s="432"/>
      <c r="AD7" s="431">
        <f>'Eingabe Spieler'!J4</f>
        <v>0</v>
      </c>
      <c r="AE7" s="433"/>
      <c r="AF7" s="432"/>
      <c r="AG7" s="431">
        <f>'Eingabe Spieler'!K4</f>
        <v>0</v>
      </c>
      <c r="AH7" s="433"/>
      <c r="AI7" s="432"/>
      <c r="AJ7" s="431">
        <f>'Eingabe Spieler'!L4</f>
        <v>0</v>
      </c>
      <c r="AK7" s="433"/>
      <c r="AL7" s="432"/>
      <c r="AM7" s="431">
        <f>'Eingabe Spieler'!M4</f>
        <v>0</v>
      </c>
      <c r="AN7" s="433"/>
      <c r="AO7" s="432"/>
      <c r="AP7" s="431">
        <f>'Eingabe Spieler'!N4</f>
        <v>0</v>
      </c>
      <c r="AQ7" s="433"/>
      <c r="AR7" s="432"/>
      <c r="AS7" s="431">
        <f>'Eingabe Spieler'!O4</f>
        <v>0</v>
      </c>
      <c r="AT7" s="433"/>
      <c r="AU7" s="432"/>
      <c r="AV7" s="431">
        <f>'Eingabe Spieler'!P4</f>
        <v>0</v>
      </c>
      <c r="AW7" s="433"/>
      <c r="AX7" s="432"/>
      <c r="AY7" s="431">
        <f>'Eingabe Spieler'!Q4</f>
        <v>0</v>
      </c>
      <c r="AZ7" s="433"/>
      <c r="BA7" s="432"/>
    </row>
    <row r="8" spans="1:54" ht="39" thickBot="1">
      <c r="A8" s="129" t="s">
        <v>236</v>
      </c>
      <c r="B8" s="55" t="s">
        <v>0</v>
      </c>
      <c r="C8" s="56" t="s">
        <v>1</v>
      </c>
      <c r="D8" s="57" t="s">
        <v>2</v>
      </c>
      <c r="F8" s="112" t="s">
        <v>3</v>
      </c>
      <c r="G8" s="112" t="s">
        <v>4</v>
      </c>
      <c r="H8" s="112" t="s">
        <v>5</v>
      </c>
      <c r="I8" s="105" t="s">
        <v>3</v>
      </c>
      <c r="J8" s="105" t="s">
        <v>4</v>
      </c>
      <c r="K8" s="105" t="s">
        <v>5</v>
      </c>
      <c r="L8" s="106" t="s">
        <v>3</v>
      </c>
      <c r="M8" s="106" t="s">
        <v>4</v>
      </c>
      <c r="N8" s="106" t="s">
        <v>5</v>
      </c>
      <c r="O8" s="105" t="s">
        <v>3</v>
      </c>
      <c r="P8" s="105" t="s">
        <v>4</v>
      </c>
      <c r="Q8" s="105" t="s">
        <v>5</v>
      </c>
      <c r="R8" s="106" t="s">
        <v>3</v>
      </c>
      <c r="S8" s="106" t="s">
        <v>4</v>
      </c>
      <c r="T8" s="106" t="s">
        <v>5</v>
      </c>
      <c r="U8" s="105" t="s">
        <v>3</v>
      </c>
      <c r="V8" s="105" t="s">
        <v>4</v>
      </c>
      <c r="W8" s="105" t="s">
        <v>5</v>
      </c>
      <c r="X8" s="106" t="s">
        <v>3</v>
      </c>
      <c r="Y8" s="106" t="s">
        <v>4</v>
      </c>
      <c r="Z8" s="106" t="s">
        <v>5</v>
      </c>
      <c r="AA8" s="105" t="s">
        <v>3</v>
      </c>
      <c r="AB8" s="105" t="s">
        <v>4</v>
      </c>
      <c r="AC8" s="105" t="s">
        <v>5</v>
      </c>
      <c r="AD8" s="106" t="s">
        <v>3</v>
      </c>
      <c r="AE8" s="106" t="s">
        <v>4</v>
      </c>
      <c r="AF8" s="106" t="s">
        <v>5</v>
      </c>
      <c r="AG8" s="105" t="s">
        <v>3</v>
      </c>
      <c r="AH8" s="105" t="s">
        <v>4</v>
      </c>
      <c r="AI8" s="105" t="s">
        <v>5</v>
      </c>
      <c r="AJ8" s="106" t="s">
        <v>3</v>
      </c>
      <c r="AK8" s="106" t="s">
        <v>4</v>
      </c>
      <c r="AL8" s="106" t="s">
        <v>5</v>
      </c>
      <c r="AM8" s="105" t="s">
        <v>3</v>
      </c>
      <c r="AN8" s="105" t="s">
        <v>4</v>
      </c>
      <c r="AO8" s="105" t="s">
        <v>5</v>
      </c>
      <c r="AP8" s="106" t="s">
        <v>3</v>
      </c>
      <c r="AQ8" s="106" t="s">
        <v>4</v>
      </c>
      <c r="AR8" s="106" t="s">
        <v>5</v>
      </c>
      <c r="AS8" s="105" t="s">
        <v>3</v>
      </c>
      <c r="AT8" s="105" t="s">
        <v>4</v>
      </c>
      <c r="AU8" s="105" t="s">
        <v>5</v>
      </c>
      <c r="AV8" s="106" t="s">
        <v>3</v>
      </c>
      <c r="AW8" s="106" t="s">
        <v>4</v>
      </c>
      <c r="AX8" s="106" t="s">
        <v>5</v>
      </c>
      <c r="AY8" s="105" t="s">
        <v>3</v>
      </c>
      <c r="AZ8" s="105" t="s">
        <v>4</v>
      </c>
      <c r="BA8" s="105" t="s">
        <v>5</v>
      </c>
      <c r="BB8" s="104"/>
    </row>
    <row r="9" spans="1:54" ht="15" customHeight="1" thickTop="1">
      <c r="A9" s="132">
        <v>1</v>
      </c>
      <c r="B9" s="54">
        <f>IF($A9=$A$9,1)*1</f>
        <v>1</v>
      </c>
      <c r="C9" s="52">
        <f>IF($A9=$A9,1)*2</f>
        <v>2</v>
      </c>
      <c r="D9" s="50">
        <f>IF($A9=$A9,1)*3</f>
        <v>3</v>
      </c>
      <c r="E9" s="130" t="s">
        <v>6</v>
      </c>
      <c r="F9" s="121">
        <v>60</v>
      </c>
      <c r="G9" s="122">
        <v>57</v>
      </c>
      <c r="H9" s="157">
        <v>60</v>
      </c>
      <c r="I9" s="60"/>
      <c r="J9" s="61"/>
      <c r="K9" s="107"/>
      <c r="L9" s="121"/>
      <c r="M9" s="122"/>
      <c r="N9" s="123"/>
      <c r="O9" s="60"/>
      <c r="P9" s="61"/>
      <c r="Q9" s="107"/>
      <c r="R9" s="113"/>
      <c r="S9" s="114"/>
      <c r="T9" s="115"/>
      <c r="U9" s="110"/>
      <c r="V9" s="62"/>
      <c r="W9" s="108"/>
      <c r="X9" s="113"/>
      <c r="Y9" s="114"/>
      <c r="Z9" s="115"/>
      <c r="AA9" s="110"/>
      <c r="AB9" s="62"/>
      <c r="AC9" s="108"/>
      <c r="AD9" s="121"/>
      <c r="AE9" s="122"/>
      <c r="AF9" s="123"/>
      <c r="AG9" s="110"/>
      <c r="AH9" s="62"/>
      <c r="AI9" s="108"/>
      <c r="AJ9" s="121"/>
      <c r="AK9" s="122"/>
      <c r="AL9" s="123"/>
      <c r="AM9" s="110"/>
      <c r="AN9" s="62"/>
      <c r="AO9" s="108"/>
      <c r="AP9" s="121"/>
      <c r="AQ9" s="122"/>
      <c r="AR9" s="123"/>
      <c r="AS9" s="110"/>
      <c r="AT9" s="62"/>
      <c r="AU9" s="108"/>
      <c r="AV9" s="121"/>
      <c r="AW9" s="122"/>
      <c r="AX9" s="123"/>
      <c r="AY9" s="110"/>
      <c r="AZ9" s="62"/>
      <c r="BA9" s="249"/>
    </row>
    <row r="10" spans="1:54" ht="15" customHeight="1">
      <c r="A10" s="133">
        <v>2</v>
      </c>
      <c r="B10" s="5">
        <f>IF($A10=$A$10,2)*1</f>
        <v>2</v>
      </c>
      <c r="C10" s="53">
        <f>IF($A10=$A10,2)*2</f>
        <v>4</v>
      </c>
      <c r="D10" s="51">
        <f>IF($A10=$A10,2)*3</f>
        <v>6</v>
      </c>
      <c r="E10" s="131" t="s">
        <v>7</v>
      </c>
      <c r="F10" s="124">
        <v>51</v>
      </c>
      <c r="G10" s="61">
        <v>57</v>
      </c>
      <c r="H10" s="158">
        <v>16</v>
      </c>
      <c r="I10" s="60"/>
      <c r="J10" s="61"/>
      <c r="K10" s="107"/>
      <c r="L10" s="124"/>
      <c r="M10" s="61"/>
      <c r="N10" s="125"/>
      <c r="O10" s="60"/>
      <c r="P10" s="61"/>
      <c r="Q10" s="107"/>
      <c r="R10" s="116"/>
      <c r="S10" s="63"/>
      <c r="T10" s="117"/>
      <c r="U10" s="111"/>
      <c r="V10" s="63"/>
      <c r="W10" s="109"/>
      <c r="X10" s="116"/>
      <c r="Y10" s="63"/>
      <c r="Z10" s="117"/>
      <c r="AA10" s="111"/>
      <c r="AB10" s="63"/>
      <c r="AC10" s="109"/>
      <c r="AD10" s="124"/>
      <c r="AE10" s="61"/>
      <c r="AF10" s="125"/>
      <c r="AG10" s="111"/>
      <c r="AH10" s="63"/>
      <c r="AI10" s="109"/>
      <c r="AJ10" s="124"/>
      <c r="AK10" s="61"/>
      <c r="AL10" s="125"/>
      <c r="AM10" s="111"/>
      <c r="AN10" s="63"/>
      <c r="AO10" s="109"/>
      <c r="AP10" s="124"/>
      <c r="AQ10" s="61"/>
      <c r="AR10" s="125"/>
      <c r="AS10" s="111"/>
      <c r="AT10" s="63"/>
      <c r="AU10" s="109"/>
      <c r="AV10" s="124"/>
      <c r="AW10" s="61"/>
      <c r="AX10" s="125"/>
      <c r="AY10" s="111"/>
      <c r="AZ10" s="63"/>
      <c r="BA10" s="117"/>
    </row>
    <row r="11" spans="1:54" ht="18.75">
      <c r="A11" s="133">
        <v>3</v>
      </c>
      <c r="B11" s="5">
        <f>IF($A11=$A11,3)*1</f>
        <v>3</v>
      </c>
      <c r="C11" s="53">
        <f>IF($A11=$A11,3)*2</f>
        <v>6</v>
      </c>
      <c r="D11" s="51">
        <f>IF($A11=$A11,3)*3</f>
        <v>9</v>
      </c>
      <c r="E11" s="130" t="s">
        <v>8</v>
      </c>
      <c r="F11" s="124"/>
      <c r="G11" s="61"/>
      <c r="H11" s="158"/>
      <c r="I11" s="60"/>
      <c r="J11" s="61"/>
      <c r="K11" s="107"/>
      <c r="L11" s="124"/>
      <c r="M11" s="61"/>
      <c r="N11" s="125"/>
      <c r="O11" s="60"/>
      <c r="P11" s="61"/>
      <c r="Q11" s="107"/>
      <c r="R11" s="116"/>
      <c r="S11" s="63"/>
      <c r="T11" s="117"/>
      <c r="U11" s="111"/>
      <c r="V11" s="63"/>
      <c r="W11" s="109"/>
      <c r="X11" s="116"/>
      <c r="Y11" s="63"/>
      <c r="Z11" s="117"/>
      <c r="AA11" s="111"/>
      <c r="AB11" s="63"/>
      <c r="AC11" s="109"/>
      <c r="AD11" s="124"/>
      <c r="AE11" s="61"/>
      <c r="AF11" s="125"/>
      <c r="AG11" s="111"/>
      <c r="AH11" s="63"/>
      <c r="AI11" s="109"/>
      <c r="AJ11" s="124"/>
      <c r="AK11" s="61"/>
      <c r="AL11" s="125"/>
      <c r="AM11" s="111"/>
      <c r="AN11" s="63"/>
      <c r="AO11" s="109"/>
      <c r="AP11" s="124"/>
      <c r="AQ11" s="61"/>
      <c r="AR11" s="125"/>
      <c r="AS11" s="111"/>
      <c r="AT11" s="63"/>
      <c r="AU11" s="109"/>
      <c r="AV11" s="124"/>
      <c r="AW11" s="61"/>
      <c r="AX11" s="125"/>
      <c r="AY11" s="111"/>
      <c r="AZ11" s="63"/>
      <c r="BA11" s="117"/>
    </row>
    <row r="12" spans="1:54" ht="18.75">
      <c r="A12" s="133">
        <v>4</v>
      </c>
      <c r="B12" s="5">
        <f>IF($A12=$A12,4)*1</f>
        <v>4</v>
      </c>
      <c r="C12" s="53">
        <f>IF($A12=$A12,4)*2</f>
        <v>8</v>
      </c>
      <c r="D12" s="51">
        <f>IF($A12=$A12,4)*3</f>
        <v>12</v>
      </c>
      <c r="E12" s="131" t="s">
        <v>9</v>
      </c>
      <c r="F12" s="124"/>
      <c r="G12" s="61"/>
      <c r="H12" s="158"/>
      <c r="I12" s="60"/>
      <c r="J12" s="61"/>
      <c r="K12" s="107"/>
      <c r="L12" s="124"/>
      <c r="M12" s="61"/>
      <c r="N12" s="125"/>
      <c r="O12" s="64"/>
      <c r="P12" s="61"/>
      <c r="Q12" s="107"/>
      <c r="R12" s="116"/>
      <c r="S12" s="63"/>
      <c r="T12" s="117"/>
      <c r="U12" s="111"/>
      <c r="V12" s="63"/>
      <c r="W12" s="109"/>
      <c r="X12" s="116"/>
      <c r="Y12" s="63"/>
      <c r="Z12" s="117"/>
      <c r="AA12" s="111"/>
      <c r="AB12" s="63"/>
      <c r="AC12" s="109"/>
      <c r="AD12" s="124"/>
      <c r="AE12" s="61"/>
      <c r="AF12" s="125"/>
      <c r="AG12" s="111"/>
      <c r="AH12" s="63"/>
      <c r="AI12" s="109"/>
      <c r="AJ12" s="124"/>
      <c r="AK12" s="61"/>
      <c r="AL12" s="125"/>
      <c r="AM12" s="111"/>
      <c r="AN12" s="63"/>
      <c r="AO12" s="109"/>
      <c r="AP12" s="124"/>
      <c r="AQ12" s="61"/>
      <c r="AR12" s="125"/>
      <c r="AS12" s="111"/>
      <c r="AT12" s="63"/>
      <c r="AU12" s="109"/>
      <c r="AV12" s="124"/>
      <c r="AW12" s="61"/>
      <c r="AX12" s="125"/>
      <c r="AY12" s="111"/>
      <c r="AZ12" s="63"/>
      <c r="BA12" s="117"/>
    </row>
    <row r="13" spans="1:54" ht="18.75">
      <c r="A13" s="133">
        <v>5</v>
      </c>
      <c r="B13" s="5">
        <f>IF($A13=$A13,5)*1</f>
        <v>5</v>
      </c>
      <c r="C13" s="53">
        <f>IF($A13=$A13,5)*2</f>
        <v>10</v>
      </c>
      <c r="D13" s="51">
        <f>IF($A13=$A13,5)*3</f>
        <v>15</v>
      </c>
      <c r="E13" s="130" t="s">
        <v>10</v>
      </c>
      <c r="F13" s="124"/>
      <c r="G13" s="61"/>
      <c r="H13" s="158"/>
      <c r="I13" s="60"/>
      <c r="J13" s="61"/>
      <c r="K13" s="107"/>
      <c r="L13" s="124"/>
      <c r="M13" s="61"/>
      <c r="N13" s="125"/>
      <c r="O13" s="60"/>
      <c r="P13" s="61"/>
      <c r="Q13" s="107"/>
      <c r="R13" s="116"/>
      <c r="S13" s="63"/>
      <c r="T13" s="117"/>
      <c r="U13" s="111"/>
      <c r="V13" s="63"/>
      <c r="W13" s="109"/>
      <c r="X13" s="116"/>
      <c r="Y13" s="63"/>
      <c r="Z13" s="117"/>
      <c r="AA13" s="111"/>
      <c r="AB13" s="63"/>
      <c r="AC13" s="109"/>
      <c r="AD13" s="124"/>
      <c r="AE13" s="61"/>
      <c r="AF13" s="125"/>
      <c r="AG13" s="111"/>
      <c r="AH13" s="63"/>
      <c r="AI13" s="109"/>
      <c r="AJ13" s="124"/>
      <c r="AK13" s="61"/>
      <c r="AL13" s="125"/>
      <c r="AM13" s="111"/>
      <c r="AN13" s="63"/>
      <c r="AO13" s="109"/>
      <c r="AP13" s="124"/>
      <c r="AQ13" s="61"/>
      <c r="AR13" s="125"/>
      <c r="AS13" s="111"/>
      <c r="AT13" s="63"/>
      <c r="AU13" s="109"/>
      <c r="AV13" s="124"/>
      <c r="AW13" s="61"/>
      <c r="AX13" s="125"/>
      <c r="AY13" s="111"/>
      <c r="AZ13" s="63"/>
      <c r="BA13" s="117"/>
    </row>
    <row r="14" spans="1:54" ht="18.75">
      <c r="A14" s="133">
        <v>6</v>
      </c>
      <c r="B14" s="5">
        <f>IF($A14=$A14,6)*1</f>
        <v>6</v>
      </c>
      <c r="C14" s="53">
        <f>IF($A14=$A14,6)*2</f>
        <v>12</v>
      </c>
      <c r="D14" s="51">
        <f>IF($A14=$A14,6)*3</f>
        <v>18</v>
      </c>
      <c r="E14" s="131" t="s">
        <v>11</v>
      </c>
      <c r="F14" s="124"/>
      <c r="G14" s="61"/>
      <c r="H14" s="125"/>
      <c r="I14" s="60"/>
      <c r="J14" s="61"/>
      <c r="K14" s="107"/>
      <c r="L14" s="124"/>
      <c r="M14" s="61"/>
      <c r="N14" s="125"/>
      <c r="O14" s="60"/>
      <c r="P14" s="61"/>
      <c r="Q14" s="107"/>
      <c r="R14" s="116"/>
      <c r="S14" s="63"/>
      <c r="T14" s="117"/>
      <c r="U14" s="111"/>
      <c r="V14" s="63"/>
      <c r="W14" s="109"/>
      <c r="X14" s="116"/>
      <c r="Y14" s="63"/>
      <c r="Z14" s="117"/>
      <c r="AA14" s="111"/>
      <c r="AB14" s="63"/>
      <c r="AC14" s="109"/>
      <c r="AD14" s="124"/>
      <c r="AE14" s="61"/>
      <c r="AF14" s="125"/>
      <c r="AG14" s="111"/>
      <c r="AH14" s="63"/>
      <c r="AI14" s="109"/>
      <c r="AJ14" s="124"/>
      <c r="AK14" s="61"/>
      <c r="AL14" s="125"/>
      <c r="AM14" s="111"/>
      <c r="AN14" s="63"/>
      <c r="AO14" s="109"/>
      <c r="AP14" s="124"/>
      <c r="AQ14" s="61"/>
      <c r="AR14" s="125"/>
      <c r="AS14" s="111"/>
      <c r="AT14" s="63"/>
      <c r="AU14" s="109"/>
      <c r="AV14" s="124"/>
      <c r="AW14" s="61"/>
      <c r="AX14" s="125"/>
      <c r="AY14" s="111"/>
      <c r="AZ14" s="63"/>
      <c r="BA14" s="117"/>
    </row>
    <row r="15" spans="1:54" ht="18.75">
      <c r="A15" s="133">
        <v>7</v>
      </c>
      <c r="B15" s="5">
        <f>IF($A15=$A15,7)*1</f>
        <v>7</v>
      </c>
      <c r="C15" s="53">
        <f>IF($A15=$A15,7)*2</f>
        <v>14</v>
      </c>
      <c r="D15" s="51">
        <f>IF($A15=$A15,7)*3</f>
        <v>21</v>
      </c>
      <c r="E15" s="130" t="s">
        <v>12</v>
      </c>
      <c r="F15" s="124"/>
      <c r="G15" s="61"/>
      <c r="H15" s="125"/>
      <c r="I15" s="60"/>
      <c r="J15" s="61"/>
      <c r="K15" s="107"/>
      <c r="L15" s="124"/>
      <c r="M15" s="61"/>
      <c r="N15" s="125"/>
      <c r="O15" s="60"/>
      <c r="P15" s="61"/>
      <c r="Q15" s="107"/>
      <c r="R15" s="116"/>
      <c r="S15" s="63"/>
      <c r="T15" s="117"/>
      <c r="U15" s="111"/>
      <c r="V15" s="63"/>
      <c r="W15" s="109"/>
      <c r="X15" s="116"/>
      <c r="Y15" s="63"/>
      <c r="Z15" s="117"/>
      <c r="AA15" s="111"/>
      <c r="AB15" s="63"/>
      <c r="AC15" s="109"/>
      <c r="AD15" s="124"/>
      <c r="AE15" s="61"/>
      <c r="AF15" s="125"/>
      <c r="AG15" s="111"/>
      <c r="AH15" s="63"/>
      <c r="AI15" s="109"/>
      <c r="AJ15" s="124"/>
      <c r="AK15" s="61"/>
      <c r="AL15" s="125"/>
      <c r="AM15" s="111"/>
      <c r="AN15" s="63"/>
      <c r="AO15" s="109"/>
      <c r="AP15" s="124"/>
      <c r="AQ15" s="61"/>
      <c r="AR15" s="125"/>
      <c r="AS15" s="111"/>
      <c r="AT15" s="63"/>
      <c r="AU15" s="109"/>
      <c r="AV15" s="124"/>
      <c r="AW15" s="61"/>
      <c r="AX15" s="125"/>
      <c r="AY15" s="111"/>
      <c r="AZ15" s="63"/>
      <c r="BA15" s="117"/>
    </row>
    <row r="16" spans="1:54" ht="18.75">
      <c r="A16" s="133">
        <v>8</v>
      </c>
      <c r="B16" s="5">
        <f>IF($A16=$A16,8)*1</f>
        <v>8</v>
      </c>
      <c r="C16" s="53">
        <f>IF($A16=$A16,8)*2</f>
        <v>16</v>
      </c>
      <c r="D16" s="51">
        <f>IF($A16=$A16,8)*3</f>
        <v>24</v>
      </c>
      <c r="E16" s="131" t="s">
        <v>13</v>
      </c>
      <c r="F16" s="124"/>
      <c r="G16" s="61"/>
      <c r="H16" s="125"/>
      <c r="I16" s="60"/>
      <c r="J16" s="61"/>
      <c r="K16" s="107"/>
      <c r="L16" s="124"/>
      <c r="M16" s="61"/>
      <c r="N16" s="125"/>
      <c r="O16" s="60"/>
      <c r="P16" s="61"/>
      <c r="Q16" s="107"/>
      <c r="R16" s="116"/>
      <c r="S16" s="63"/>
      <c r="T16" s="117"/>
      <c r="U16" s="111"/>
      <c r="V16" s="63"/>
      <c r="W16" s="109"/>
      <c r="X16" s="116"/>
      <c r="Y16" s="63"/>
      <c r="Z16" s="117"/>
      <c r="AA16" s="111"/>
      <c r="AB16" s="63"/>
      <c r="AC16" s="109"/>
      <c r="AD16" s="124"/>
      <c r="AE16" s="61"/>
      <c r="AF16" s="125"/>
      <c r="AG16" s="111"/>
      <c r="AH16" s="63"/>
      <c r="AI16" s="109"/>
      <c r="AJ16" s="124"/>
      <c r="AK16" s="61"/>
      <c r="AL16" s="125"/>
      <c r="AM16" s="111"/>
      <c r="AN16" s="63"/>
      <c r="AO16" s="109"/>
      <c r="AP16" s="124"/>
      <c r="AQ16" s="61"/>
      <c r="AR16" s="125"/>
      <c r="AS16" s="111"/>
      <c r="AT16" s="63"/>
      <c r="AU16" s="109"/>
      <c r="AV16" s="124"/>
      <c r="AW16" s="61"/>
      <c r="AX16" s="125"/>
      <c r="AY16" s="111"/>
      <c r="AZ16" s="63"/>
      <c r="BA16" s="117"/>
    </row>
    <row r="17" spans="1:53" ht="18.75">
      <c r="A17" s="133">
        <v>9</v>
      </c>
      <c r="B17" s="5">
        <f>IF($A17=$A17,9)*1</f>
        <v>9</v>
      </c>
      <c r="C17" s="53">
        <f>IF($A17=$A17,9)*2</f>
        <v>18</v>
      </c>
      <c r="D17" s="51">
        <f>IF($A17=$A17,9)*3</f>
        <v>27</v>
      </c>
      <c r="E17" s="130" t="s">
        <v>14</v>
      </c>
      <c r="F17" s="124"/>
      <c r="G17" s="61"/>
      <c r="H17" s="125"/>
      <c r="I17" s="60"/>
      <c r="J17" s="61"/>
      <c r="K17" s="107"/>
      <c r="L17" s="124"/>
      <c r="M17" s="61"/>
      <c r="N17" s="125"/>
      <c r="O17" s="60"/>
      <c r="P17" s="61"/>
      <c r="Q17" s="107"/>
      <c r="R17" s="116"/>
      <c r="S17" s="63"/>
      <c r="T17" s="117"/>
      <c r="U17" s="111"/>
      <c r="V17" s="63"/>
      <c r="W17" s="109"/>
      <c r="X17" s="116"/>
      <c r="Y17" s="63"/>
      <c r="Z17" s="117"/>
      <c r="AA17" s="111"/>
      <c r="AB17" s="63"/>
      <c r="AC17" s="109"/>
      <c r="AD17" s="124"/>
      <c r="AE17" s="61"/>
      <c r="AF17" s="125"/>
      <c r="AG17" s="111"/>
      <c r="AH17" s="63"/>
      <c r="AI17" s="109"/>
      <c r="AJ17" s="124"/>
      <c r="AK17" s="61"/>
      <c r="AL17" s="125"/>
      <c r="AM17" s="111"/>
      <c r="AN17" s="63"/>
      <c r="AO17" s="109"/>
      <c r="AP17" s="124"/>
      <c r="AQ17" s="61"/>
      <c r="AR17" s="125"/>
      <c r="AS17" s="111"/>
      <c r="AT17" s="63"/>
      <c r="AU17" s="109"/>
      <c r="AV17" s="124"/>
      <c r="AW17" s="61"/>
      <c r="AX17" s="125"/>
      <c r="AY17" s="111"/>
      <c r="AZ17" s="63"/>
      <c r="BA17" s="117"/>
    </row>
    <row r="18" spans="1:53" ht="18.75">
      <c r="A18" s="133">
        <v>10</v>
      </c>
      <c r="B18" s="5">
        <f>IF($A18=$A18,10)*1</f>
        <v>10</v>
      </c>
      <c r="C18" s="53">
        <f>IF($A18=$A18,10)*2</f>
        <v>20</v>
      </c>
      <c r="D18" s="51">
        <f>IF($A18=$A18,10)*3</f>
        <v>30</v>
      </c>
      <c r="E18" s="131" t="s">
        <v>15</v>
      </c>
      <c r="F18" s="124"/>
      <c r="G18" s="61"/>
      <c r="H18" s="125"/>
      <c r="I18" s="60"/>
      <c r="J18" s="61"/>
      <c r="K18" s="107"/>
      <c r="L18" s="124"/>
      <c r="M18" s="61"/>
      <c r="N18" s="125"/>
      <c r="O18" s="60"/>
      <c r="P18" s="61"/>
      <c r="Q18" s="107"/>
      <c r="R18" s="116"/>
      <c r="S18" s="63"/>
      <c r="T18" s="117"/>
      <c r="U18" s="111"/>
      <c r="V18" s="63"/>
      <c r="W18" s="109"/>
      <c r="X18" s="116"/>
      <c r="Y18" s="63"/>
      <c r="Z18" s="117"/>
      <c r="AA18" s="111"/>
      <c r="AB18" s="63"/>
      <c r="AC18" s="109"/>
      <c r="AD18" s="124"/>
      <c r="AE18" s="61"/>
      <c r="AF18" s="125"/>
      <c r="AG18" s="111"/>
      <c r="AH18" s="63"/>
      <c r="AI18" s="109"/>
      <c r="AJ18" s="124"/>
      <c r="AK18" s="61"/>
      <c r="AL18" s="125"/>
      <c r="AM18" s="111"/>
      <c r="AN18" s="63"/>
      <c r="AO18" s="109"/>
      <c r="AP18" s="124"/>
      <c r="AQ18" s="61"/>
      <c r="AR18" s="125"/>
      <c r="AS18" s="111"/>
      <c r="AT18" s="63"/>
      <c r="AU18" s="109"/>
      <c r="AV18" s="124"/>
      <c r="AW18" s="61"/>
      <c r="AX18" s="125"/>
      <c r="AY18" s="111"/>
      <c r="AZ18" s="63"/>
      <c r="BA18" s="117"/>
    </row>
    <row r="19" spans="1:53" ht="15" customHeight="1">
      <c r="A19" s="133">
        <v>11</v>
      </c>
      <c r="B19" s="5">
        <f>IF($A19=$A19,11)*1</f>
        <v>11</v>
      </c>
      <c r="C19" s="53">
        <f>IF($A19=$A19,11)*2</f>
        <v>22</v>
      </c>
      <c r="D19" s="51">
        <f>IF($A19=$A19,11)*3</f>
        <v>33</v>
      </c>
      <c r="E19" s="130" t="s">
        <v>16</v>
      </c>
      <c r="F19" s="124"/>
      <c r="G19" s="61"/>
      <c r="H19" s="125"/>
      <c r="I19" s="60"/>
      <c r="J19" s="61"/>
      <c r="K19" s="107"/>
      <c r="L19" s="124"/>
      <c r="M19" s="61"/>
      <c r="N19" s="125"/>
      <c r="O19" s="60"/>
      <c r="P19" s="61"/>
      <c r="Q19" s="107"/>
      <c r="R19" s="116"/>
      <c r="S19" s="63"/>
      <c r="T19" s="117"/>
      <c r="U19" s="111"/>
      <c r="V19" s="63"/>
      <c r="W19" s="109"/>
      <c r="X19" s="116"/>
      <c r="Y19" s="63"/>
      <c r="Z19" s="117"/>
      <c r="AA19" s="111"/>
      <c r="AB19" s="63"/>
      <c r="AC19" s="109"/>
      <c r="AD19" s="124"/>
      <c r="AE19" s="61"/>
      <c r="AF19" s="125"/>
      <c r="AG19" s="111"/>
      <c r="AH19" s="63"/>
      <c r="AI19" s="109"/>
      <c r="AJ19" s="124"/>
      <c r="AK19" s="61"/>
      <c r="AL19" s="125"/>
      <c r="AM19" s="111"/>
      <c r="AN19" s="63"/>
      <c r="AO19" s="109"/>
      <c r="AP19" s="124"/>
      <c r="AQ19" s="61"/>
      <c r="AR19" s="125"/>
      <c r="AS19" s="111"/>
      <c r="AT19" s="63"/>
      <c r="AU19" s="109"/>
      <c r="AV19" s="124"/>
      <c r="AW19" s="61"/>
      <c r="AX19" s="125"/>
      <c r="AY19" s="111"/>
      <c r="AZ19" s="63"/>
      <c r="BA19" s="117"/>
    </row>
    <row r="20" spans="1:53" ht="18.75">
      <c r="A20" s="133">
        <v>12</v>
      </c>
      <c r="B20" s="5">
        <f>IF($A20=$A20,12)*1</f>
        <v>12</v>
      </c>
      <c r="C20" s="53">
        <f>IF($A20=$A20,12)*2</f>
        <v>24</v>
      </c>
      <c r="D20" s="51">
        <f>IF($A20=$A20,12)*3</f>
        <v>36</v>
      </c>
      <c r="E20" s="131" t="s">
        <v>17</v>
      </c>
      <c r="F20" s="124"/>
      <c r="G20" s="61"/>
      <c r="H20" s="125"/>
      <c r="I20" s="60"/>
      <c r="J20" s="61"/>
      <c r="K20" s="107"/>
      <c r="L20" s="124"/>
      <c r="M20" s="61"/>
      <c r="N20" s="125"/>
      <c r="O20" s="60"/>
      <c r="P20" s="61"/>
      <c r="Q20" s="107"/>
      <c r="R20" s="116"/>
      <c r="S20" s="63"/>
      <c r="T20" s="117"/>
      <c r="U20" s="111"/>
      <c r="V20" s="63"/>
      <c r="W20" s="109"/>
      <c r="X20" s="116"/>
      <c r="Y20" s="63"/>
      <c r="Z20" s="117"/>
      <c r="AA20" s="111"/>
      <c r="AB20" s="63"/>
      <c r="AC20" s="109"/>
      <c r="AD20" s="124"/>
      <c r="AE20" s="61"/>
      <c r="AF20" s="125"/>
      <c r="AG20" s="111"/>
      <c r="AH20" s="63"/>
      <c r="AI20" s="109"/>
      <c r="AJ20" s="124"/>
      <c r="AK20" s="61"/>
      <c r="AL20" s="125"/>
      <c r="AM20" s="111"/>
      <c r="AN20" s="63"/>
      <c r="AO20" s="109"/>
      <c r="AP20" s="124"/>
      <c r="AQ20" s="61"/>
      <c r="AR20" s="125"/>
      <c r="AS20" s="111"/>
      <c r="AT20" s="63"/>
      <c r="AU20" s="109"/>
      <c r="AV20" s="124"/>
      <c r="AW20" s="61"/>
      <c r="AX20" s="125"/>
      <c r="AY20" s="111"/>
      <c r="AZ20" s="63"/>
      <c r="BA20" s="117"/>
    </row>
    <row r="21" spans="1:53" ht="18.75">
      <c r="A21" s="133">
        <v>13</v>
      </c>
      <c r="B21" s="5">
        <f>IF($A21=$A21,13)*1</f>
        <v>13</v>
      </c>
      <c r="C21" s="53">
        <f>IF($A21=$A21,13)*2</f>
        <v>26</v>
      </c>
      <c r="D21" s="51">
        <f>IF($A21=$A21,13)*3</f>
        <v>39</v>
      </c>
      <c r="E21" s="130" t="s">
        <v>18</v>
      </c>
      <c r="F21" s="124"/>
      <c r="G21" s="61"/>
      <c r="H21" s="125"/>
      <c r="I21" s="60"/>
      <c r="J21" s="61"/>
      <c r="K21" s="107"/>
      <c r="L21" s="124"/>
      <c r="M21" s="61"/>
      <c r="N21" s="125"/>
      <c r="O21" s="60"/>
      <c r="P21" s="61"/>
      <c r="Q21" s="107"/>
      <c r="R21" s="116"/>
      <c r="S21" s="63"/>
      <c r="T21" s="117"/>
      <c r="U21" s="111"/>
      <c r="V21" s="63"/>
      <c r="W21" s="109"/>
      <c r="X21" s="116"/>
      <c r="Y21" s="63"/>
      <c r="Z21" s="117"/>
      <c r="AA21" s="111"/>
      <c r="AB21" s="63"/>
      <c r="AC21" s="109"/>
      <c r="AD21" s="124"/>
      <c r="AE21" s="61"/>
      <c r="AF21" s="125"/>
      <c r="AG21" s="111"/>
      <c r="AH21" s="63"/>
      <c r="AI21" s="109"/>
      <c r="AJ21" s="124"/>
      <c r="AK21" s="61"/>
      <c r="AL21" s="125"/>
      <c r="AM21" s="111"/>
      <c r="AN21" s="63"/>
      <c r="AO21" s="109"/>
      <c r="AP21" s="124"/>
      <c r="AQ21" s="61"/>
      <c r="AR21" s="125"/>
      <c r="AS21" s="111"/>
      <c r="AT21" s="63"/>
      <c r="AU21" s="109"/>
      <c r="AV21" s="124"/>
      <c r="AW21" s="61"/>
      <c r="AX21" s="125"/>
      <c r="AY21" s="111"/>
      <c r="AZ21" s="63"/>
      <c r="BA21" s="117"/>
    </row>
    <row r="22" spans="1:53" ht="18.75">
      <c r="A22" s="133">
        <v>14</v>
      </c>
      <c r="B22" s="5">
        <f>IF($A22=$A22,14)*1</f>
        <v>14</v>
      </c>
      <c r="C22" s="53">
        <f>IF($A22=$A22,14)*2</f>
        <v>28</v>
      </c>
      <c r="D22" s="51">
        <f>IF($A22=$A22,14)*3</f>
        <v>42</v>
      </c>
      <c r="E22" s="131" t="s">
        <v>19</v>
      </c>
      <c r="F22" s="124"/>
      <c r="G22" s="61"/>
      <c r="H22" s="125"/>
      <c r="I22" s="60"/>
      <c r="J22" s="61"/>
      <c r="K22" s="107"/>
      <c r="L22" s="124"/>
      <c r="M22" s="61"/>
      <c r="N22" s="125"/>
      <c r="O22" s="60"/>
      <c r="P22" s="61"/>
      <c r="Q22" s="107"/>
      <c r="R22" s="116"/>
      <c r="S22" s="63"/>
      <c r="T22" s="117"/>
      <c r="U22" s="111"/>
      <c r="V22" s="63"/>
      <c r="W22" s="109"/>
      <c r="X22" s="116"/>
      <c r="Y22" s="63"/>
      <c r="Z22" s="117"/>
      <c r="AA22" s="111"/>
      <c r="AB22" s="63"/>
      <c r="AC22" s="109"/>
      <c r="AD22" s="124"/>
      <c r="AE22" s="61"/>
      <c r="AF22" s="125"/>
      <c r="AG22" s="111"/>
      <c r="AH22" s="63"/>
      <c r="AI22" s="109"/>
      <c r="AJ22" s="124"/>
      <c r="AK22" s="61"/>
      <c r="AL22" s="125"/>
      <c r="AM22" s="111"/>
      <c r="AN22" s="63"/>
      <c r="AO22" s="109"/>
      <c r="AP22" s="124"/>
      <c r="AQ22" s="61"/>
      <c r="AR22" s="125"/>
      <c r="AS22" s="111"/>
      <c r="AT22" s="63"/>
      <c r="AU22" s="109"/>
      <c r="AV22" s="124"/>
      <c r="AW22" s="61"/>
      <c r="AX22" s="125"/>
      <c r="AY22" s="111"/>
      <c r="AZ22" s="63"/>
      <c r="BA22" s="117"/>
    </row>
    <row r="23" spans="1:53" ht="18.75">
      <c r="A23" s="133">
        <v>15</v>
      </c>
      <c r="B23" s="5">
        <f>IF($A23=$A23,15)*1</f>
        <v>15</v>
      </c>
      <c r="C23" s="53">
        <f>IF($A23=$A23,15)*2</f>
        <v>30</v>
      </c>
      <c r="D23" s="51">
        <f>IF($A23=$A23,15)*3</f>
        <v>45</v>
      </c>
      <c r="E23" s="130" t="s">
        <v>20</v>
      </c>
      <c r="F23" s="124"/>
      <c r="G23" s="61"/>
      <c r="H23" s="125"/>
      <c r="I23" s="60"/>
      <c r="J23" s="61"/>
      <c r="K23" s="107"/>
      <c r="L23" s="124"/>
      <c r="M23" s="61"/>
      <c r="N23" s="125"/>
      <c r="O23" s="60"/>
      <c r="P23" s="61"/>
      <c r="Q23" s="107"/>
      <c r="R23" s="116"/>
      <c r="S23" s="63"/>
      <c r="T23" s="117"/>
      <c r="U23" s="111"/>
      <c r="V23" s="63"/>
      <c r="W23" s="109"/>
      <c r="X23" s="116"/>
      <c r="Y23" s="63"/>
      <c r="Z23" s="117"/>
      <c r="AA23" s="111"/>
      <c r="AB23" s="63"/>
      <c r="AC23" s="109"/>
      <c r="AD23" s="124"/>
      <c r="AE23" s="61"/>
      <c r="AF23" s="125"/>
      <c r="AG23" s="111"/>
      <c r="AH23" s="63"/>
      <c r="AI23" s="109"/>
      <c r="AJ23" s="124"/>
      <c r="AK23" s="61"/>
      <c r="AL23" s="125"/>
      <c r="AM23" s="111"/>
      <c r="AN23" s="63"/>
      <c r="AO23" s="109"/>
      <c r="AP23" s="124"/>
      <c r="AQ23" s="61"/>
      <c r="AR23" s="125"/>
      <c r="AS23" s="111"/>
      <c r="AT23" s="63"/>
      <c r="AU23" s="109"/>
      <c r="AV23" s="124"/>
      <c r="AW23" s="61"/>
      <c r="AX23" s="125"/>
      <c r="AY23" s="111"/>
      <c r="AZ23" s="63"/>
      <c r="BA23" s="117"/>
    </row>
    <row r="24" spans="1:53" ht="18.75">
      <c r="A24" s="133">
        <v>16</v>
      </c>
      <c r="B24" s="5">
        <f>IF($A24=$A24,16)*1</f>
        <v>16</v>
      </c>
      <c r="C24" s="53">
        <f>IF($A24=$A24,16)*2</f>
        <v>32</v>
      </c>
      <c r="D24" s="51">
        <f>IF($A24=$A24,16)*3</f>
        <v>48</v>
      </c>
      <c r="E24" s="131" t="s">
        <v>21</v>
      </c>
      <c r="F24" s="124"/>
      <c r="G24" s="61"/>
      <c r="H24" s="125"/>
      <c r="I24" s="60"/>
      <c r="J24" s="61"/>
      <c r="K24" s="107"/>
      <c r="L24" s="124"/>
      <c r="M24" s="61"/>
      <c r="N24" s="125"/>
      <c r="O24" s="60"/>
      <c r="P24" s="61"/>
      <c r="Q24" s="107"/>
      <c r="R24" s="116"/>
      <c r="S24" s="63"/>
      <c r="T24" s="117"/>
      <c r="U24" s="111"/>
      <c r="V24" s="63"/>
      <c r="W24" s="109"/>
      <c r="X24" s="116"/>
      <c r="Y24" s="63"/>
      <c r="Z24" s="117"/>
      <c r="AA24" s="111"/>
      <c r="AB24" s="63"/>
      <c r="AC24" s="109"/>
      <c r="AD24" s="124"/>
      <c r="AE24" s="61"/>
      <c r="AF24" s="125"/>
      <c r="AG24" s="111"/>
      <c r="AH24" s="63"/>
      <c r="AI24" s="109"/>
      <c r="AJ24" s="124"/>
      <c r="AK24" s="61"/>
      <c r="AL24" s="125"/>
      <c r="AM24" s="111"/>
      <c r="AN24" s="63"/>
      <c r="AO24" s="109"/>
      <c r="AP24" s="124"/>
      <c r="AQ24" s="61"/>
      <c r="AR24" s="125"/>
      <c r="AS24" s="111"/>
      <c r="AT24" s="63"/>
      <c r="AU24" s="109"/>
      <c r="AV24" s="124"/>
      <c r="AW24" s="61"/>
      <c r="AX24" s="125"/>
      <c r="AY24" s="111"/>
      <c r="AZ24" s="63"/>
      <c r="BA24" s="117"/>
    </row>
    <row r="25" spans="1:53" ht="18.75">
      <c r="A25" s="133">
        <v>17</v>
      </c>
      <c r="B25" s="5">
        <f>IF($A25=$A25,17)*1</f>
        <v>17</v>
      </c>
      <c r="C25" s="53">
        <f>IF($A25=$A25,17)*2</f>
        <v>34</v>
      </c>
      <c r="D25" s="51">
        <f>IF($A25=$A25,17)*3</f>
        <v>51</v>
      </c>
      <c r="E25" s="130" t="s">
        <v>22</v>
      </c>
      <c r="F25" s="124"/>
      <c r="G25" s="61"/>
      <c r="H25" s="125"/>
      <c r="I25" s="60"/>
      <c r="J25" s="61"/>
      <c r="K25" s="107"/>
      <c r="L25" s="124"/>
      <c r="M25" s="61"/>
      <c r="N25" s="125"/>
      <c r="O25" s="60"/>
      <c r="P25" s="61"/>
      <c r="Q25" s="107"/>
      <c r="R25" s="116"/>
      <c r="S25" s="63"/>
      <c r="T25" s="117"/>
      <c r="U25" s="111"/>
      <c r="V25" s="63"/>
      <c r="W25" s="109"/>
      <c r="X25" s="116"/>
      <c r="Y25" s="63"/>
      <c r="Z25" s="117"/>
      <c r="AA25" s="111"/>
      <c r="AB25" s="63"/>
      <c r="AC25" s="109"/>
      <c r="AD25" s="124"/>
      <c r="AE25" s="61"/>
      <c r="AF25" s="125"/>
      <c r="AG25" s="111"/>
      <c r="AH25" s="63"/>
      <c r="AI25" s="109"/>
      <c r="AJ25" s="124"/>
      <c r="AK25" s="61"/>
      <c r="AL25" s="125"/>
      <c r="AM25" s="111"/>
      <c r="AN25" s="63"/>
      <c r="AO25" s="109"/>
      <c r="AP25" s="124"/>
      <c r="AQ25" s="61"/>
      <c r="AR25" s="125"/>
      <c r="AS25" s="111"/>
      <c r="AT25" s="63"/>
      <c r="AU25" s="109"/>
      <c r="AV25" s="124"/>
      <c r="AW25" s="61"/>
      <c r="AX25" s="125"/>
      <c r="AY25" s="111"/>
      <c r="AZ25" s="63"/>
      <c r="BA25" s="117"/>
    </row>
    <row r="26" spans="1:53" ht="18.75">
      <c r="A26" s="133">
        <v>18</v>
      </c>
      <c r="B26" s="5">
        <f>IF($A26=$A26,18)*1</f>
        <v>18</v>
      </c>
      <c r="C26" s="53">
        <f>IF($A26=$A26,18)*2</f>
        <v>36</v>
      </c>
      <c r="D26" s="51">
        <f>IF($A26=$A26,18)*3</f>
        <v>54</v>
      </c>
      <c r="E26" s="131" t="s">
        <v>23</v>
      </c>
      <c r="F26" s="124"/>
      <c r="G26" s="61"/>
      <c r="H26" s="125"/>
      <c r="I26" s="60"/>
      <c r="J26" s="61"/>
      <c r="K26" s="107"/>
      <c r="L26" s="124"/>
      <c r="M26" s="61"/>
      <c r="N26" s="125"/>
      <c r="O26" s="60"/>
      <c r="P26" s="61"/>
      <c r="Q26" s="107"/>
      <c r="R26" s="116"/>
      <c r="S26" s="63"/>
      <c r="T26" s="117"/>
      <c r="U26" s="111"/>
      <c r="V26" s="63"/>
      <c r="W26" s="109"/>
      <c r="X26" s="116"/>
      <c r="Y26" s="63"/>
      <c r="Z26" s="117"/>
      <c r="AA26" s="111"/>
      <c r="AB26" s="63"/>
      <c r="AC26" s="109"/>
      <c r="AD26" s="124"/>
      <c r="AE26" s="61"/>
      <c r="AF26" s="125"/>
      <c r="AG26" s="111"/>
      <c r="AH26" s="63"/>
      <c r="AI26" s="109"/>
      <c r="AJ26" s="124"/>
      <c r="AK26" s="61"/>
      <c r="AL26" s="125"/>
      <c r="AM26" s="111"/>
      <c r="AN26" s="63"/>
      <c r="AO26" s="109"/>
      <c r="AP26" s="124"/>
      <c r="AQ26" s="61"/>
      <c r="AR26" s="125"/>
      <c r="AS26" s="111"/>
      <c r="AT26" s="63"/>
      <c r="AU26" s="109"/>
      <c r="AV26" s="124"/>
      <c r="AW26" s="61"/>
      <c r="AX26" s="125"/>
      <c r="AY26" s="111"/>
      <c r="AZ26" s="63"/>
      <c r="BA26" s="117"/>
    </row>
    <row r="27" spans="1:53" ht="18.75">
      <c r="A27" s="133">
        <v>19</v>
      </c>
      <c r="B27" s="5">
        <f>IF($A27=$A27,19)*1</f>
        <v>19</v>
      </c>
      <c r="C27" s="53">
        <f>IF($A27=$A27,19)*2</f>
        <v>38</v>
      </c>
      <c r="D27" s="51">
        <f>IF($A27=$A27,19)*3</f>
        <v>57</v>
      </c>
      <c r="E27" s="130" t="s">
        <v>24</v>
      </c>
      <c r="F27" s="124"/>
      <c r="G27" s="61"/>
      <c r="H27" s="125"/>
      <c r="I27" s="60"/>
      <c r="J27" s="61"/>
      <c r="K27" s="107"/>
      <c r="L27" s="124"/>
      <c r="M27" s="61"/>
      <c r="N27" s="125"/>
      <c r="O27" s="60"/>
      <c r="P27" s="61"/>
      <c r="Q27" s="107"/>
      <c r="R27" s="116"/>
      <c r="S27" s="63"/>
      <c r="T27" s="117"/>
      <c r="U27" s="111"/>
      <c r="V27" s="63"/>
      <c r="W27" s="109"/>
      <c r="X27" s="116"/>
      <c r="Y27" s="63"/>
      <c r="Z27" s="117"/>
      <c r="AA27" s="111"/>
      <c r="AB27" s="63"/>
      <c r="AC27" s="109"/>
      <c r="AD27" s="124"/>
      <c r="AE27" s="61"/>
      <c r="AF27" s="125"/>
      <c r="AG27" s="111"/>
      <c r="AH27" s="63"/>
      <c r="AI27" s="109"/>
      <c r="AJ27" s="124"/>
      <c r="AK27" s="61"/>
      <c r="AL27" s="125"/>
      <c r="AM27" s="111"/>
      <c r="AN27" s="63"/>
      <c r="AO27" s="109"/>
      <c r="AP27" s="124"/>
      <c r="AQ27" s="61"/>
      <c r="AR27" s="125"/>
      <c r="AS27" s="111"/>
      <c r="AT27" s="63"/>
      <c r="AU27" s="109"/>
      <c r="AV27" s="124"/>
      <c r="AW27" s="61"/>
      <c r="AX27" s="125"/>
      <c r="AY27" s="111"/>
      <c r="AZ27" s="63"/>
      <c r="BA27" s="117"/>
    </row>
    <row r="28" spans="1:53" ht="18.75">
      <c r="A28" s="133">
        <v>20</v>
      </c>
      <c r="B28" s="5">
        <f>IF($A28=$A28,20)*1</f>
        <v>20</v>
      </c>
      <c r="C28" s="53">
        <f>IF($A28=$A28,20)*2</f>
        <v>40</v>
      </c>
      <c r="D28" s="51">
        <f>IF($A28=$A28,20)*3</f>
        <v>60</v>
      </c>
      <c r="E28" s="131" t="s">
        <v>25</v>
      </c>
      <c r="F28" s="124"/>
      <c r="G28" s="61"/>
      <c r="H28" s="125"/>
      <c r="I28" s="60"/>
      <c r="J28" s="61"/>
      <c r="K28" s="107"/>
      <c r="L28" s="124"/>
      <c r="M28" s="61"/>
      <c r="N28" s="125"/>
      <c r="O28" s="60"/>
      <c r="P28" s="61"/>
      <c r="Q28" s="107"/>
      <c r="R28" s="116"/>
      <c r="S28" s="63"/>
      <c r="T28" s="117"/>
      <c r="U28" s="111"/>
      <c r="V28" s="63"/>
      <c r="W28" s="109"/>
      <c r="X28" s="116"/>
      <c r="Y28" s="63"/>
      <c r="Z28" s="117"/>
      <c r="AA28" s="111"/>
      <c r="AB28" s="63"/>
      <c r="AC28" s="109"/>
      <c r="AD28" s="124"/>
      <c r="AE28" s="61"/>
      <c r="AF28" s="125"/>
      <c r="AG28" s="111"/>
      <c r="AH28" s="63"/>
      <c r="AI28" s="109"/>
      <c r="AJ28" s="124"/>
      <c r="AK28" s="61"/>
      <c r="AL28" s="125"/>
      <c r="AM28" s="111"/>
      <c r="AN28" s="63"/>
      <c r="AO28" s="109"/>
      <c r="AP28" s="124"/>
      <c r="AQ28" s="61"/>
      <c r="AR28" s="125"/>
      <c r="AS28" s="111"/>
      <c r="AT28" s="63"/>
      <c r="AU28" s="109"/>
      <c r="AV28" s="124"/>
      <c r="AW28" s="61"/>
      <c r="AX28" s="125"/>
      <c r="AY28" s="111"/>
      <c r="AZ28" s="63"/>
      <c r="BA28" s="117"/>
    </row>
    <row r="29" spans="1:53" ht="19.5" thickBot="1">
      <c r="A29" s="133">
        <v>25</v>
      </c>
      <c r="B29" s="5">
        <f>IF($A29=$A29,25)*1</f>
        <v>25</v>
      </c>
      <c r="C29" s="53">
        <v>50</v>
      </c>
      <c r="D29" s="51"/>
      <c r="E29" s="130" t="s">
        <v>26</v>
      </c>
      <c r="F29" s="126"/>
      <c r="G29" s="127"/>
      <c r="H29" s="128"/>
      <c r="I29" s="60"/>
      <c r="J29" s="61"/>
      <c r="K29" s="107"/>
      <c r="L29" s="126"/>
      <c r="M29" s="127"/>
      <c r="N29" s="128"/>
      <c r="O29" s="60"/>
      <c r="P29" s="61"/>
      <c r="Q29" s="107"/>
      <c r="R29" s="118"/>
      <c r="S29" s="119"/>
      <c r="T29" s="120"/>
      <c r="U29" s="111"/>
      <c r="V29" s="63"/>
      <c r="W29" s="109"/>
      <c r="X29" s="118"/>
      <c r="Y29" s="119"/>
      <c r="Z29" s="120"/>
      <c r="AA29" s="111"/>
      <c r="AB29" s="63"/>
      <c r="AC29" s="109"/>
      <c r="AD29" s="126"/>
      <c r="AE29" s="127"/>
      <c r="AF29" s="128"/>
      <c r="AG29" s="111"/>
      <c r="AH29" s="63"/>
      <c r="AI29" s="109"/>
      <c r="AJ29" s="126"/>
      <c r="AK29" s="127"/>
      <c r="AL29" s="128"/>
      <c r="AM29" s="111"/>
      <c r="AN29" s="63"/>
      <c r="AO29" s="109"/>
      <c r="AP29" s="126"/>
      <c r="AQ29" s="127"/>
      <c r="AR29" s="128"/>
      <c r="AS29" s="111"/>
      <c r="AT29" s="63"/>
      <c r="AU29" s="109"/>
      <c r="AV29" s="126"/>
      <c r="AW29" s="127"/>
      <c r="AX29" s="128"/>
      <c r="AY29" s="111"/>
      <c r="AZ29" s="63"/>
      <c r="BA29" s="250"/>
    </row>
    <row r="30" spans="1:53" ht="39" customHeight="1" thickTop="1" thickBot="1">
      <c r="A30" s="17"/>
      <c r="B30" s="18" t="s">
        <v>44</v>
      </c>
      <c r="C30" s="18" t="s">
        <v>45</v>
      </c>
      <c r="D30" s="18" t="s">
        <v>46</v>
      </c>
      <c r="E30" s="49"/>
      <c r="F30" s="437"/>
      <c r="G30" s="438"/>
      <c r="H30" s="439"/>
      <c r="I30" s="434"/>
      <c r="J30" s="435"/>
      <c r="K30" s="436"/>
      <c r="L30" s="437"/>
      <c r="M30" s="438"/>
      <c r="N30" s="439"/>
      <c r="O30" s="434"/>
      <c r="P30" s="435"/>
      <c r="Q30" s="436"/>
      <c r="R30" s="437"/>
      <c r="S30" s="438"/>
      <c r="T30" s="439"/>
      <c r="U30" s="434"/>
      <c r="V30" s="435"/>
      <c r="W30" s="436"/>
      <c r="X30" s="437"/>
      <c r="Y30" s="438"/>
      <c r="Z30" s="439"/>
      <c r="AA30" s="434"/>
      <c r="AB30" s="435"/>
      <c r="AC30" s="436"/>
      <c r="AD30" s="437"/>
      <c r="AE30" s="438"/>
      <c r="AF30" s="439"/>
      <c r="AG30" s="434"/>
      <c r="AH30" s="435"/>
      <c r="AI30" s="436"/>
      <c r="AJ30" s="437"/>
      <c r="AK30" s="438"/>
      <c r="AL30" s="439"/>
      <c r="AM30" s="434"/>
      <c r="AN30" s="435"/>
      <c r="AO30" s="436"/>
      <c r="AP30" s="437"/>
      <c r="AQ30" s="438"/>
      <c r="AR30" s="439"/>
      <c r="AS30" s="434"/>
      <c r="AT30" s="435"/>
      <c r="AU30" s="436"/>
      <c r="AV30" s="437"/>
      <c r="AW30" s="438"/>
      <c r="AX30" s="439"/>
      <c r="AY30" s="434"/>
      <c r="AZ30" s="435"/>
      <c r="BA30" s="436"/>
    </row>
    <row r="31" spans="1:53" ht="18.75" thickBot="1">
      <c r="A31" s="17"/>
      <c r="B31" s="39">
        <v>0</v>
      </c>
      <c r="C31" s="19"/>
      <c r="D31" s="19"/>
      <c r="F31" s="440"/>
      <c r="G31" s="441"/>
      <c r="H31" s="442"/>
      <c r="I31" s="440"/>
      <c r="J31" s="441"/>
      <c r="K31" s="442"/>
      <c r="L31" s="440"/>
      <c r="M31" s="441"/>
      <c r="N31" s="442"/>
      <c r="O31" s="440"/>
      <c r="P31" s="441"/>
      <c r="Q31" s="442"/>
      <c r="R31" s="440"/>
      <c r="S31" s="441"/>
      <c r="T31" s="442"/>
      <c r="U31" s="440"/>
      <c r="V31" s="441"/>
      <c r="W31" s="442"/>
      <c r="X31" s="440"/>
      <c r="Y31" s="441"/>
      <c r="Z31" s="442"/>
      <c r="AA31" s="440"/>
      <c r="AB31" s="441"/>
      <c r="AC31" s="442"/>
      <c r="AD31" s="440"/>
      <c r="AE31" s="441"/>
      <c r="AF31" s="442"/>
      <c r="AG31" s="440"/>
      <c r="AH31" s="441"/>
      <c r="AI31" s="442"/>
      <c r="AJ31" s="440"/>
      <c r="AK31" s="441"/>
      <c r="AL31" s="442"/>
      <c r="AM31" s="440"/>
      <c r="AN31" s="441"/>
      <c r="AO31" s="442"/>
      <c r="AP31" s="440"/>
      <c r="AQ31" s="441"/>
      <c r="AR31" s="442"/>
      <c r="AS31" s="440"/>
      <c r="AT31" s="441"/>
      <c r="AU31" s="442"/>
      <c r="AV31" s="440"/>
      <c r="AW31" s="441"/>
      <c r="AX31" s="442"/>
      <c r="AY31" s="440"/>
      <c r="AZ31" s="441"/>
      <c r="BA31" s="442"/>
    </row>
    <row r="32" spans="1:53" ht="18.75" thickBot="1">
      <c r="A32" s="20"/>
      <c r="B32" s="21">
        <v>0</v>
      </c>
      <c r="C32" s="22"/>
      <c r="D32" s="22"/>
      <c r="E32" s="23" t="s">
        <v>47</v>
      </c>
      <c r="F32" s="24">
        <v>301</v>
      </c>
      <c r="G32" s="25" t="s">
        <v>48</v>
      </c>
      <c r="H32" s="26" t="s">
        <v>48</v>
      </c>
      <c r="I32" s="24">
        <v>301</v>
      </c>
      <c r="J32" s="25" t="s">
        <v>48</v>
      </c>
      <c r="K32" s="26" t="s">
        <v>48</v>
      </c>
      <c r="L32" s="24">
        <v>301</v>
      </c>
      <c r="M32" s="25" t="s">
        <v>48</v>
      </c>
      <c r="N32" s="26" t="s">
        <v>48</v>
      </c>
      <c r="O32" s="24">
        <v>301</v>
      </c>
      <c r="P32" s="25" t="s">
        <v>48</v>
      </c>
      <c r="Q32" s="26" t="s">
        <v>48</v>
      </c>
      <c r="R32" s="24">
        <v>301</v>
      </c>
      <c r="S32" s="25" t="s">
        <v>48</v>
      </c>
      <c r="T32" s="26" t="s">
        <v>48</v>
      </c>
      <c r="U32" s="24">
        <v>301</v>
      </c>
      <c r="V32" s="25" t="s">
        <v>48</v>
      </c>
      <c r="W32" s="26" t="s">
        <v>48</v>
      </c>
      <c r="X32" s="24">
        <v>301</v>
      </c>
      <c r="Y32" s="25" t="s">
        <v>48</v>
      </c>
      <c r="Z32" s="26" t="s">
        <v>48</v>
      </c>
      <c r="AA32" s="24">
        <v>301</v>
      </c>
      <c r="AB32" s="25" t="s">
        <v>48</v>
      </c>
      <c r="AC32" s="26" t="s">
        <v>48</v>
      </c>
      <c r="AD32" s="24">
        <v>301</v>
      </c>
      <c r="AE32" s="25" t="s">
        <v>48</v>
      </c>
      <c r="AF32" s="26" t="s">
        <v>48</v>
      </c>
      <c r="AG32" s="24">
        <v>301</v>
      </c>
      <c r="AH32" s="25" t="s">
        <v>48</v>
      </c>
      <c r="AI32" s="26" t="s">
        <v>48</v>
      </c>
      <c r="AJ32" s="24">
        <v>301</v>
      </c>
      <c r="AK32" s="25" t="s">
        <v>48</v>
      </c>
      <c r="AL32" s="26" t="s">
        <v>48</v>
      </c>
      <c r="AM32" s="24">
        <v>301</v>
      </c>
      <c r="AN32" s="25" t="s">
        <v>48</v>
      </c>
      <c r="AO32" s="26" t="s">
        <v>48</v>
      </c>
      <c r="AP32" s="24">
        <v>301</v>
      </c>
      <c r="AQ32" s="25" t="s">
        <v>48</v>
      </c>
      <c r="AR32" s="26" t="s">
        <v>48</v>
      </c>
      <c r="AS32" s="24">
        <v>301</v>
      </c>
      <c r="AT32" s="25" t="s">
        <v>48</v>
      </c>
      <c r="AU32" s="26" t="s">
        <v>48</v>
      </c>
      <c r="AV32" s="24">
        <v>301</v>
      </c>
      <c r="AW32" s="25" t="s">
        <v>48</v>
      </c>
      <c r="AX32" s="26" t="s">
        <v>48</v>
      </c>
      <c r="AY32" s="24">
        <v>301</v>
      </c>
      <c r="AZ32" s="25" t="s">
        <v>48</v>
      </c>
      <c r="BA32" s="26" t="s">
        <v>48</v>
      </c>
    </row>
    <row r="33" spans="1:53" ht="19.5" thickTop="1" thickBot="1">
      <c r="A33" s="30" t="s">
        <v>49</v>
      </c>
      <c r="B33" s="21">
        <v>1</v>
      </c>
      <c r="C33" s="22"/>
      <c r="D33" s="443" t="str">
        <f>IF(AND(H52=0),"Sieger","")</f>
        <v>Sieger</v>
      </c>
      <c r="E33" s="27">
        <v>1</v>
      </c>
      <c r="F33" s="28">
        <f>IF(SUMPRODUCT(ISNUMBER($B$31) + ISNUMBER(F9)+ ISNUMBER(G9) + ISNUMBER(H9)),SUM(F9:H9),"")</f>
        <v>177</v>
      </c>
      <c r="G33">
        <f>F32-F33</f>
        <v>124</v>
      </c>
      <c r="H33" s="29">
        <f>IF(F33&lt;=G32,G33,G32)</f>
        <v>124</v>
      </c>
      <c r="I33" s="28">
        <f>IF(SUMPRODUCT(ISNUMBER($B$31) + ISNUMBER(I9)+ ISNUMBER(J9) + ISNUMBER(K9)),SUM(I9:K9),"")</f>
        <v>0</v>
      </c>
      <c r="J33">
        <f>I32-I33</f>
        <v>301</v>
      </c>
      <c r="K33" s="29">
        <f>IF(I33&lt;=J32,J33,J32)</f>
        <v>301</v>
      </c>
      <c r="L33" s="28">
        <f>IF(SUMPRODUCT(ISNUMBER($B$31) + ISNUMBER(L9)+ ISNUMBER(M9) + ISNUMBER(N9)),SUM(L9:N9),"")</f>
        <v>0</v>
      </c>
      <c r="M33">
        <f>L32-L33</f>
        <v>301</v>
      </c>
      <c r="N33" s="29">
        <f>IF(L33&lt;=M32,M33,M32)</f>
        <v>301</v>
      </c>
      <c r="O33" s="28">
        <f>IF(SUMPRODUCT(ISNUMBER($B$31) + ISNUMBER(O9)+ ISNUMBER(P9) + ISNUMBER(Q9)),SUM(O9:Q9),"")</f>
        <v>0</v>
      </c>
      <c r="P33">
        <f>O32-O33</f>
        <v>301</v>
      </c>
      <c r="Q33" s="29">
        <f>IF(O33&lt;=P32,P33,P32)</f>
        <v>301</v>
      </c>
      <c r="R33" s="28">
        <f>IF(SUMPRODUCT(ISNUMBER($B$31) + ISNUMBER(R9)+ ISNUMBER(S9) + ISNUMBER(T9)),SUM(R9:T9),"")</f>
        <v>0</v>
      </c>
      <c r="S33">
        <f>R32-R33</f>
        <v>301</v>
      </c>
      <c r="T33" s="29">
        <f>IF(R33&lt;=S32,S33,S32)</f>
        <v>301</v>
      </c>
      <c r="U33" s="28">
        <f>IF(SUMPRODUCT(ISNUMBER($B$31) + ISNUMBER(U9)+ ISNUMBER(V9) + ISNUMBER(W9)),SUM(U9:W9),"")</f>
        <v>0</v>
      </c>
      <c r="V33">
        <f>U32-U33</f>
        <v>301</v>
      </c>
      <c r="W33" s="29">
        <f>IF(U33&lt;=V32,V33,V32)</f>
        <v>301</v>
      </c>
      <c r="X33" s="28">
        <f>IF(SUMPRODUCT(ISNUMBER($B$31) + ISNUMBER(X9)+ ISNUMBER(Y9) + ISNUMBER(Z9)),SUM(X9:Z9),"")</f>
        <v>0</v>
      </c>
      <c r="Y33">
        <f>X32-X33</f>
        <v>301</v>
      </c>
      <c r="Z33" s="29">
        <f>IF(X33&lt;=Y32,Y33,Y32)</f>
        <v>301</v>
      </c>
      <c r="AA33" s="28">
        <f>IF(SUMPRODUCT(ISNUMBER($B$31) + ISNUMBER(AA9)+ ISNUMBER(AB9) + ISNUMBER(AC9)),SUM(AA9:AC9),"")</f>
        <v>0</v>
      </c>
      <c r="AB33">
        <f>AA32-AA33</f>
        <v>301</v>
      </c>
      <c r="AC33" s="29">
        <f>IF(AA33&lt;=AB32,AB33,AB32)</f>
        <v>301</v>
      </c>
      <c r="AD33" s="28">
        <f>IF(SUMPRODUCT(ISNUMBER($B$31) + ISNUMBER(AD9)+ ISNUMBER(AE9) + ISNUMBER(AF9)),SUM(AD9:AF9),"")</f>
        <v>0</v>
      </c>
      <c r="AE33">
        <f>AD32-AD33</f>
        <v>301</v>
      </c>
      <c r="AF33" s="29">
        <f>IF(AD33&lt;=AE32,AE33,AE32)</f>
        <v>301</v>
      </c>
      <c r="AG33" s="28">
        <f>IF(SUMPRODUCT(ISNUMBER($B$31) + ISNUMBER(AG9)+ ISNUMBER(AH9) + ISNUMBER(AI9)),SUM(AG9:AI9),"")</f>
        <v>0</v>
      </c>
      <c r="AH33">
        <f>AG32-AG33</f>
        <v>301</v>
      </c>
      <c r="AI33" s="29">
        <f>IF(AG33&lt;=AH32,AH33,AH32)</f>
        <v>301</v>
      </c>
      <c r="AJ33" s="28">
        <f>IF(SUMPRODUCT(ISNUMBER($B$31) + ISNUMBER(AJ9)+ ISNUMBER(AK9) + ISNUMBER(AL9)),SUM(AJ9:AL9),"")</f>
        <v>0</v>
      </c>
      <c r="AK33">
        <f>AJ32-AJ33</f>
        <v>301</v>
      </c>
      <c r="AL33" s="29">
        <f>IF(AJ33&lt;=AK32,AK33,AK32)</f>
        <v>301</v>
      </c>
      <c r="AM33" s="28">
        <f>IF(SUMPRODUCT(ISNUMBER($B$31) + ISNUMBER(AM9)+ ISNUMBER(AN9) + ISNUMBER(AO9)),SUM(AM9:AO9),"")</f>
        <v>0</v>
      </c>
      <c r="AN33">
        <f>AM32-AM33</f>
        <v>301</v>
      </c>
      <c r="AO33" s="29">
        <f>IF(AM33&lt;=AN32,AN33,AN32)</f>
        <v>301</v>
      </c>
      <c r="AP33" s="28">
        <f>IF(SUMPRODUCT(ISNUMBER($B$31) + ISNUMBER(AP9)+ ISNUMBER(AQ9) + ISNUMBER(AR9)),SUM(AP9:AR9),"")</f>
        <v>0</v>
      </c>
      <c r="AQ33">
        <f>AP32-AP33</f>
        <v>301</v>
      </c>
      <c r="AR33" s="29">
        <f>IF(AP33&lt;=AQ32,AQ33,AQ32)</f>
        <v>301</v>
      </c>
      <c r="AS33" s="28">
        <f>IF(SUMPRODUCT(ISNUMBER($B$31) + ISNUMBER(AS9)+ ISNUMBER(AT9) + ISNUMBER(AU9)),SUM(AS9:AU9),"")</f>
        <v>0</v>
      </c>
      <c r="AT33">
        <f>AS32-AS33</f>
        <v>301</v>
      </c>
      <c r="AU33" s="29">
        <f>IF(AS33&lt;=AT32,AT33,AT32)</f>
        <v>301</v>
      </c>
      <c r="AV33" s="28">
        <f>IF(SUMPRODUCT(ISNUMBER($B$31) + ISNUMBER(AV9)+ ISNUMBER(AW9) + ISNUMBER(AX9)),SUM(AV9:AX9),"")</f>
        <v>0</v>
      </c>
      <c r="AW33">
        <f>AV32-AV33</f>
        <v>301</v>
      </c>
      <c r="AX33" s="29">
        <f>IF(AV33&lt;=AW32,AW33,AW32)</f>
        <v>301</v>
      </c>
      <c r="AY33" s="28">
        <f>IF(SUMPRODUCT(ISNUMBER($B$31) + ISNUMBER(AY9)+ ISNUMBER(AZ9) + ISNUMBER(BA9)),SUM(AY9:BA9),"")</f>
        <v>0</v>
      </c>
      <c r="AZ33">
        <f>AY32-AY33</f>
        <v>301</v>
      </c>
      <c r="BA33" s="29">
        <f>IF(AY33&lt;=AZ32,AZ33,AZ32)</f>
        <v>301</v>
      </c>
    </row>
    <row r="34" spans="1:53" ht="19.5" thickTop="1" thickBot="1">
      <c r="A34" s="30" t="s">
        <v>49</v>
      </c>
      <c r="B34" s="21">
        <v>2</v>
      </c>
      <c r="C34" s="22"/>
      <c r="D34" s="444"/>
      <c r="E34" s="31">
        <v>2</v>
      </c>
      <c r="F34" s="28">
        <f t="shared" ref="F34:F52" si="0">IF(SUMPRODUCT(ISNUMBER($B$31) + ISNUMBER(F10)+ ISNUMBER(G10) + ISNUMBER(H10)),SUM(F10:H10),"")</f>
        <v>124</v>
      </c>
      <c r="G34" s="17">
        <f>H33-F34</f>
        <v>0</v>
      </c>
      <c r="H34" s="156">
        <f>IF(F33="","",IF(OR((H33-F34)&lt;0,(H33-F34)=1),H33,H33-F34))</f>
        <v>0</v>
      </c>
      <c r="I34" s="28">
        <f t="shared" ref="I34:I52" si="1">IF(SUMPRODUCT(ISNUMBER($B$31) + ISNUMBER(I10)+ ISNUMBER(J10) + ISNUMBER(K10)),SUM(I10:K10),"")</f>
        <v>0</v>
      </c>
      <c r="J34" s="17">
        <f>K33-I34</f>
        <v>301</v>
      </c>
      <c r="K34" s="156">
        <f>IF(I33="","",IF(OR((K33-I34)&lt;0,(K33-I34)=1),K33,K33-I34))</f>
        <v>301</v>
      </c>
      <c r="L34" s="28">
        <f t="shared" ref="L34:L52" si="2">IF(SUMPRODUCT(ISNUMBER($B$31) + ISNUMBER(L10)+ ISNUMBER(M10) + ISNUMBER(N10)),SUM(L10:N10),"")</f>
        <v>0</v>
      </c>
      <c r="M34" s="17">
        <f>N33-L34</f>
        <v>301</v>
      </c>
      <c r="N34" s="156">
        <f>IF(L33="","",IF(OR((N33-L34)&lt;0,(N33-L34)=1),N33,N33-L34))</f>
        <v>301</v>
      </c>
      <c r="O34" s="28">
        <f t="shared" ref="O34:O52" si="3">IF(SUMPRODUCT(ISNUMBER($B$31) + ISNUMBER(O10)+ ISNUMBER(P10) + ISNUMBER(Q10)),SUM(O10:Q10),"")</f>
        <v>0</v>
      </c>
      <c r="P34" s="17">
        <f>Q33-O34</f>
        <v>301</v>
      </c>
      <c r="Q34" s="156">
        <f>IF(O33="","",IF(OR((Q33-O34)&lt;0,(Q33-O34)=1),Q33,Q33-O34))</f>
        <v>301</v>
      </c>
      <c r="R34" s="28">
        <f t="shared" ref="R34:R52" si="4">IF(SUMPRODUCT(ISNUMBER($B$31) + ISNUMBER(R10)+ ISNUMBER(S10) + ISNUMBER(T10)),SUM(R10:T10),"")</f>
        <v>0</v>
      </c>
      <c r="S34" s="17">
        <f>T33-R34</f>
        <v>301</v>
      </c>
      <c r="T34" s="156">
        <f>IF(R33="","",IF(OR((T33-R34)&lt;0,(T33-R34)=1),T33,T33-R34))</f>
        <v>301</v>
      </c>
      <c r="U34" s="28">
        <f t="shared" ref="U34:U52" si="5">IF(SUMPRODUCT(ISNUMBER($B$31) + ISNUMBER(U10)+ ISNUMBER(V10) + ISNUMBER(W10)),SUM(U10:W10),"")</f>
        <v>0</v>
      </c>
      <c r="V34" s="17">
        <f>W33-U34</f>
        <v>301</v>
      </c>
      <c r="W34" s="156">
        <f>IF(U33="","",IF(OR((W33-U34)&lt;0,(W33-U34)=1),W33,W33-U34))</f>
        <v>301</v>
      </c>
      <c r="X34" s="28">
        <f t="shared" ref="X34:X52" si="6">IF(SUMPRODUCT(ISNUMBER($B$31) + ISNUMBER(X10)+ ISNUMBER(Y10) + ISNUMBER(Z10)),SUM(X10:Z10),"")</f>
        <v>0</v>
      </c>
      <c r="Y34" s="17">
        <f>Z33-X34</f>
        <v>301</v>
      </c>
      <c r="Z34" s="156">
        <f>IF(X33="","",IF(OR((Z33-X34)&lt;0,(Z33-X34)=1),Z33,Z33-X34))</f>
        <v>301</v>
      </c>
      <c r="AA34" s="28">
        <f t="shared" ref="AA34:AA52" si="7">IF(SUMPRODUCT(ISNUMBER($B$31) + ISNUMBER(AA10)+ ISNUMBER(AB10) + ISNUMBER(AC10)),SUM(AA10:AC10),"")</f>
        <v>0</v>
      </c>
      <c r="AB34" s="17">
        <f>AC33-AA34</f>
        <v>301</v>
      </c>
      <c r="AC34" s="156">
        <f>IF(AA33="","",IF(OR((AC33-AA34)&lt;0,(AC33-AA34)=1),AC33,AC33-AA34))</f>
        <v>301</v>
      </c>
      <c r="AD34" s="28">
        <f t="shared" ref="AD34:AD52" si="8">IF(SUMPRODUCT(ISNUMBER($B$31) + ISNUMBER(AD10)+ ISNUMBER(AE10) + ISNUMBER(AF10)),SUM(AD10:AF10),"")</f>
        <v>0</v>
      </c>
      <c r="AE34" s="17">
        <f>AF33-AD34</f>
        <v>301</v>
      </c>
      <c r="AF34" s="156">
        <f>IF(AD33="","",IF(OR((AF33-AD34)&lt;0,(AF33-AD34)=1),AF33,AF33-AD34))</f>
        <v>301</v>
      </c>
      <c r="AG34" s="28">
        <f t="shared" ref="AG34:AG52" si="9">IF(SUMPRODUCT(ISNUMBER($B$31) + ISNUMBER(AG10)+ ISNUMBER(AH10) + ISNUMBER(AI10)),SUM(AG10:AI10),"")</f>
        <v>0</v>
      </c>
      <c r="AH34" s="17">
        <f>AI33-AG34</f>
        <v>301</v>
      </c>
      <c r="AI34" s="156">
        <f>IF(AG33="","",IF(OR((AI33-AG34)&lt;0,(AI33-AG34)=1),AI33,AI33-AG34))</f>
        <v>301</v>
      </c>
      <c r="AJ34" s="28">
        <f t="shared" ref="AJ34:AJ52" si="10">IF(SUMPRODUCT(ISNUMBER($B$31) + ISNUMBER(AJ10)+ ISNUMBER(AK10) + ISNUMBER(AL10)),SUM(AJ10:AL10),"")</f>
        <v>0</v>
      </c>
      <c r="AK34" s="17">
        <f>AL33-AJ34</f>
        <v>301</v>
      </c>
      <c r="AL34" s="156">
        <f>IF(AJ33="","",IF(OR((AL33-AJ34)&lt;0,(AL33-AJ34)=1),AL33,AL33-AJ34))</f>
        <v>301</v>
      </c>
      <c r="AM34" s="28">
        <f t="shared" ref="AM34:AM52" si="11">IF(SUMPRODUCT(ISNUMBER($B$31) + ISNUMBER(AM10)+ ISNUMBER(AN10) + ISNUMBER(AO10)),SUM(AM10:AO10),"")</f>
        <v>0</v>
      </c>
      <c r="AN34" s="17">
        <f>AO33-AM34</f>
        <v>301</v>
      </c>
      <c r="AO34" s="156">
        <f>IF(AM33="","",IF(OR((AO33-AM34)&lt;0,(AO33-AM34)=1),AO33,AO33-AM34))</f>
        <v>301</v>
      </c>
      <c r="AP34" s="28">
        <f t="shared" ref="AP34:AP52" si="12">IF(SUMPRODUCT(ISNUMBER($B$31) + ISNUMBER(AP10)+ ISNUMBER(AQ10) + ISNUMBER(AR10)),SUM(AP10:AR10),"")</f>
        <v>0</v>
      </c>
      <c r="AQ34" s="17">
        <f>AR33-AP34</f>
        <v>301</v>
      </c>
      <c r="AR34" s="156">
        <f>IF(AP33="","",IF(OR((AR33-AP34)&lt;0,(AR33-AP34)=1),AR33,AR33-AP34))</f>
        <v>301</v>
      </c>
      <c r="AS34" s="28">
        <f t="shared" ref="AS34:AS52" si="13">IF(SUMPRODUCT(ISNUMBER($B$31) + ISNUMBER(AS10)+ ISNUMBER(AT10) + ISNUMBER(AU10)),SUM(AS10:AU10),"")</f>
        <v>0</v>
      </c>
      <c r="AT34" s="17">
        <f>AU33-AS34</f>
        <v>301</v>
      </c>
      <c r="AU34" s="156">
        <f>IF(AS33="","",IF(OR((AU33-AS34)&lt;0,(AU33-AS34)=1),AU33,AU33-AS34))</f>
        <v>301</v>
      </c>
      <c r="AV34" s="28">
        <f t="shared" ref="AV34:AV52" si="14">IF(SUMPRODUCT(ISNUMBER($B$31) + ISNUMBER(AV10)+ ISNUMBER(AW10) + ISNUMBER(AX10)),SUM(AV10:AX10),"")</f>
        <v>0</v>
      </c>
      <c r="AW34" s="17">
        <f>AX33-AV34</f>
        <v>301</v>
      </c>
      <c r="AX34" s="156">
        <f>IF(AV33="","",IF(OR((AX33-AV34)&lt;0,(AX33-AV34)=1),AX33,AX33-AV34))</f>
        <v>301</v>
      </c>
      <c r="AY34" s="28">
        <f t="shared" ref="AY34:AY52" si="15">IF(SUMPRODUCT(ISNUMBER($B$31) + ISNUMBER(AY10)+ ISNUMBER(AZ10) + ISNUMBER(BA10)),SUM(AY10:BA10),"")</f>
        <v>0</v>
      </c>
      <c r="AZ34" s="17">
        <f>BA33-AY34</f>
        <v>301</v>
      </c>
      <c r="BA34" s="156">
        <f>IF(AY33="","",IF(OR((BA33-AY34)&lt;0,(BA33-AY34)=1),BA33,BA33-AY34))</f>
        <v>301</v>
      </c>
    </row>
    <row r="35" spans="1:53" ht="19.5" thickTop="1" thickBot="1">
      <c r="A35" s="32" t="s">
        <v>50</v>
      </c>
      <c r="B35" s="21">
        <v>3</v>
      </c>
      <c r="C35" s="22"/>
      <c r="D35" s="444"/>
      <c r="E35" s="31">
        <v>3</v>
      </c>
      <c r="F35" s="28">
        <f t="shared" si="0"/>
        <v>0</v>
      </c>
      <c r="G35" s="17">
        <f t="shared" ref="G35:G52" si="16">H34-F35</f>
        <v>0</v>
      </c>
      <c r="H35" s="156">
        <f>IF(F34="","",IF(OR((H34-F35)&lt;0,(H34-F35)=1),H34,H34-F35))</f>
        <v>0</v>
      </c>
      <c r="I35" s="28">
        <f t="shared" si="1"/>
        <v>0</v>
      </c>
      <c r="J35" s="17">
        <f t="shared" ref="J35:J52" si="17">K34-I35</f>
        <v>301</v>
      </c>
      <c r="K35" s="156">
        <f>IF(I34="","",IF(OR((K34-I35)&lt;0,(K34-I35)=1),K34,K34-I35))</f>
        <v>301</v>
      </c>
      <c r="L35" s="28">
        <f t="shared" si="2"/>
        <v>0</v>
      </c>
      <c r="M35" s="17">
        <f t="shared" ref="M35:M52" si="18">N34-L35</f>
        <v>301</v>
      </c>
      <c r="N35" s="156">
        <f>IF(L34="","",IF(OR((N34-L35)&lt;0,(N34-L35)=1),N34,N34-L35))</f>
        <v>301</v>
      </c>
      <c r="O35" s="28">
        <f t="shared" si="3"/>
        <v>0</v>
      </c>
      <c r="P35" s="17">
        <f t="shared" ref="P35:P52" si="19">Q34-O35</f>
        <v>301</v>
      </c>
      <c r="Q35" s="156">
        <f>IF(O34="","",IF(OR((Q34-O35)&lt;0,(Q34-O35)=1),Q34,Q34-O35))</f>
        <v>301</v>
      </c>
      <c r="R35" s="28">
        <f t="shared" si="4"/>
        <v>0</v>
      </c>
      <c r="S35" s="17">
        <f t="shared" ref="S35:S52" si="20">T34-R35</f>
        <v>301</v>
      </c>
      <c r="T35" s="156">
        <f>IF(R34="","",IF(OR((T34-R35)&lt;0,(T34-R35)=1),T34,T34-R35))</f>
        <v>301</v>
      </c>
      <c r="U35" s="28">
        <f t="shared" si="5"/>
        <v>0</v>
      </c>
      <c r="V35" s="17">
        <f t="shared" ref="V35:V52" si="21">W34-U35</f>
        <v>301</v>
      </c>
      <c r="W35" s="156">
        <f>IF(U34="","",IF(OR((W34-U35)&lt;0,(W34-U35)=1),W34,W34-U35))</f>
        <v>301</v>
      </c>
      <c r="X35" s="28">
        <f t="shared" si="6"/>
        <v>0</v>
      </c>
      <c r="Y35" s="17">
        <f t="shared" ref="Y35:Y52" si="22">Z34-X35</f>
        <v>301</v>
      </c>
      <c r="Z35" s="156">
        <f>IF(X34="","",IF(OR((Z34-X35)&lt;0,(Z34-X35)=1),Z34,Z34-X35))</f>
        <v>301</v>
      </c>
      <c r="AA35" s="28">
        <f t="shared" si="7"/>
        <v>0</v>
      </c>
      <c r="AB35" s="17">
        <f t="shared" ref="AB35:AB52" si="23">AC34-AA35</f>
        <v>301</v>
      </c>
      <c r="AC35" s="156">
        <f>IF(AA34="","",IF(OR((AC34-AA35)&lt;0,(AC34-AA35)=1),AC34,AC34-AA35))</f>
        <v>301</v>
      </c>
      <c r="AD35" s="28">
        <f t="shared" si="8"/>
        <v>0</v>
      </c>
      <c r="AE35" s="17">
        <f t="shared" ref="AE35:AE52" si="24">AF34-AD35</f>
        <v>301</v>
      </c>
      <c r="AF35" s="156">
        <f>IF(AD34="","",IF(OR((AF34-AD35)&lt;0,(AF34-AD35)=1),AF34,AF34-AD35))</f>
        <v>301</v>
      </c>
      <c r="AG35" s="28">
        <f t="shared" si="9"/>
        <v>0</v>
      </c>
      <c r="AH35" s="17">
        <f t="shared" ref="AH35:AH52" si="25">AI34-AG35</f>
        <v>301</v>
      </c>
      <c r="AI35" s="156">
        <f>IF(AG34="","",IF(OR((AI34-AG35)&lt;0,(AI34-AG35)=1),AI34,AI34-AG35))</f>
        <v>301</v>
      </c>
      <c r="AJ35" s="28">
        <f t="shared" si="10"/>
        <v>0</v>
      </c>
      <c r="AK35" s="17">
        <f t="shared" ref="AK35:AK52" si="26">AL34-AJ35</f>
        <v>301</v>
      </c>
      <c r="AL35" s="156">
        <f>IF(AJ34="","",IF(OR((AL34-AJ35)&lt;0,(AL34-AJ35)=1),AL34,AL34-AJ35))</f>
        <v>301</v>
      </c>
      <c r="AM35" s="28">
        <f t="shared" si="11"/>
        <v>0</v>
      </c>
      <c r="AN35" s="17">
        <f t="shared" ref="AN35:AN52" si="27">AO34-AM35</f>
        <v>301</v>
      </c>
      <c r="AO35" s="156">
        <f>IF(AM34="","",IF(OR((AO34-AM35)&lt;0,(AO34-AM35)=1),AO34,AO34-AM35))</f>
        <v>301</v>
      </c>
      <c r="AP35" s="28">
        <f t="shared" si="12"/>
        <v>0</v>
      </c>
      <c r="AQ35" s="17">
        <f t="shared" ref="AQ35:AQ52" si="28">AR34-AP35</f>
        <v>301</v>
      </c>
      <c r="AR35" s="156">
        <f>IF(AP34="","",IF(OR((AR34-AP35)&lt;0,(AR34-AP35)=1),AR34,AR34-AP35))</f>
        <v>301</v>
      </c>
      <c r="AS35" s="28">
        <f t="shared" si="13"/>
        <v>0</v>
      </c>
      <c r="AT35" s="17">
        <f t="shared" ref="AT35:AT52" si="29">AU34-AS35</f>
        <v>301</v>
      </c>
      <c r="AU35" s="156">
        <f>IF(AS34="","",IF(OR((AU34-AS35)&lt;0,(AU34-AS35)=1),AU34,AU34-AS35))</f>
        <v>301</v>
      </c>
      <c r="AV35" s="28">
        <f t="shared" si="14"/>
        <v>0</v>
      </c>
      <c r="AW35" s="17">
        <f t="shared" ref="AW35:AW52" si="30">AX34-AV35</f>
        <v>301</v>
      </c>
      <c r="AX35" s="156">
        <f>IF(AV34="","",IF(OR((AX34-AV35)&lt;0,(AX34-AV35)=1),AX34,AX34-AV35))</f>
        <v>301</v>
      </c>
      <c r="AY35" s="28">
        <f t="shared" si="15"/>
        <v>0</v>
      </c>
      <c r="AZ35" s="17">
        <f t="shared" ref="AZ35:AZ52" si="31">BA34-AY35</f>
        <v>301</v>
      </c>
      <c r="BA35" s="156">
        <f>IF(AY34="","",IF(OR((BA34-AY35)&lt;0,(BA34-AY35)=1),BA34,BA34-AY35))</f>
        <v>301</v>
      </c>
    </row>
    <row r="36" spans="1:53" ht="19.5" thickTop="1" thickBot="1">
      <c r="A36" s="32" t="s">
        <v>50</v>
      </c>
      <c r="B36" s="21">
        <v>4</v>
      </c>
      <c r="C36" s="22"/>
      <c r="D36" s="444"/>
      <c r="E36" s="31">
        <v>4</v>
      </c>
      <c r="F36" s="28">
        <f t="shared" si="0"/>
        <v>0</v>
      </c>
      <c r="G36" s="17">
        <f t="shared" si="16"/>
        <v>0</v>
      </c>
      <c r="H36" s="156">
        <f t="shared" ref="H36:H52" si="32">IF(F35="","",IF(OR((H35-F36)&lt;0,(H35-F36)=1),H35,H35-F36))</f>
        <v>0</v>
      </c>
      <c r="I36" s="28">
        <f t="shared" si="1"/>
        <v>0</v>
      </c>
      <c r="J36" s="17">
        <f t="shared" si="17"/>
        <v>301</v>
      </c>
      <c r="K36" s="156">
        <f t="shared" ref="K36:K52" si="33">IF(I35="","",IF(OR((K35-I36)&lt;0,(K35-I36)=1),K35,K35-I36))</f>
        <v>301</v>
      </c>
      <c r="L36" s="28">
        <f t="shared" si="2"/>
        <v>0</v>
      </c>
      <c r="M36" s="17">
        <f t="shared" si="18"/>
        <v>301</v>
      </c>
      <c r="N36" s="156">
        <f t="shared" ref="N36:N52" si="34">IF(L35="","",IF(OR((N35-L36)&lt;0,(N35-L36)=1),N35,N35-L36))</f>
        <v>301</v>
      </c>
      <c r="O36" s="28">
        <f t="shared" si="3"/>
        <v>0</v>
      </c>
      <c r="P36" s="17">
        <f t="shared" si="19"/>
        <v>301</v>
      </c>
      <c r="Q36" s="156">
        <f t="shared" ref="Q36:Q52" si="35">IF(O35="","",IF(OR((Q35-O36)&lt;0,(Q35-O36)=1),Q35,Q35-O36))</f>
        <v>301</v>
      </c>
      <c r="R36" s="28">
        <f t="shared" si="4"/>
        <v>0</v>
      </c>
      <c r="S36" s="17">
        <f t="shared" si="20"/>
        <v>301</v>
      </c>
      <c r="T36" s="156">
        <f t="shared" ref="T36:T52" si="36">IF(R35="","",IF(OR((T35-R36)&lt;0,(T35-R36)=1),T35,T35-R36))</f>
        <v>301</v>
      </c>
      <c r="U36" s="28">
        <f t="shared" si="5"/>
        <v>0</v>
      </c>
      <c r="V36" s="17">
        <f t="shared" si="21"/>
        <v>301</v>
      </c>
      <c r="W36" s="156">
        <f t="shared" ref="W36:W52" si="37">IF(U35="","",IF(OR((W35-U36)&lt;0,(W35-U36)=1),W35,W35-U36))</f>
        <v>301</v>
      </c>
      <c r="X36" s="28">
        <f t="shared" si="6"/>
        <v>0</v>
      </c>
      <c r="Y36" s="17">
        <f t="shared" si="22"/>
        <v>301</v>
      </c>
      <c r="Z36" s="156">
        <f t="shared" ref="Z36:Z52" si="38">IF(X35="","",IF(OR((Z35-X36)&lt;0,(Z35-X36)=1),Z35,Z35-X36))</f>
        <v>301</v>
      </c>
      <c r="AA36" s="28">
        <f t="shared" si="7"/>
        <v>0</v>
      </c>
      <c r="AB36" s="17">
        <f t="shared" si="23"/>
        <v>301</v>
      </c>
      <c r="AC36" s="156">
        <f t="shared" ref="AC36:AC52" si="39">IF(AA35="","",IF(OR((AC35-AA36)&lt;0,(AC35-AA36)=1),AC35,AC35-AA36))</f>
        <v>301</v>
      </c>
      <c r="AD36" s="28">
        <f t="shared" si="8"/>
        <v>0</v>
      </c>
      <c r="AE36" s="17">
        <f t="shared" si="24"/>
        <v>301</v>
      </c>
      <c r="AF36" s="156">
        <f t="shared" ref="AF36:AF52" si="40">IF(AD35="","",IF(OR((AF35-AD36)&lt;0,(AF35-AD36)=1),AF35,AF35-AD36))</f>
        <v>301</v>
      </c>
      <c r="AG36" s="28">
        <f t="shared" si="9"/>
        <v>0</v>
      </c>
      <c r="AH36" s="17">
        <f t="shared" si="25"/>
        <v>301</v>
      </c>
      <c r="AI36" s="156">
        <f t="shared" ref="AI36:AI52" si="41">IF(AG35="","",IF(OR((AI35-AG36)&lt;0,(AI35-AG36)=1),AI35,AI35-AG36))</f>
        <v>301</v>
      </c>
      <c r="AJ36" s="28">
        <f t="shared" si="10"/>
        <v>0</v>
      </c>
      <c r="AK36" s="17">
        <f t="shared" si="26"/>
        <v>301</v>
      </c>
      <c r="AL36" s="156">
        <f t="shared" ref="AL36:AL52" si="42">IF(AJ35="","",IF(OR((AL35-AJ36)&lt;0,(AL35-AJ36)=1),AL35,AL35-AJ36))</f>
        <v>301</v>
      </c>
      <c r="AM36" s="28">
        <f t="shared" si="11"/>
        <v>0</v>
      </c>
      <c r="AN36" s="17">
        <f t="shared" si="27"/>
        <v>301</v>
      </c>
      <c r="AO36" s="156">
        <f t="shared" ref="AO36:AO52" si="43">IF(AM35="","",IF(OR((AO35-AM36)&lt;0,(AO35-AM36)=1),AO35,AO35-AM36))</f>
        <v>301</v>
      </c>
      <c r="AP36" s="28">
        <f t="shared" si="12"/>
        <v>0</v>
      </c>
      <c r="AQ36" s="17">
        <f t="shared" si="28"/>
        <v>301</v>
      </c>
      <c r="AR36" s="156">
        <f t="shared" ref="AR36:AR52" si="44">IF(AP35="","",IF(OR((AR35-AP36)&lt;0,(AR35-AP36)=1),AR35,AR35-AP36))</f>
        <v>301</v>
      </c>
      <c r="AS36" s="28">
        <f t="shared" si="13"/>
        <v>0</v>
      </c>
      <c r="AT36" s="17">
        <f t="shared" si="29"/>
        <v>301</v>
      </c>
      <c r="AU36" s="156">
        <f t="shared" ref="AU36:AU52" si="45">IF(AS35="","",IF(OR((AU35-AS36)&lt;0,(AU35-AS36)=1),AU35,AU35-AS36))</f>
        <v>301</v>
      </c>
      <c r="AV36" s="28">
        <f t="shared" si="14"/>
        <v>0</v>
      </c>
      <c r="AW36" s="17">
        <f t="shared" si="30"/>
        <v>301</v>
      </c>
      <c r="AX36" s="156">
        <f t="shared" ref="AX36:AX52" si="46">IF(AV35="","",IF(OR((AX35-AV36)&lt;0,(AX35-AV36)=1),AX35,AX35-AV36))</f>
        <v>301</v>
      </c>
      <c r="AY36" s="28">
        <f t="shared" si="15"/>
        <v>0</v>
      </c>
      <c r="AZ36" s="17">
        <f t="shared" si="31"/>
        <v>301</v>
      </c>
      <c r="BA36" s="156">
        <f t="shared" ref="BA36:BA52" si="47">IF(AY35="","",IF(OR((BA35-AY36)&lt;0,(BA35-AY36)=1),BA35,BA35-AY36))</f>
        <v>301</v>
      </c>
    </row>
    <row r="37" spans="1:53" ht="19.5" thickTop="1" thickBot="1">
      <c r="A37" s="32" t="s">
        <v>50</v>
      </c>
      <c r="B37" s="21">
        <v>5</v>
      </c>
      <c r="C37" s="22"/>
      <c r="D37" s="444"/>
      <c r="E37" s="31">
        <v>5</v>
      </c>
      <c r="F37" s="28">
        <f t="shared" si="0"/>
        <v>0</v>
      </c>
      <c r="G37" s="17">
        <f t="shared" si="16"/>
        <v>0</v>
      </c>
      <c r="H37" s="156">
        <f t="shared" si="32"/>
        <v>0</v>
      </c>
      <c r="I37" s="28">
        <f t="shared" si="1"/>
        <v>0</v>
      </c>
      <c r="J37" s="17">
        <f t="shared" si="17"/>
        <v>301</v>
      </c>
      <c r="K37" s="156">
        <f t="shared" si="33"/>
        <v>301</v>
      </c>
      <c r="L37" s="28">
        <f t="shared" si="2"/>
        <v>0</v>
      </c>
      <c r="M37" s="17">
        <f t="shared" si="18"/>
        <v>301</v>
      </c>
      <c r="N37" s="156">
        <f t="shared" si="34"/>
        <v>301</v>
      </c>
      <c r="O37" s="28">
        <f t="shared" si="3"/>
        <v>0</v>
      </c>
      <c r="P37" s="17">
        <f t="shared" si="19"/>
        <v>301</v>
      </c>
      <c r="Q37" s="156">
        <f t="shared" si="35"/>
        <v>301</v>
      </c>
      <c r="R37" s="28">
        <f t="shared" si="4"/>
        <v>0</v>
      </c>
      <c r="S37" s="17">
        <f t="shared" si="20"/>
        <v>301</v>
      </c>
      <c r="T37" s="156">
        <f t="shared" si="36"/>
        <v>301</v>
      </c>
      <c r="U37" s="28">
        <f t="shared" si="5"/>
        <v>0</v>
      </c>
      <c r="V37" s="17">
        <f t="shared" si="21"/>
        <v>301</v>
      </c>
      <c r="W37" s="156">
        <f t="shared" si="37"/>
        <v>301</v>
      </c>
      <c r="X37" s="28">
        <f t="shared" si="6"/>
        <v>0</v>
      </c>
      <c r="Y37" s="17">
        <f t="shared" si="22"/>
        <v>301</v>
      </c>
      <c r="Z37" s="156">
        <f t="shared" si="38"/>
        <v>301</v>
      </c>
      <c r="AA37" s="28">
        <f t="shared" si="7"/>
        <v>0</v>
      </c>
      <c r="AB37" s="17">
        <f t="shared" si="23"/>
        <v>301</v>
      </c>
      <c r="AC37" s="156">
        <f t="shared" si="39"/>
        <v>301</v>
      </c>
      <c r="AD37" s="28">
        <f t="shared" si="8"/>
        <v>0</v>
      </c>
      <c r="AE37" s="17">
        <f t="shared" si="24"/>
        <v>301</v>
      </c>
      <c r="AF37" s="156">
        <f t="shared" si="40"/>
        <v>301</v>
      </c>
      <c r="AG37" s="28">
        <f t="shared" si="9"/>
        <v>0</v>
      </c>
      <c r="AH37" s="17">
        <f t="shared" si="25"/>
        <v>301</v>
      </c>
      <c r="AI37" s="156">
        <f t="shared" si="41"/>
        <v>301</v>
      </c>
      <c r="AJ37" s="28">
        <f t="shared" si="10"/>
        <v>0</v>
      </c>
      <c r="AK37" s="17">
        <f t="shared" si="26"/>
        <v>301</v>
      </c>
      <c r="AL37" s="156">
        <f t="shared" si="42"/>
        <v>301</v>
      </c>
      <c r="AM37" s="28">
        <f t="shared" si="11"/>
        <v>0</v>
      </c>
      <c r="AN37" s="17">
        <f t="shared" si="27"/>
        <v>301</v>
      </c>
      <c r="AO37" s="156">
        <f t="shared" si="43"/>
        <v>301</v>
      </c>
      <c r="AP37" s="28">
        <f t="shared" si="12"/>
        <v>0</v>
      </c>
      <c r="AQ37" s="17">
        <f t="shared" si="28"/>
        <v>301</v>
      </c>
      <c r="AR37" s="156">
        <f t="shared" si="44"/>
        <v>301</v>
      </c>
      <c r="AS37" s="28">
        <f t="shared" si="13"/>
        <v>0</v>
      </c>
      <c r="AT37" s="17">
        <f t="shared" si="29"/>
        <v>301</v>
      </c>
      <c r="AU37" s="156">
        <f t="shared" si="45"/>
        <v>301</v>
      </c>
      <c r="AV37" s="28">
        <f t="shared" si="14"/>
        <v>0</v>
      </c>
      <c r="AW37" s="17">
        <f t="shared" si="30"/>
        <v>301</v>
      </c>
      <c r="AX37" s="156">
        <f t="shared" si="46"/>
        <v>301</v>
      </c>
      <c r="AY37" s="28">
        <f t="shared" si="15"/>
        <v>0</v>
      </c>
      <c r="AZ37" s="17">
        <f t="shared" si="31"/>
        <v>301</v>
      </c>
      <c r="BA37" s="156">
        <f t="shared" si="47"/>
        <v>301</v>
      </c>
    </row>
    <row r="38" spans="1:53" ht="19.5" thickTop="1" thickBot="1">
      <c r="A38" s="32" t="s">
        <v>50</v>
      </c>
      <c r="B38" s="21">
        <v>6</v>
      </c>
      <c r="C38" s="22"/>
      <c r="D38" s="445"/>
      <c r="E38" s="31">
        <v>6</v>
      </c>
      <c r="F38" s="28">
        <f t="shared" si="0"/>
        <v>0</v>
      </c>
      <c r="G38" s="17">
        <f t="shared" si="16"/>
        <v>0</v>
      </c>
      <c r="H38" s="156">
        <f t="shared" si="32"/>
        <v>0</v>
      </c>
      <c r="I38" s="28">
        <f t="shared" si="1"/>
        <v>0</v>
      </c>
      <c r="J38" s="17">
        <f t="shared" si="17"/>
        <v>301</v>
      </c>
      <c r="K38" s="156">
        <f t="shared" si="33"/>
        <v>301</v>
      </c>
      <c r="L38" s="28">
        <f t="shared" si="2"/>
        <v>0</v>
      </c>
      <c r="M38" s="17">
        <f t="shared" si="18"/>
        <v>301</v>
      </c>
      <c r="N38" s="156">
        <f t="shared" si="34"/>
        <v>301</v>
      </c>
      <c r="O38" s="28">
        <f t="shared" si="3"/>
        <v>0</v>
      </c>
      <c r="P38" s="17">
        <f t="shared" si="19"/>
        <v>301</v>
      </c>
      <c r="Q38" s="156">
        <f t="shared" si="35"/>
        <v>301</v>
      </c>
      <c r="R38" s="28">
        <f t="shared" si="4"/>
        <v>0</v>
      </c>
      <c r="S38" s="17">
        <f t="shared" si="20"/>
        <v>301</v>
      </c>
      <c r="T38" s="156">
        <f t="shared" si="36"/>
        <v>301</v>
      </c>
      <c r="U38" s="28">
        <f t="shared" si="5"/>
        <v>0</v>
      </c>
      <c r="V38" s="17">
        <f t="shared" si="21"/>
        <v>301</v>
      </c>
      <c r="W38" s="156">
        <f t="shared" si="37"/>
        <v>301</v>
      </c>
      <c r="X38" s="28">
        <f t="shared" si="6"/>
        <v>0</v>
      </c>
      <c r="Y38" s="17">
        <f t="shared" si="22"/>
        <v>301</v>
      </c>
      <c r="Z38" s="156">
        <f t="shared" si="38"/>
        <v>301</v>
      </c>
      <c r="AA38" s="28">
        <f t="shared" si="7"/>
        <v>0</v>
      </c>
      <c r="AB38" s="17">
        <f t="shared" si="23"/>
        <v>301</v>
      </c>
      <c r="AC38" s="156">
        <f t="shared" si="39"/>
        <v>301</v>
      </c>
      <c r="AD38" s="28">
        <f t="shared" si="8"/>
        <v>0</v>
      </c>
      <c r="AE38" s="17">
        <f t="shared" si="24"/>
        <v>301</v>
      </c>
      <c r="AF38" s="156">
        <f t="shared" si="40"/>
        <v>301</v>
      </c>
      <c r="AG38" s="28">
        <f t="shared" si="9"/>
        <v>0</v>
      </c>
      <c r="AH38" s="17">
        <f t="shared" si="25"/>
        <v>301</v>
      </c>
      <c r="AI38" s="156">
        <f t="shared" si="41"/>
        <v>301</v>
      </c>
      <c r="AJ38" s="28">
        <f t="shared" si="10"/>
        <v>0</v>
      </c>
      <c r="AK38" s="17">
        <f t="shared" si="26"/>
        <v>301</v>
      </c>
      <c r="AL38" s="156">
        <f t="shared" si="42"/>
        <v>301</v>
      </c>
      <c r="AM38" s="28">
        <f t="shared" si="11"/>
        <v>0</v>
      </c>
      <c r="AN38" s="17">
        <f t="shared" si="27"/>
        <v>301</v>
      </c>
      <c r="AO38" s="156">
        <f t="shared" si="43"/>
        <v>301</v>
      </c>
      <c r="AP38" s="28">
        <f t="shared" si="12"/>
        <v>0</v>
      </c>
      <c r="AQ38" s="17">
        <f t="shared" si="28"/>
        <v>301</v>
      </c>
      <c r="AR38" s="156">
        <f t="shared" si="44"/>
        <v>301</v>
      </c>
      <c r="AS38" s="28">
        <f t="shared" si="13"/>
        <v>0</v>
      </c>
      <c r="AT38" s="17">
        <f t="shared" si="29"/>
        <v>301</v>
      </c>
      <c r="AU38" s="156">
        <f t="shared" si="45"/>
        <v>301</v>
      </c>
      <c r="AV38" s="28">
        <f t="shared" si="14"/>
        <v>0</v>
      </c>
      <c r="AW38" s="17">
        <f t="shared" si="30"/>
        <v>301</v>
      </c>
      <c r="AX38" s="156">
        <f t="shared" si="46"/>
        <v>301</v>
      </c>
      <c r="AY38" s="28">
        <f t="shared" si="15"/>
        <v>0</v>
      </c>
      <c r="AZ38" s="17">
        <f t="shared" si="31"/>
        <v>301</v>
      </c>
      <c r="BA38" s="156">
        <f t="shared" si="47"/>
        <v>301</v>
      </c>
    </row>
    <row r="39" spans="1:53" ht="19.5" thickTop="1" thickBot="1">
      <c r="A39" s="32" t="s">
        <v>50</v>
      </c>
      <c r="B39" s="21">
        <v>7</v>
      </c>
      <c r="C39" s="22"/>
      <c r="D39" s="449" t="str">
        <f>INDEX(A34:A52,MATCH(MIN(H34:H52),H34:H194,0))</f>
        <v>6 er Dart</v>
      </c>
      <c r="E39" s="31">
        <v>7</v>
      </c>
      <c r="F39" s="28">
        <f t="shared" si="0"/>
        <v>0</v>
      </c>
      <c r="G39" s="17">
        <f t="shared" si="16"/>
        <v>0</v>
      </c>
      <c r="H39" s="156">
        <f t="shared" si="32"/>
        <v>0</v>
      </c>
      <c r="I39" s="28">
        <f t="shared" si="1"/>
        <v>0</v>
      </c>
      <c r="J39" s="17">
        <f t="shared" si="17"/>
        <v>301</v>
      </c>
      <c r="K39" s="156">
        <f t="shared" si="33"/>
        <v>301</v>
      </c>
      <c r="L39" s="28">
        <f t="shared" si="2"/>
        <v>0</v>
      </c>
      <c r="M39" s="17">
        <f t="shared" si="18"/>
        <v>301</v>
      </c>
      <c r="N39" s="156">
        <f t="shared" si="34"/>
        <v>301</v>
      </c>
      <c r="O39" s="28">
        <f t="shared" si="3"/>
        <v>0</v>
      </c>
      <c r="P39" s="17">
        <f t="shared" si="19"/>
        <v>301</v>
      </c>
      <c r="Q39" s="156">
        <f t="shared" si="35"/>
        <v>301</v>
      </c>
      <c r="R39" s="28">
        <f t="shared" si="4"/>
        <v>0</v>
      </c>
      <c r="S39" s="17">
        <f t="shared" si="20"/>
        <v>301</v>
      </c>
      <c r="T39" s="156">
        <f t="shared" si="36"/>
        <v>301</v>
      </c>
      <c r="U39" s="28">
        <f t="shared" si="5"/>
        <v>0</v>
      </c>
      <c r="V39" s="17">
        <f t="shared" si="21"/>
        <v>301</v>
      </c>
      <c r="W39" s="156">
        <f t="shared" si="37"/>
        <v>301</v>
      </c>
      <c r="X39" s="28">
        <f t="shared" si="6"/>
        <v>0</v>
      </c>
      <c r="Y39" s="17">
        <f t="shared" si="22"/>
        <v>301</v>
      </c>
      <c r="Z39" s="156">
        <f t="shared" si="38"/>
        <v>301</v>
      </c>
      <c r="AA39" s="28">
        <f t="shared" si="7"/>
        <v>0</v>
      </c>
      <c r="AB39" s="17">
        <f t="shared" si="23"/>
        <v>301</v>
      </c>
      <c r="AC39" s="156">
        <f t="shared" si="39"/>
        <v>301</v>
      </c>
      <c r="AD39" s="28">
        <f t="shared" si="8"/>
        <v>0</v>
      </c>
      <c r="AE39" s="17">
        <f t="shared" si="24"/>
        <v>301</v>
      </c>
      <c r="AF39" s="156">
        <f t="shared" si="40"/>
        <v>301</v>
      </c>
      <c r="AG39" s="28">
        <f t="shared" si="9"/>
        <v>0</v>
      </c>
      <c r="AH39" s="17">
        <f t="shared" si="25"/>
        <v>301</v>
      </c>
      <c r="AI39" s="156">
        <f t="shared" si="41"/>
        <v>301</v>
      </c>
      <c r="AJ39" s="28">
        <f t="shared" si="10"/>
        <v>0</v>
      </c>
      <c r="AK39" s="17">
        <f t="shared" si="26"/>
        <v>301</v>
      </c>
      <c r="AL39" s="156">
        <f t="shared" si="42"/>
        <v>301</v>
      </c>
      <c r="AM39" s="28">
        <f t="shared" si="11"/>
        <v>0</v>
      </c>
      <c r="AN39" s="17">
        <f t="shared" si="27"/>
        <v>301</v>
      </c>
      <c r="AO39" s="156">
        <f t="shared" si="43"/>
        <v>301</v>
      </c>
      <c r="AP39" s="28">
        <f t="shared" si="12"/>
        <v>0</v>
      </c>
      <c r="AQ39" s="17">
        <f t="shared" si="28"/>
        <v>301</v>
      </c>
      <c r="AR39" s="156">
        <f t="shared" si="44"/>
        <v>301</v>
      </c>
      <c r="AS39" s="28">
        <f t="shared" si="13"/>
        <v>0</v>
      </c>
      <c r="AT39" s="17">
        <f t="shared" si="29"/>
        <v>301</v>
      </c>
      <c r="AU39" s="156">
        <f t="shared" si="45"/>
        <v>301</v>
      </c>
      <c r="AV39" s="28">
        <f t="shared" si="14"/>
        <v>0</v>
      </c>
      <c r="AW39" s="17">
        <f t="shared" si="30"/>
        <v>301</v>
      </c>
      <c r="AX39" s="156">
        <f t="shared" si="46"/>
        <v>301</v>
      </c>
      <c r="AY39" s="28">
        <f t="shared" si="15"/>
        <v>0</v>
      </c>
      <c r="AZ39" s="17">
        <f t="shared" si="31"/>
        <v>301</v>
      </c>
      <c r="BA39" s="156">
        <f t="shared" si="47"/>
        <v>301</v>
      </c>
    </row>
    <row r="40" spans="1:53" ht="19.5" thickTop="1" thickBot="1">
      <c r="A40" s="32" t="s">
        <v>50</v>
      </c>
      <c r="B40" s="21">
        <v>8</v>
      </c>
      <c r="C40" s="22"/>
      <c r="D40" s="450"/>
      <c r="E40" s="31">
        <v>8</v>
      </c>
      <c r="F40" s="28">
        <f t="shared" si="0"/>
        <v>0</v>
      </c>
      <c r="G40" s="17">
        <f t="shared" si="16"/>
        <v>0</v>
      </c>
      <c r="H40" s="156">
        <f t="shared" si="32"/>
        <v>0</v>
      </c>
      <c r="I40" s="28">
        <f t="shared" si="1"/>
        <v>0</v>
      </c>
      <c r="J40" s="17">
        <f t="shared" si="17"/>
        <v>301</v>
      </c>
      <c r="K40" s="156">
        <f t="shared" si="33"/>
        <v>301</v>
      </c>
      <c r="L40" s="28">
        <f t="shared" si="2"/>
        <v>0</v>
      </c>
      <c r="M40" s="17">
        <f t="shared" si="18"/>
        <v>301</v>
      </c>
      <c r="N40" s="156">
        <f t="shared" si="34"/>
        <v>301</v>
      </c>
      <c r="O40" s="28">
        <f t="shared" si="3"/>
        <v>0</v>
      </c>
      <c r="P40" s="17">
        <f t="shared" si="19"/>
        <v>301</v>
      </c>
      <c r="Q40" s="156">
        <f t="shared" si="35"/>
        <v>301</v>
      </c>
      <c r="R40" s="28">
        <f t="shared" si="4"/>
        <v>0</v>
      </c>
      <c r="S40" s="17">
        <f t="shared" si="20"/>
        <v>301</v>
      </c>
      <c r="T40" s="156">
        <f t="shared" si="36"/>
        <v>301</v>
      </c>
      <c r="U40" s="28">
        <f t="shared" si="5"/>
        <v>0</v>
      </c>
      <c r="V40" s="17">
        <f t="shared" si="21"/>
        <v>301</v>
      </c>
      <c r="W40" s="156">
        <f t="shared" si="37"/>
        <v>301</v>
      </c>
      <c r="X40" s="28">
        <f t="shared" si="6"/>
        <v>0</v>
      </c>
      <c r="Y40" s="17">
        <f t="shared" si="22"/>
        <v>301</v>
      </c>
      <c r="Z40" s="156">
        <f t="shared" si="38"/>
        <v>301</v>
      </c>
      <c r="AA40" s="28">
        <f t="shared" si="7"/>
        <v>0</v>
      </c>
      <c r="AB40" s="17">
        <f t="shared" si="23"/>
        <v>301</v>
      </c>
      <c r="AC40" s="156">
        <f t="shared" si="39"/>
        <v>301</v>
      </c>
      <c r="AD40" s="28">
        <f t="shared" si="8"/>
        <v>0</v>
      </c>
      <c r="AE40" s="17">
        <f t="shared" si="24"/>
        <v>301</v>
      </c>
      <c r="AF40" s="156">
        <f t="shared" si="40"/>
        <v>301</v>
      </c>
      <c r="AG40" s="28">
        <f t="shared" si="9"/>
        <v>0</v>
      </c>
      <c r="AH40" s="17">
        <f t="shared" si="25"/>
        <v>301</v>
      </c>
      <c r="AI40" s="156">
        <f t="shared" si="41"/>
        <v>301</v>
      </c>
      <c r="AJ40" s="28">
        <f t="shared" si="10"/>
        <v>0</v>
      </c>
      <c r="AK40" s="17">
        <f t="shared" si="26"/>
        <v>301</v>
      </c>
      <c r="AL40" s="156">
        <f t="shared" si="42"/>
        <v>301</v>
      </c>
      <c r="AM40" s="28">
        <f t="shared" si="11"/>
        <v>0</v>
      </c>
      <c r="AN40" s="17">
        <f t="shared" si="27"/>
        <v>301</v>
      </c>
      <c r="AO40" s="156">
        <f t="shared" si="43"/>
        <v>301</v>
      </c>
      <c r="AP40" s="28">
        <f t="shared" si="12"/>
        <v>0</v>
      </c>
      <c r="AQ40" s="17">
        <f t="shared" si="28"/>
        <v>301</v>
      </c>
      <c r="AR40" s="156">
        <f t="shared" si="44"/>
        <v>301</v>
      </c>
      <c r="AS40" s="28">
        <f t="shared" si="13"/>
        <v>0</v>
      </c>
      <c r="AT40" s="17">
        <f t="shared" si="29"/>
        <v>301</v>
      </c>
      <c r="AU40" s="156">
        <f t="shared" si="45"/>
        <v>301</v>
      </c>
      <c r="AV40" s="28">
        <f t="shared" si="14"/>
        <v>0</v>
      </c>
      <c r="AW40" s="17">
        <f t="shared" si="30"/>
        <v>301</v>
      </c>
      <c r="AX40" s="156">
        <f t="shared" si="46"/>
        <v>301</v>
      </c>
      <c r="AY40" s="28">
        <f t="shared" si="15"/>
        <v>0</v>
      </c>
      <c r="AZ40" s="17">
        <f t="shared" si="31"/>
        <v>301</v>
      </c>
      <c r="BA40" s="156">
        <f t="shared" si="47"/>
        <v>301</v>
      </c>
    </row>
    <row r="41" spans="1:53" ht="19.5" thickTop="1" thickBot="1">
      <c r="A41" s="32" t="s">
        <v>50</v>
      </c>
      <c r="B41" s="21">
        <v>9</v>
      </c>
      <c r="C41" s="22"/>
      <c r="D41" s="450"/>
      <c r="E41" s="31">
        <v>9</v>
      </c>
      <c r="F41" s="28">
        <f t="shared" si="0"/>
        <v>0</v>
      </c>
      <c r="G41" s="17">
        <f t="shared" si="16"/>
        <v>0</v>
      </c>
      <c r="H41" s="156">
        <f t="shared" si="32"/>
        <v>0</v>
      </c>
      <c r="I41" s="28">
        <f t="shared" si="1"/>
        <v>0</v>
      </c>
      <c r="J41" s="17">
        <f t="shared" si="17"/>
        <v>301</v>
      </c>
      <c r="K41" s="156">
        <f t="shared" si="33"/>
        <v>301</v>
      </c>
      <c r="L41" s="28">
        <f t="shared" si="2"/>
        <v>0</v>
      </c>
      <c r="M41" s="17">
        <f t="shared" si="18"/>
        <v>301</v>
      </c>
      <c r="N41" s="156">
        <f t="shared" si="34"/>
        <v>301</v>
      </c>
      <c r="O41" s="28">
        <f t="shared" si="3"/>
        <v>0</v>
      </c>
      <c r="P41" s="17">
        <f t="shared" si="19"/>
        <v>301</v>
      </c>
      <c r="Q41" s="156">
        <f t="shared" si="35"/>
        <v>301</v>
      </c>
      <c r="R41" s="28">
        <f t="shared" si="4"/>
        <v>0</v>
      </c>
      <c r="S41" s="17">
        <f t="shared" si="20"/>
        <v>301</v>
      </c>
      <c r="T41" s="156">
        <f t="shared" si="36"/>
        <v>301</v>
      </c>
      <c r="U41" s="28">
        <f t="shared" si="5"/>
        <v>0</v>
      </c>
      <c r="V41" s="17">
        <f t="shared" si="21"/>
        <v>301</v>
      </c>
      <c r="W41" s="156">
        <f t="shared" si="37"/>
        <v>301</v>
      </c>
      <c r="X41" s="28">
        <f t="shared" si="6"/>
        <v>0</v>
      </c>
      <c r="Y41" s="17">
        <f t="shared" si="22"/>
        <v>301</v>
      </c>
      <c r="Z41" s="156">
        <f t="shared" si="38"/>
        <v>301</v>
      </c>
      <c r="AA41" s="28">
        <f t="shared" si="7"/>
        <v>0</v>
      </c>
      <c r="AB41" s="17">
        <f t="shared" si="23"/>
        <v>301</v>
      </c>
      <c r="AC41" s="156">
        <f t="shared" si="39"/>
        <v>301</v>
      </c>
      <c r="AD41" s="28">
        <f t="shared" si="8"/>
        <v>0</v>
      </c>
      <c r="AE41" s="17">
        <f t="shared" si="24"/>
        <v>301</v>
      </c>
      <c r="AF41" s="156">
        <f t="shared" si="40"/>
        <v>301</v>
      </c>
      <c r="AG41" s="28">
        <f t="shared" si="9"/>
        <v>0</v>
      </c>
      <c r="AH41" s="17">
        <f t="shared" si="25"/>
        <v>301</v>
      </c>
      <c r="AI41" s="156">
        <f t="shared" si="41"/>
        <v>301</v>
      </c>
      <c r="AJ41" s="28">
        <f t="shared" si="10"/>
        <v>0</v>
      </c>
      <c r="AK41" s="17">
        <f t="shared" si="26"/>
        <v>301</v>
      </c>
      <c r="AL41" s="156">
        <f t="shared" si="42"/>
        <v>301</v>
      </c>
      <c r="AM41" s="28">
        <f t="shared" si="11"/>
        <v>0</v>
      </c>
      <c r="AN41" s="17">
        <f t="shared" si="27"/>
        <v>301</v>
      </c>
      <c r="AO41" s="156">
        <f t="shared" si="43"/>
        <v>301</v>
      </c>
      <c r="AP41" s="28">
        <f t="shared" si="12"/>
        <v>0</v>
      </c>
      <c r="AQ41" s="17">
        <f t="shared" si="28"/>
        <v>301</v>
      </c>
      <c r="AR41" s="156">
        <f t="shared" si="44"/>
        <v>301</v>
      </c>
      <c r="AS41" s="28">
        <f t="shared" si="13"/>
        <v>0</v>
      </c>
      <c r="AT41" s="17">
        <f t="shared" si="29"/>
        <v>301</v>
      </c>
      <c r="AU41" s="156">
        <f t="shared" si="45"/>
        <v>301</v>
      </c>
      <c r="AV41" s="28">
        <f t="shared" si="14"/>
        <v>0</v>
      </c>
      <c r="AW41" s="17">
        <f t="shared" si="30"/>
        <v>301</v>
      </c>
      <c r="AX41" s="156">
        <f t="shared" si="46"/>
        <v>301</v>
      </c>
      <c r="AY41" s="28">
        <f t="shared" si="15"/>
        <v>0</v>
      </c>
      <c r="AZ41" s="17">
        <f t="shared" si="31"/>
        <v>301</v>
      </c>
      <c r="BA41" s="156">
        <f t="shared" si="47"/>
        <v>301</v>
      </c>
    </row>
    <row r="42" spans="1:53" ht="21.75" thickTop="1" thickBot="1">
      <c r="A42" s="32" t="s">
        <v>50</v>
      </c>
      <c r="B42" s="21">
        <v>10</v>
      </c>
      <c r="C42" s="22"/>
      <c r="D42" s="450"/>
      <c r="E42" s="31">
        <v>10</v>
      </c>
      <c r="F42" s="28">
        <f t="shared" si="0"/>
        <v>0</v>
      </c>
      <c r="G42" s="17">
        <f t="shared" si="16"/>
        <v>0</v>
      </c>
      <c r="H42" s="156">
        <f t="shared" si="32"/>
        <v>0</v>
      </c>
      <c r="I42" s="28">
        <f t="shared" si="1"/>
        <v>0</v>
      </c>
      <c r="J42" s="17">
        <f t="shared" si="17"/>
        <v>301</v>
      </c>
      <c r="K42" s="156">
        <f t="shared" si="33"/>
        <v>301</v>
      </c>
      <c r="L42" s="28">
        <f t="shared" si="2"/>
        <v>0</v>
      </c>
      <c r="M42" s="17">
        <f t="shared" si="18"/>
        <v>301</v>
      </c>
      <c r="N42" s="156">
        <f t="shared" si="34"/>
        <v>301</v>
      </c>
      <c r="O42" s="28">
        <f t="shared" si="3"/>
        <v>0</v>
      </c>
      <c r="P42" s="17">
        <f t="shared" si="19"/>
        <v>301</v>
      </c>
      <c r="Q42" s="156">
        <f t="shared" si="35"/>
        <v>301</v>
      </c>
      <c r="R42" s="28">
        <f t="shared" si="4"/>
        <v>0</v>
      </c>
      <c r="S42" s="17">
        <f t="shared" si="20"/>
        <v>301</v>
      </c>
      <c r="T42" s="156">
        <f t="shared" si="36"/>
        <v>301</v>
      </c>
      <c r="U42" s="28">
        <f t="shared" si="5"/>
        <v>0</v>
      </c>
      <c r="V42" s="17">
        <f t="shared" si="21"/>
        <v>301</v>
      </c>
      <c r="W42" s="156">
        <f t="shared" si="37"/>
        <v>301</v>
      </c>
      <c r="X42" s="28">
        <f t="shared" si="6"/>
        <v>0</v>
      </c>
      <c r="Y42" s="17">
        <f t="shared" si="22"/>
        <v>301</v>
      </c>
      <c r="Z42" s="156">
        <f t="shared" si="38"/>
        <v>301</v>
      </c>
      <c r="AA42" s="28">
        <f t="shared" si="7"/>
        <v>0</v>
      </c>
      <c r="AB42" s="17">
        <f t="shared" si="23"/>
        <v>301</v>
      </c>
      <c r="AC42" s="156">
        <f t="shared" si="39"/>
        <v>301</v>
      </c>
      <c r="AD42" s="28">
        <f t="shared" si="8"/>
        <v>0</v>
      </c>
      <c r="AE42" s="17">
        <f t="shared" si="24"/>
        <v>301</v>
      </c>
      <c r="AF42" s="156">
        <f t="shared" si="40"/>
        <v>301</v>
      </c>
      <c r="AG42" s="28">
        <f t="shared" si="9"/>
        <v>0</v>
      </c>
      <c r="AH42" s="17">
        <f t="shared" si="25"/>
        <v>301</v>
      </c>
      <c r="AI42" s="156">
        <f t="shared" si="41"/>
        <v>301</v>
      </c>
      <c r="AJ42" s="28">
        <f t="shared" si="10"/>
        <v>0</v>
      </c>
      <c r="AK42" s="17">
        <f t="shared" si="26"/>
        <v>301</v>
      </c>
      <c r="AL42" s="156">
        <f t="shared" si="42"/>
        <v>301</v>
      </c>
      <c r="AM42" s="28">
        <f t="shared" si="11"/>
        <v>0</v>
      </c>
      <c r="AN42" s="17">
        <f t="shared" si="27"/>
        <v>301</v>
      </c>
      <c r="AO42" s="156">
        <f t="shared" si="43"/>
        <v>301</v>
      </c>
      <c r="AP42" s="28">
        <f t="shared" si="12"/>
        <v>0</v>
      </c>
      <c r="AQ42" s="17">
        <f t="shared" si="28"/>
        <v>301</v>
      </c>
      <c r="AR42" s="156">
        <f t="shared" si="44"/>
        <v>301</v>
      </c>
      <c r="AS42" s="28">
        <f t="shared" si="13"/>
        <v>0</v>
      </c>
      <c r="AT42" s="17">
        <f t="shared" si="29"/>
        <v>301</v>
      </c>
      <c r="AU42" s="156">
        <f t="shared" si="45"/>
        <v>301</v>
      </c>
      <c r="AV42" s="28">
        <f t="shared" si="14"/>
        <v>0</v>
      </c>
      <c r="AW42" s="17">
        <f t="shared" si="30"/>
        <v>301</v>
      </c>
      <c r="AX42" s="156">
        <f t="shared" si="46"/>
        <v>301</v>
      </c>
      <c r="AY42" s="28">
        <f t="shared" si="15"/>
        <v>0</v>
      </c>
      <c r="AZ42" s="17">
        <f t="shared" si="31"/>
        <v>301</v>
      </c>
      <c r="BA42" s="156">
        <f t="shared" si="47"/>
        <v>301</v>
      </c>
    </row>
    <row r="43" spans="1:53" ht="21.75" thickTop="1" thickBot="1">
      <c r="A43" s="32" t="s">
        <v>50</v>
      </c>
      <c r="B43" s="21">
        <v>11</v>
      </c>
      <c r="C43" s="22"/>
      <c r="D43" s="450"/>
      <c r="E43" s="31">
        <v>11</v>
      </c>
      <c r="F43" s="28">
        <f t="shared" si="0"/>
        <v>0</v>
      </c>
      <c r="G43" s="17">
        <f t="shared" si="16"/>
        <v>0</v>
      </c>
      <c r="H43" s="156">
        <f t="shared" si="32"/>
        <v>0</v>
      </c>
      <c r="I43" s="28">
        <f t="shared" si="1"/>
        <v>0</v>
      </c>
      <c r="J43" s="17">
        <f t="shared" si="17"/>
        <v>301</v>
      </c>
      <c r="K43" s="156">
        <f t="shared" si="33"/>
        <v>301</v>
      </c>
      <c r="L43" s="28">
        <f t="shared" si="2"/>
        <v>0</v>
      </c>
      <c r="M43" s="17">
        <f t="shared" si="18"/>
        <v>301</v>
      </c>
      <c r="N43" s="156">
        <f t="shared" si="34"/>
        <v>301</v>
      </c>
      <c r="O43" s="28">
        <f t="shared" si="3"/>
        <v>0</v>
      </c>
      <c r="P43" s="17">
        <f t="shared" si="19"/>
        <v>301</v>
      </c>
      <c r="Q43" s="156">
        <f t="shared" si="35"/>
        <v>301</v>
      </c>
      <c r="R43" s="28">
        <f t="shared" si="4"/>
        <v>0</v>
      </c>
      <c r="S43" s="17">
        <f t="shared" si="20"/>
        <v>301</v>
      </c>
      <c r="T43" s="156">
        <f t="shared" si="36"/>
        <v>301</v>
      </c>
      <c r="U43" s="28">
        <f t="shared" si="5"/>
        <v>0</v>
      </c>
      <c r="V43" s="17">
        <f t="shared" si="21"/>
        <v>301</v>
      </c>
      <c r="W43" s="156">
        <f t="shared" si="37"/>
        <v>301</v>
      </c>
      <c r="X43" s="28">
        <f t="shared" si="6"/>
        <v>0</v>
      </c>
      <c r="Y43" s="17">
        <f t="shared" si="22"/>
        <v>301</v>
      </c>
      <c r="Z43" s="156">
        <f t="shared" si="38"/>
        <v>301</v>
      </c>
      <c r="AA43" s="28">
        <f t="shared" si="7"/>
        <v>0</v>
      </c>
      <c r="AB43" s="17">
        <f t="shared" si="23"/>
        <v>301</v>
      </c>
      <c r="AC43" s="156">
        <f t="shared" si="39"/>
        <v>301</v>
      </c>
      <c r="AD43" s="28">
        <f t="shared" si="8"/>
        <v>0</v>
      </c>
      <c r="AE43" s="17">
        <f t="shared" si="24"/>
        <v>301</v>
      </c>
      <c r="AF43" s="156">
        <f t="shared" si="40"/>
        <v>301</v>
      </c>
      <c r="AG43" s="28">
        <f t="shared" si="9"/>
        <v>0</v>
      </c>
      <c r="AH43" s="17">
        <f t="shared" si="25"/>
        <v>301</v>
      </c>
      <c r="AI43" s="156">
        <f t="shared" si="41"/>
        <v>301</v>
      </c>
      <c r="AJ43" s="28">
        <f t="shared" si="10"/>
        <v>0</v>
      </c>
      <c r="AK43" s="17">
        <f t="shared" si="26"/>
        <v>301</v>
      </c>
      <c r="AL43" s="156">
        <f t="shared" si="42"/>
        <v>301</v>
      </c>
      <c r="AM43" s="28">
        <f t="shared" si="11"/>
        <v>0</v>
      </c>
      <c r="AN43" s="17">
        <f t="shared" si="27"/>
        <v>301</v>
      </c>
      <c r="AO43" s="156">
        <f t="shared" si="43"/>
        <v>301</v>
      </c>
      <c r="AP43" s="28">
        <f t="shared" si="12"/>
        <v>0</v>
      </c>
      <c r="AQ43" s="17">
        <f t="shared" si="28"/>
        <v>301</v>
      </c>
      <c r="AR43" s="156">
        <f t="shared" si="44"/>
        <v>301</v>
      </c>
      <c r="AS43" s="28">
        <f t="shared" si="13"/>
        <v>0</v>
      </c>
      <c r="AT43" s="17">
        <f t="shared" si="29"/>
        <v>301</v>
      </c>
      <c r="AU43" s="156">
        <f t="shared" si="45"/>
        <v>301</v>
      </c>
      <c r="AV43" s="28">
        <f t="shared" si="14"/>
        <v>0</v>
      </c>
      <c r="AW43" s="17">
        <f t="shared" si="30"/>
        <v>301</v>
      </c>
      <c r="AX43" s="156">
        <f t="shared" si="46"/>
        <v>301</v>
      </c>
      <c r="AY43" s="28">
        <f t="shared" si="15"/>
        <v>0</v>
      </c>
      <c r="AZ43" s="17">
        <f t="shared" si="31"/>
        <v>301</v>
      </c>
      <c r="BA43" s="156">
        <f t="shared" si="47"/>
        <v>301</v>
      </c>
    </row>
    <row r="44" spans="1:53" ht="21.75" thickTop="1" thickBot="1">
      <c r="A44" s="32" t="s">
        <v>50</v>
      </c>
      <c r="B44" s="21">
        <v>12</v>
      </c>
      <c r="C44" s="22"/>
      <c r="D44" s="450"/>
      <c r="E44" s="31">
        <v>12</v>
      </c>
      <c r="F44" s="28">
        <f t="shared" si="0"/>
        <v>0</v>
      </c>
      <c r="G44" s="17">
        <f t="shared" si="16"/>
        <v>0</v>
      </c>
      <c r="H44" s="156">
        <f t="shared" si="32"/>
        <v>0</v>
      </c>
      <c r="I44" s="28">
        <f t="shared" si="1"/>
        <v>0</v>
      </c>
      <c r="J44" s="17">
        <f t="shared" si="17"/>
        <v>301</v>
      </c>
      <c r="K44" s="156">
        <f t="shared" si="33"/>
        <v>301</v>
      </c>
      <c r="L44" s="28">
        <f t="shared" si="2"/>
        <v>0</v>
      </c>
      <c r="M44" s="17">
        <f t="shared" si="18"/>
        <v>301</v>
      </c>
      <c r="N44" s="156">
        <f t="shared" si="34"/>
        <v>301</v>
      </c>
      <c r="O44" s="28">
        <f t="shared" si="3"/>
        <v>0</v>
      </c>
      <c r="P44" s="17">
        <f t="shared" si="19"/>
        <v>301</v>
      </c>
      <c r="Q44" s="156">
        <f t="shared" si="35"/>
        <v>301</v>
      </c>
      <c r="R44" s="28">
        <f t="shared" si="4"/>
        <v>0</v>
      </c>
      <c r="S44" s="17">
        <f t="shared" si="20"/>
        <v>301</v>
      </c>
      <c r="T44" s="156">
        <f t="shared" si="36"/>
        <v>301</v>
      </c>
      <c r="U44" s="28">
        <f t="shared" si="5"/>
        <v>0</v>
      </c>
      <c r="V44" s="17">
        <f t="shared" si="21"/>
        <v>301</v>
      </c>
      <c r="W44" s="156">
        <f t="shared" si="37"/>
        <v>301</v>
      </c>
      <c r="X44" s="28">
        <f t="shared" si="6"/>
        <v>0</v>
      </c>
      <c r="Y44" s="17">
        <f t="shared" si="22"/>
        <v>301</v>
      </c>
      <c r="Z44" s="156">
        <f t="shared" si="38"/>
        <v>301</v>
      </c>
      <c r="AA44" s="28">
        <f t="shared" si="7"/>
        <v>0</v>
      </c>
      <c r="AB44" s="17">
        <f t="shared" si="23"/>
        <v>301</v>
      </c>
      <c r="AC44" s="156">
        <f t="shared" si="39"/>
        <v>301</v>
      </c>
      <c r="AD44" s="28">
        <f t="shared" si="8"/>
        <v>0</v>
      </c>
      <c r="AE44" s="17">
        <f t="shared" si="24"/>
        <v>301</v>
      </c>
      <c r="AF44" s="156">
        <f t="shared" si="40"/>
        <v>301</v>
      </c>
      <c r="AG44" s="28">
        <f t="shared" si="9"/>
        <v>0</v>
      </c>
      <c r="AH44" s="17">
        <f t="shared" si="25"/>
        <v>301</v>
      </c>
      <c r="AI44" s="156">
        <f t="shared" si="41"/>
        <v>301</v>
      </c>
      <c r="AJ44" s="28">
        <f t="shared" si="10"/>
        <v>0</v>
      </c>
      <c r="AK44" s="17">
        <f t="shared" si="26"/>
        <v>301</v>
      </c>
      <c r="AL44" s="156">
        <f t="shared" si="42"/>
        <v>301</v>
      </c>
      <c r="AM44" s="28">
        <f t="shared" si="11"/>
        <v>0</v>
      </c>
      <c r="AN44" s="17">
        <f t="shared" si="27"/>
        <v>301</v>
      </c>
      <c r="AO44" s="156">
        <f t="shared" si="43"/>
        <v>301</v>
      </c>
      <c r="AP44" s="28">
        <f t="shared" si="12"/>
        <v>0</v>
      </c>
      <c r="AQ44" s="17">
        <f t="shared" si="28"/>
        <v>301</v>
      </c>
      <c r="AR44" s="156">
        <f t="shared" si="44"/>
        <v>301</v>
      </c>
      <c r="AS44" s="28">
        <f t="shared" si="13"/>
        <v>0</v>
      </c>
      <c r="AT44" s="17">
        <f t="shared" si="29"/>
        <v>301</v>
      </c>
      <c r="AU44" s="156">
        <f t="shared" si="45"/>
        <v>301</v>
      </c>
      <c r="AV44" s="28">
        <f t="shared" si="14"/>
        <v>0</v>
      </c>
      <c r="AW44" s="17">
        <f t="shared" si="30"/>
        <v>301</v>
      </c>
      <c r="AX44" s="156">
        <f t="shared" si="46"/>
        <v>301</v>
      </c>
      <c r="AY44" s="28">
        <f t="shared" si="15"/>
        <v>0</v>
      </c>
      <c r="AZ44" s="17">
        <f t="shared" si="31"/>
        <v>301</v>
      </c>
      <c r="BA44" s="156">
        <f t="shared" si="47"/>
        <v>301</v>
      </c>
    </row>
    <row r="45" spans="1:53" ht="21.75" thickTop="1" thickBot="1">
      <c r="A45" s="32" t="s">
        <v>50</v>
      </c>
      <c r="B45" s="21">
        <v>13</v>
      </c>
      <c r="C45" s="22"/>
      <c r="D45" s="450"/>
      <c r="E45" s="31">
        <v>13</v>
      </c>
      <c r="F45" s="28">
        <f t="shared" si="0"/>
        <v>0</v>
      </c>
      <c r="G45" s="17">
        <f t="shared" si="16"/>
        <v>0</v>
      </c>
      <c r="H45" s="156">
        <f t="shared" si="32"/>
        <v>0</v>
      </c>
      <c r="I45" s="28">
        <f t="shared" si="1"/>
        <v>0</v>
      </c>
      <c r="J45" s="17">
        <f t="shared" si="17"/>
        <v>301</v>
      </c>
      <c r="K45" s="156">
        <f t="shared" si="33"/>
        <v>301</v>
      </c>
      <c r="L45" s="28">
        <f t="shared" si="2"/>
        <v>0</v>
      </c>
      <c r="M45" s="17">
        <f t="shared" si="18"/>
        <v>301</v>
      </c>
      <c r="N45" s="156">
        <f t="shared" si="34"/>
        <v>301</v>
      </c>
      <c r="O45" s="28">
        <f t="shared" si="3"/>
        <v>0</v>
      </c>
      <c r="P45" s="17">
        <f t="shared" si="19"/>
        <v>301</v>
      </c>
      <c r="Q45" s="156">
        <f t="shared" si="35"/>
        <v>301</v>
      </c>
      <c r="R45" s="28">
        <f t="shared" si="4"/>
        <v>0</v>
      </c>
      <c r="S45" s="17">
        <f t="shared" si="20"/>
        <v>301</v>
      </c>
      <c r="T45" s="156">
        <f t="shared" si="36"/>
        <v>301</v>
      </c>
      <c r="U45" s="28">
        <f t="shared" si="5"/>
        <v>0</v>
      </c>
      <c r="V45" s="17">
        <f t="shared" si="21"/>
        <v>301</v>
      </c>
      <c r="W45" s="156">
        <f t="shared" si="37"/>
        <v>301</v>
      </c>
      <c r="X45" s="28">
        <f t="shared" si="6"/>
        <v>0</v>
      </c>
      <c r="Y45" s="17">
        <f t="shared" si="22"/>
        <v>301</v>
      </c>
      <c r="Z45" s="156">
        <f t="shared" si="38"/>
        <v>301</v>
      </c>
      <c r="AA45" s="28">
        <f t="shared" si="7"/>
        <v>0</v>
      </c>
      <c r="AB45" s="17">
        <f t="shared" si="23"/>
        <v>301</v>
      </c>
      <c r="AC45" s="156">
        <f t="shared" si="39"/>
        <v>301</v>
      </c>
      <c r="AD45" s="28">
        <f t="shared" si="8"/>
        <v>0</v>
      </c>
      <c r="AE45" s="17">
        <f t="shared" si="24"/>
        <v>301</v>
      </c>
      <c r="AF45" s="156">
        <f t="shared" si="40"/>
        <v>301</v>
      </c>
      <c r="AG45" s="28">
        <f t="shared" si="9"/>
        <v>0</v>
      </c>
      <c r="AH45" s="17">
        <f t="shared" si="25"/>
        <v>301</v>
      </c>
      <c r="AI45" s="156">
        <f t="shared" si="41"/>
        <v>301</v>
      </c>
      <c r="AJ45" s="28">
        <f t="shared" si="10"/>
        <v>0</v>
      </c>
      <c r="AK45" s="17">
        <f t="shared" si="26"/>
        <v>301</v>
      </c>
      <c r="AL45" s="156">
        <f t="shared" si="42"/>
        <v>301</v>
      </c>
      <c r="AM45" s="28">
        <f t="shared" si="11"/>
        <v>0</v>
      </c>
      <c r="AN45" s="17">
        <f t="shared" si="27"/>
        <v>301</v>
      </c>
      <c r="AO45" s="156">
        <f t="shared" si="43"/>
        <v>301</v>
      </c>
      <c r="AP45" s="28">
        <f t="shared" si="12"/>
        <v>0</v>
      </c>
      <c r="AQ45" s="17">
        <f t="shared" si="28"/>
        <v>301</v>
      </c>
      <c r="AR45" s="156">
        <f t="shared" si="44"/>
        <v>301</v>
      </c>
      <c r="AS45" s="28">
        <f t="shared" si="13"/>
        <v>0</v>
      </c>
      <c r="AT45" s="17">
        <f t="shared" si="29"/>
        <v>301</v>
      </c>
      <c r="AU45" s="156">
        <f t="shared" si="45"/>
        <v>301</v>
      </c>
      <c r="AV45" s="28">
        <f t="shared" si="14"/>
        <v>0</v>
      </c>
      <c r="AW45" s="17">
        <f t="shared" si="30"/>
        <v>301</v>
      </c>
      <c r="AX45" s="156">
        <f t="shared" si="46"/>
        <v>301</v>
      </c>
      <c r="AY45" s="28">
        <f t="shared" si="15"/>
        <v>0</v>
      </c>
      <c r="AZ45" s="17">
        <f t="shared" si="31"/>
        <v>301</v>
      </c>
      <c r="BA45" s="156">
        <f t="shared" si="47"/>
        <v>301</v>
      </c>
    </row>
    <row r="46" spans="1:53" ht="21.75" thickTop="1" thickBot="1">
      <c r="A46" s="32" t="s">
        <v>50</v>
      </c>
      <c r="B46" s="21">
        <v>14</v>
      </c>
      <c r="C46" s="22"/>
      <c r="D46" s="450"/>
      <c r="E46" s="31">
        <v>14</v>
      </c>
      <c r="F46" s="28">
        <f t="shared" si="0"/>
        <v>0</v>
      </c>
      <c r="G46" s="17">
        <f t="shared" si="16"/>
        <v>0</v>
      </c>
      <c r="H46" s="156">
        <f t="shared" si="32"/>
        <v>0</v>
      </c>
      <c r="I46" s="28">
        <f t="shared" si="1"/>
        <v>0</v>
      </c>
      <c r="J46" s="17">
        <f t="shared" si="17"/>
        <v>301</v>
      </c>
      <c r="K46" s="156">
        <f t="shared" si="33"/>
        <v>301</v>
      </c>
      <c r="L46" s="28">
        <f t="shared" si="2"/>
        <v>0</v>
      </c>
      <c r="M46" s="17">
        <f t="shared" si="18"/>
        <v>301</v>
      </c>
      <c r="N46" s="156">
        <f t="shared" si="34"/>
        <v>301</v>
      </c>
      <c r="O46" s="28">
        <f t="shared" si="3"/>
        <v>0</v>
      </c>
      <c r="P46" s="17">
        <f t="shared" si="19"/>
        <v>301</v>
      </c>
      <c r="Q46" s="156">
        <f t="shared" si="35"/>
        <v>301</v>
      </c>
      <c r="R46" s="28">
        <f t="shared" si="4"/>
        <v>0</v>
      </c>
      <c r="S46" s="17">
        <f t="shared" si="20"/>
        <v>301</v>
      </c>
      <c r="T46" s="156">
        <f t="shared" si="36"/>
        <v>301</v>
      </c>
      <c r="U46" s="28">
        <f t="shared" si="5"/>
        <v>0</v>
      </c>
      <c r="V46" s="17">
        <f t="shared" si="21"/>
        <v>301</v>
      </c>
      <c r="W46" s="156">
        <f t="shared" si="37"/>
        <v>301</v>
      </c>
      <c r="X46" s="28">
        <f t="shared" si="6"/>
        <v>0</v>
      </c>
      <c r="Y46" s="17">
        <f t="shared" si="22"/>
        <v>301</v>
      </c>
      <c r="Z46" s="156">
        <f t="shared" si="38"/>
        <v>301</v>
      </c>
      <c r="AA46" s="28">
        <f t="shared" si="7"/>
        <v>0</v>
      </c>
      <c r="AB46" s="17">
        <f t="shared" si="23"/>
        <v>301</v>
      </c>
      <c r="AC46" s="156">
        <f t="shared" si="39"/>
        <v>301</v>
      </c>
      <c r="AD46" s="28">
        <f t="shared" si="8"/>
        <v>0</v>
      </c>
      <c r="AE46" s="17">
        <f t="shared" si="24"/>
        <v>301</v>
      </c>
      <c r="AF46" s="156">
        <f t="shared" si="40"/>
        <v>301</v>
      </c>
      <c r="AG46" s="28">
        <f t="shared" si="9"/>
        <v>0</v>
      </c>
      <c r="AH46" s="17">
        <f t="shared" si="25"/>
        <v>301</v>
      </c>
      <c r="AI46" s="156">
        <f t="shared" si="41"/>
        <v>301</v>
      </c>
      <c r="AJ46" s="28">
        <f t="shared" si="10"/>
        <v>0</v>
      </c>
      <c r="AK46" s="17">
        <f t="shared" si="26"/>
        <v>301</v>
      </c>
      <c r="AL46" s="156">
        <f t="shared" si="42"/>
        <v>301</v>
      </c>
      <c r="AM46" s="28">
        <f t="shared" si="11"/>
        <v>0</v>
      </c>
      <c r="AN46" s="17">
        <f t="shared" si="27"/>
        <v>301</v>
      </c>
      <c r="AO46" s="156">
        <f t="shared" si="43"/>
        <v>301</v>
      </c>
      <c r="AP46" s="28">
        <f t="shared" si="12"/>
        <v>0</v>
      </c>
      <c r="AQ46" s="17">
        <f t="shared" si="28"/>
        <v>301</v>
      </c>
      <c r="AR46" s="156">
        <f t="shared" si="44"/>
        <v>301</v>
      </c>
      <c r="AS46" s="28">
        <f t="shared" si="13"/>
        <v>0</v>
      </c>
      <c r="AT46" s="17">
        <f t="shared" si="29"/>
        <v>301</v>
      </c>
      <c r="AU46" s="156">
        <f t="shared" si="45"/>
        <v>301</v>
      </c>
      <c r="AV46" s="28">
        <f t="shared" si="14"/>
        <v>0</v>
      </c>
      <c r="AW46" s="17">
        <f t="shared" si="30"/>
        <v>301</v>
      </c>
      <c r="AX46" s="156">
        <f t="shared" si="46"/>
        <v>301</v>
      </c>
      <c r="AY46" s="28">
        <f t="shared" si="15"/>
        <v>0</v>
      </c>
      <c r="AZ46" s="17">
        <f t="shared" si="31"/>
        <v>301</v>
      </c>
      <c r="BA46" s="156">
        <f t="shared" si="47"/>
        <v>301</v>
      </c>
    </row>
    <row r="47" spans="1:53" ht="21.75" thickTop="1" thickBot="1">
      <c r="A47" s="32" t="s">
        <v>50</v>
      </c>
      <c r="B47" s="21">
        <v>15</v>
      </c>
      <c r="C47" s="22"/>
      <c r="D47" s="450"/>
      <c r="E47" s="31">
        <v>15</v>
      </c>
      <c r="F47" s="28">
        <f t="shared" si="0"/>
        <v>0</v>
      </c>
      <c r="G47" s="17">
        <f t="shared" si="16"/>
        <v>0</v>
      </c>
      <c r="H47" s="156">
        <f t="shared" si="32"/>
        <v>0</v>
      </c>
      <c r="I47" s="28">
        <f t="shared" si="1"/>
        <v>0</v>
      </c>
      <c r="J47" s="17">
        <f t="shared" si="17"/>
        <v>301</v>
      </c>
      <c r="K47" s="156">
        <f t="shared" si="33"/>
        <v>301</v>
      </c>
      <c r="L47" s="28">
        <f t="shared" si="2"/>
        <v>0</v>
      </c>
      <c r="M47" s="17">
        <f t="shared" si="18"/>
        <v>301</v>
      </c>
      <c r="N47" s="156">
        <f t="shared" si="34"/>
        <v>301</v>
      </c>
      <c r="O47" s="28">
        <f t="shared" si="3"/>
        <v>0</v>
      </c>
      <c r="P47" s="17">
        <f t="shared" si="19"/>
        <v>301</v>
      </c>
      <c r="Q47" s="156">
        <f t="shared" si="35"/>
        <v>301</v>
      </c>
      <c r="R47" s="28">
        <f t="shared" si="4"/>
        <v>0</v>
      </c>
      <c r="S47" s="17">
        <f t="shared" si="20"/>
        <v>301</v>
      </c>
      <c r="T47" s="156">
        <f t="shared" si="36"/>
        <v>301</v>
      </c>
      <c r="U47" s="28">
        <f t="shared" si="5"/>
        <v>0</v>
      </c>
      <c r="V47" s="17">
        <f t="shared" si="21"/>
        <v>301</v>
      </c>
      <c r="W47" s="156">
        <f t="shared" si="37"/>
        <v>301</v>
      </c>
      <c r="X47" s="28">
        <f t="shared" si="6"/>
        <v>0</v>
      </c>
      <c r="Y47" s="17">
        <f t="shared" si="22"/>
        <v>301</v>
      </c>
      <c r="Z47" s="156">
        <f t="shared" si="38"/>
        <v>301</v>
      </c>
      <c r="AA47" s="28">
        <f t="shared" si="7"/>
        <v>0</v>
      </c>
      <c r="AB47" s="17">
        <f t="shared" si="23"/>
        <v>301</v>
      </c>
      <c r="AC47" s="156">
        <f t="shared" si="39"/>
        <v>301</v>
      </c>
      <c r="AD47" s="28">
        <f t="shared" si="8"/>
        <v>0</v>
      </c>
      <c r="AE47" s="17">
        <f t="shared" si="24"/>
        <v>301</v>
      </c>
      <c r="AF47" s="156">
        <f t="shared" si="40"/>
        <v>301</v>
      </c>
      <c r="AG47" s="28">
        <f t="shared" si="9"/>
        <v>0</v>
      </c>
      <c r="AH47" s="17">
        <f t="shared" si="25"/>
        <v>301</v>
      </c>
      <c r="AI47" s="156">
        <f t="shared" si="41"/>
        <v>301</v>
      </c>
      <c r="AJ47" s="28">
        <f t="shared" si="10"/>
        <v>0</v>
      </c>
      <c r="AK47" s="17">
        <f t="shared" si="26"/>
        <v>301</v>
      </c>
      <c r="AL47" s="156">
        <f t="shared" si="42"/>
        <v>301</v>
      </c>
      <c r="AM47" s="28">
        <f t="shared" si="11"/>
        <v>0</v>
      </c>
      <c r="AN47" s="17">
        <f t="shared" si="27"/>
        <v>301</v>
      </c>
      <c r="AO47" s="156">
        <f t="shared" si="43"/>
        <v>301</v>
      </c>
      <c r="AP47" s="28">
        <f t="shared" si="12"/>
        <v>0</v>
      </c>
      <c r="AQ47" s="17">
        <f t="shared" si="28"/>
        <v>301</v>
      </c>
      <c r="AR47" s="156">
        <f t="shared" si="44"/>
        <v>301</v>
      </c>
      <c r="AS47" s="28">
        <f t="shared" si="13"/>
        <v>0</v>
      </c>
      <c r="AT47" s="17">
        <f t="shared" si="29"/>
        <v>301</v>
      </c>
      <c r="AU47" s="156">
        <f t="shared" si="45"/>
        <v>301</v>
      </c>
      <c r="AV47" s="28">
        <f t="shared" si="14"/>
        <v>0</v>
      </c>
      <c r="AW47" s="17">
        <f t="shared" si="30"/>
        <v>301</v>
      </c>
      <c r="AX47" s="156">
        <f t="shared" si="46"/>
        <v>301</v>
      </c>
      <c r="AY47" s="28">
        <f t="shared" si="15"/>
        <v>0</v>
      </c>
      <c r="AZ47" s="17">
        <f t="shared" si="31"/>
        <v>301</v>
      </c>
      <c r="BA47" s="156">
        <f t="shared" si="47"/>
        <v>301</v>
      </c>
    </row>
    <row r="48" spans="1:53" ht="21.75" thickTop="1" thickBot="1">
      <c r="A48" s="32" t="s">
        <v>50</v>
      </c>
      <c r="B48" s="21">
        <v>16</v>
      </c>
      <c r="C48" s="22"/>
      <c r="D48" s="450"/>
      <c r="E48" s="31">
        <v>16</v>
      </c>
      <c r="F48" s="28">
        <f t="shared" si="0"/>
        <v>0</v>
      </c>
      <c r="G48" s="17">
        <f t="shared" si="16"/>
        <v>0</v>
      </c>
      <c r="H48" s="156">
        <f t="shared" si="32"/>
        <v>0</v>
      </c>
      <c r="I48" s="28">
        <f t="shared" si="1"/>
        <v>0</v>
      </c>
      <c r="J48" s="17">
        <f t="shared" si="17"/>
        <v>301</v>
      </c>
      <c r="K48" s="156">
        <f t="shared" si="33"/>
        <v>301</v>
      </c>
      <c r="L48" s="28">
        <f t="shared" si="2"/>
        <v>0</v>
      </c>
      <c r="M48" s="17">
        <f t="shared" si="18"/>
        <v>301</v>
      </c>
      <c r="N48" s="156">
        <f t="shared" si="34"/>
        <v>301</v>
      </c>
      <c r="O48" s="28">
        <f t="shared" si="3"/>
        <v>0</v>
      </c>
      <c r="P48" s="17">
        <f t="shared" si="19"/>
        <v>301</v>
      </c>
      <c r="Q48" s="156">
        <f t="shared" si="35"/>
        <v>301</v>
      </c>
      <c r="R48" s="28">
        <f t="shared" si="4"/>
        <v>0</v>
      </c>
      <c r="S48" s="17">
        <f t="shared" si="20"/>
        <v>301</v>
      </c>
      <c r="T48" s="156">
        <f t="shared" si="36"/>
        <v>301</v>
      </c>
      <c r="U48" s="28">
        <f t="shared" si="5"/>
        <v>0</v>
      </c>
      <c r="V48" s="17">
        <f t="shared" si="21"/>
        <v>301</v>
      </c>
      <c r="W48" s="156">
        <f t="shared" si="37"/>
        <v>301</v>
      </c>
      <c r="X48" s="28">
        <f t="shared" si="6"/>
        <v>0</v>
      </c>
      <c r="Y48" s="17">
        <f t="shared" si="22"/>
        <v>301</v>
      </c>
      <c r="Z48" s="156">
        <f t="shared" si="38"/>
        <v>301</v>
      </c>
      <c r="AA48" s="28">
        <f t="shared" si="7"/>
        <v>0</v>
      </c>
      <c r="AB48" s="17">
        <f t="shared" si="23"/>
        <v>301</v>
      </c>
      <c r="AC48" s="156">
        <f t="shared" si="39"/>
        <v>301</v>
      </c>
      <c r="AD48" s="28">
        <f t="shared" si="8"/>
        <v>0</v>
      </c>
      <c r="AE48" s="17">
        <f t="shared" si="24"/>
        <v>301</v>
      </c>
      <c r="AF48" s="156">
        <f t="shared" si="40"/>
        <v>301</v>
      </c>
      <c r="AG48" s="28">
        <f t="shared" si="9"/>
        <v>0</v>
      </c>
      <c r="AH48" s="17">
        <f t="shared" si="25"/>
        <v>301</v>
      </c>
      <c r="AI48" s="156">
        <f t="shared" si="41"/>
        <v>301</v>
      </c>
      <c r="AJ48" s="28">
        <f t="shared" si="10"/>
        <v>0</v>
      </c>
      <c r="AK48" s="17">
        <f t="shared" si="26"/>
        <v>301</v>
      </c>
      <c r="AL48" s="156">
        <f t="shared" si="42"/>
        <v>301</v>
      </c>
      <c r="AM48" s="28">
        <f t="shared" si="11"/>
        <v>0</v>
      </c>
      <c r="AN48" s="17">
        <f t="shared" si="27"/>
        <v>301</v>
      </c>
      <c r="AO48" s="156">
        <f t="shared" si="43"/>
        <v>301</v>
      </c>
      <c r="AP48" s="28">
        <f t="shared" si="12"/>
        <v>0</v>
      </c>
      <c r="AQ48" s="17">
        <f t="shared" si="28"/>
        <v>301</v>
      </c>
      <c r="AR48" s="156">
        <f t="shared" si="44"/>
        <v>301</v>
      </c>
      <c r="AS48" s="28">
        <f t="shared" si="13"/>
        <v>0</v>
      </c>
      <c r="AT48" s="17">
        <f t="shared" si="29"/>
        <v>301</v>
      </c>
      <c r="AU48" s="156">
        <f t="shared" si="45"/>
        <v>301</v>
      </c>
      <c r="AV48" s="28">
        <f t="shared" si="14"/>
        <v>0</v>
      </c>
      <c r="AW48" s="17">
        <f t="shared" si="30"/>
        <v>301</v>
      </c>
      <c r="AX48" s="156">
        <f t="shared" si="46"/>
        <v>301</v>
      </c>
      <c r="AY48" s="28">
        <f t="shared" si="15"/>
        <v>0</v>
      </c>
      <c r="AZ48" s="17">
        <f t="shared" si="31"/>
        <v>301</v>
      </c>
      <c r="BA48" s="156">
        <f t="shared" si="47"/>
        <v>301</v>
      </c>
    </row>
    <row r="49" spans="1:53" ht="21.75" thickTop="1" thickBot="1">
      <c r="A49" s="32" t="s">
        <v>50</v>
      </c>
      <c r="B49" s="21">
        <v>17</v>
      </c>
      <c r="C49" s="22"/>
      <c r="D49" s="450"/>
      <c r="E49" s="31">
        <v>17</v>
      </c>
      <c r="F49" s="28">
        <f t="shared" si="0"/>
        <v>0</v>
      </c>
      <c r="G49" s="17">
        <f t="shared" si="16"/>
        <v>0</v>
      </c>
      <c r="H49" s="156">
        <f t="shared" si="32"/>
        <v>0</v>
      </c>
      <c r="I49" s="28">
        <f t="shared" si="1"/>
        <v>0</v>
      </c>
      <c r="J49" s="17">
        <f t="shared" si="17"/>
        <v>301</v>
      </c>
      <c r="K49" s="156">
        <f t="shared" si="33"/>
        <v>301</v>
      </c>
      <c r="L49" s="28">
        <f t="shared" si="2"/>
        <v>0</v>
      </c>
      <c r="M49" s="17">
        <f t="shared" si="18"/>
        <v>301</v>
      </c>
      <c r="N49" s="156">
        <f t="shared" si="34"/>
        <v>301</v>
      </c>
      <c r="O49" s="28">
        <f t="shared" si="3"/>
        <v>0</v>
      </c>
      <c r="P49" s="17">
        <f t="shared" si="19"/>
        <v>301</v>
      </c>
      <c r="Q49" s="156">
        <f t="shared" si="35"/>
        <v>301</v>
      </c>
      <c r="R49" s="28">
        <f t="shared" si="4"/>
        <v>0</v>
      </c>
      <c r="S49" s="17">
        <f t="shared" si="20"/>
        <v>301</v>
      </c>
      <c r="T49" s="156">
        <f t="shared" si="36"/>
        <v>301</v>
      </c>
      <c r="U49" s="28">
        <f t="shared" si="5"/>
        <v>0</v>
      </c>
      <c r="V49" s="17">
        <f t="shared" si="21"/>
        <v>301</v>
      </c>
      <c r="W49" s="156">
        <f t="shared" si="37"/>
        <v>301</v>
      </c>
      <c r="X49" s="28">
        <f t="shared" si="6"/>
        <v>0</v>
      </c>
      <c r="Y49" s="17">
        <f t="shared" si="22"/>
        <v>301</v>
      </c>
      <c r="Z49" s="156">
        <f t="shared" si="38"/>
        <v>301</v>
      </c>
      <c r="AA49" s="28">
        <f t="shared" si="7"/>
        <v>0</v>
      </c>
      <c r="AB49" s="17">
        <f t="shared" si="23"/>
        <v>301</v>
      </c>
      <c r="AC49" s="156">
        <f t="shared" si="39"/>
        <v>301</v>
      </c>
      <c r="AD49" s="28">
        <f t="shared" si="8"/>
        <v>0</v>
      </c>
      <c r="AE49" s="17">
        <f t="shared" si="24"/>
        <v>301</v>
      </c>
      <c r="AF49" s="156">
        <f t="shared" si="40"/>
        <v>301</v>
      </c>
      <c r="AG49" s="28">
        <f t="shared" si="9"/>
        <v>0</v>
      </c>
      <c r="AH49" s="17">
        <f t="shared" si="25"/>
        <v>301</v>
      </c>
      <c r="AI49" s="156">
        <f t="shared" si="41"/>
        <v>301</v>
      </c>
      <c r="AJ49" s="28">
        <f t="shared" si="10"/>
        <v>0</v>
      </c>
      <c r="AK49" s="17">
        <f t="shared" si="26"/>
        <v>301</v>
      </c>
      <c r="AL49" s="156">
        <f t="shared" si="42"/>
        <v>301</v>
      </c>
      <c r="AM49" s="28">
        <f t="shared" si="11"/>
        <v>0</v>
      </c>
      <c r="AN49" s="17">
        <f t="shared" si="27"/>
        <v>301</v>
      </c>
      <c r="AO49" s="156">
        <f t="shared" si="43"/>
        <v>301</v>
      </c>
      <c r="AP49" s="28">
        <f t="shared" si="12"/>
        <v>0</v>
      </c>
      <c r="AQ49" s="17">
        <f t="shared" si="28"/>
        <v>301</v>
      </c>
      <c r="AR49" s="156">
        <f t="shared" si="44"/>
        <v>301</v>
      </c>
      <c r="AS49" s="28">
        <f t="shared" si="13"/>
        <v>0</v>
      </c>
      <c r="AT49" s="17">
        <f t="shared" si="29"/>
        <v>301</v>
      </c>
      <c r="AU49" s="156">
        <f t="shared" si="45"/>
        <v>301</v>
      </c>
      <c r="AV49" s="28">
        <f t="shared" si="14"/>
        <v>0</v>
      </c>
      <c r="AW49" s="17">
        <f t="shared" si="30"/>
        <v>301</v>
      </c>
      <c r="AX49" s="156">
        <f t="shared" si="46"/>
        <v>301</v>
      </c>
      <c r="AY49" s="28">
        <f t="shared" si="15"/>
        <v>0</v>
      </c>
      <c r="AZ49" s="17">
        <f t="shared" si="31"/>
        <v>301</v>
      </c>
      <c r="BA49" s="156">
        <f t="shared" si="47"/>
        <v>301</v>
      </c>
    </row>
    <row r="50" spans="1:53" ht="21.75" thickTop="1" thickBot="1">
      <c r="A50" s="32" t="s">
        <v>50</v>
      </c>
      <c r="B50" s="21">
        <v>18</v>
      </c>
      <c r="C50" s="22"/>
      <c r="D50" s="450"/>
      <c r="E50" s="31">
        <v>18</v>
      </c>
      <c r="F50" s="28">
        <f t="shared" si="0"/>
        <v>0</v>
      </c>
      <c r="G50" s="17">
        <f t="shared" si="16"/>
        <v>0</v>
      </c>
      <c r="H50" s="156">
        <f t="shared" si="32"/>
        <v>0</v>
      </c>
      <c r="I50" s="28">
        <f t="shared" si="1"/>
        <v>0</v>
      </c>
      <c r="J50" s="17">
        <f t="shared" si="17"/>
        <v>301</v>
      </c>
      <c r="K50" s="156">
        <f t="shared" si="33"/>
        <v>301</v>
      </c>
      <c r="L50" s="28">
        <f t="shared" si="2"/>
        <v>0</v>
      </c>
      <c r="M50" s="17">
        <f t="shared" si="18"/>
        <v>301</v>
      </c>
      <c r="N50" s="156">
        <f t="shared" si="34"/>
        <v>301</v>
      </c>
      <c r="O50" s="28">
        <f t="shared" si="3"/>
        <v>0</v>
      </c>
      <c r="P50" s="17">
        <f t="shared" si="19"/>
        <v>301</v>
      </c>
      <c r="Q50" s="156">
        <f t="shared" si="35"/>
        <v>301</v>
      </c>
      <c r="R50" s="28">
        <f t="shared" si="4"/>
        <v>0</v>
      </c>
      <c r="S50" s="17">
        <f t="shared" si="20"/>
        <v>301</v>
      </c>
      <c r="T50" s="156">
        <f t="shared" si="36"/>
        <v>301</v>
      </c>
      <c r="U50" s="28">
        <f t="shared" si="5"/>
        <v>0</v>
      </c>
      <c r="V50" s="17">
        <f t="shared" si="21"/>
        <v>301</v>
      </c>
      <c r="W50" s="156">
        <f t="shared" si="37"/>
        <v>301</v>
      </c>
      <c r="X50" s="28">
        <f t="shared" si="6"/>
        <v>0</v>
      </c>
      <c r="Y50" s="17">
        <f t="shared" si="22"/>
        <v>301</v>
      </c>
      <c r="Z50" s="156">
        <f t="shared" si="38"/>
        <v>301</v>
      </c>
      <c r="AA50" s="28">
        <f t="shared" si="7"/>
        <v>0</v>
      </c>
      <c r="AB50" s="17">
        <f t="shared" si="23"/>
        <v>301</v>
      </c>
      <c r="AC50" s="156">
        <f t="shared" si="39"/>
        <v>301</v>
      </c>
      <c r="AD50" s="28">
        <f t="shared" si="8"/>
        <v>0</v>
      </c>
      <c r="AE50" s="17">
        <f t="shared" si="24"/>
        <v>301</v>
      </c>
      <c r="AF50" s="156">
        <f t="shared" si="40"/>
        <v>301</v>
      </c>
      <c r="AG50" s="28">
        <f t="shared" si="9"/>
        <v>0</v>
      </c>
      <c r="AH50" s="17">
        <f t="shared" si="25"/>
        <v>301</v>
      </c>
      <c r="AI50" s="156">
        <f t="shared" si="41"/>
        <v>301</v>
      </c>
      <c r="AJ50" s="28">
        <f t="shared" si="10"/>
        <v>0</v>
      </c>
      <c r="AK50" s="17">
        <f t="shared" si="26"/>
        <v>301</v>
      </c>
      <c r="AL50" s="156">
        <f t="shared" si="42"/>
        <v>301</v>
      </c>
      <c r="AM50" s="28">
        <f t="shared" si="11"/>
        <v>0</v>
      </c>
      <c r="AN50" s="17">
        <f t="shared" si="27"/>
        <v>301</v>
      </c>
      <c r="AO50" s="156">
        <f t="shared" si="43"/>
        <v>301</v>
      </c>
      <c r="AP50" s="28">
        <f t="shared" si="12"/>
        <v>0</v>
      </c>
      <c r="AQ50" s="17">
        <f t="shared" si="28"/>
        <v>301</v>
      </c>
      <c r="AR50" s="156">
        <f t="shared" si="44"/>
        <v>301</v>
      </c>
      <c r="AS50" s="28">
        <f t="shared" si="13"/>
        <v>0</v>
      </c>
      <c r="AT50" s="17">
        <f t="shared" si="29"/>
        <v>301</v>
      </c>
      <c r="AU50" s="156">
        <f t="shared" si="45"/>
        <v>301</v>
      </c>
      <c r="AV50" s="28">
        <f t="shared" si="14"/>
        <v>0</v>
      </c>
      <c r="AW50" s="17">
        <f t="shared" si="30"/>
        <v>301</v>
      </c>
      <c r="AX50" s="156">
        <f t="shared" si="46"/>
        <v>301</v>
      </c>
      <c r="AY50" s="28">
        <f t="shared" si="15"/>
        <v>0</v>
      </c>
      <c r="AZ50" s="17">
        <f t="shared" si="31"/>
        <v>301</v>
      </c>
      <c r="BA50" s="156">
        <f t="shared" si="47"/>
        <v>301</v>
      </c>
    </row>
    <row r="51" spans="1:53" ht="21.75" thickTop="1" thickBot="1">
      <c r="A51" s="32" t="s">
        <v>50</v>
      </c>
      <c r="B51" s="21">
        <v>19</v>
      </c>
      <c r="C51" s="22"/>
      <c r="D51" s="450"/>
      <c r="E51" s="31">
        <v>19</v>
      </c>
      <c r="F51" s="28">
        <f t="shared" si="0"/>
        <v>0</v>
      </c>
      <c r="G51" s="17">
        <f t="shared" si="16"/>
        <v>0</v>
      </c>
      <c r="H51" s="156">
        <f t="shared" si="32"/>
        <v>0</v>
      </c>
      <c r="I51" s="28">
        <f t="shared" si="1"/>
        <v>0</v>
      </c>
      <c r="J51" s="17">
        <f t="shared" si="17"/>
        <v>301</v>
      </c>
      <c r="K51" s="156">
        <f t="shared" si="33"/>
        <v>301</v>
      </c>
      <c r="L51" s="28">
        <f t="shared" si="2"/>
        <v>0</v>
      </c>
      <c r="M51" s="17">
        <f t="shared" si="18"/>
        <v>301</v>
      </c>
      <c r="N51" s="156">
        <f t="shared" si="34"/>
        <v>301</v>
      </c>
      <c r="O51" s="28">
        <f t="shared" si="3"/>
        <v>0</v>
      </c>
      <c r="P51" s="17">
        <f t="shared" si="19"/>
        <v>301</v>
      </c>
      <c r="Q51" s="156">
        <f t="shared" si="35"/>
        <v>301</v>
      </c>
      <c r="R51" s="28">
        <f t="shared" si="4"/>
        <v>0</v>
      </c>
      <c r="S51" s="17">
        <f t="shared" si="20"/>
        <v>301</v>
      </c>
      <c r="T51" s="156">
        <f t="shared" si="36"/>
        <v>301</v>
      </c>
      <c r="U51" s="28">
        <f t="shared" si="5"/>
        <v>0</v>
      </c>
      <c r="V51" s="17">
        <f t="shared" si="21"/>
        <v>301</v>
      </c>
      <c r="W51" s="156">
        <f t="shared" si="37"/>
        <v>301</v>
      </c>
      <c r="X51" s="28">
        <f t="shared" si="6"/>
        <v>0</v>
      </c>
      <c r="Y51" s="17">
        <f t="shared" si="22"/>
        <v>301</v>
      </c>
      <c r="Z51" s="156">
        <f t="shared" si="38"/>
        <v>301</v>
      </c>
      <c r="AA51" s="28">
        <f t="shared" si="7"/>
        <v>0</v>
      </c>
      <c r="AB51" s="17">
        <f t="shared" si="23"/>
        <v>301</v>
      </c>
      <c r="AC51" s="156">
        <f t="shared" si="39"/>
        <v>301</v>
      </c>
      <c r="AD51" s="28">
        <f t="shared" si="8"/>
        <v>0</v>
      </c>
      <c r="AE51" s="17">
        <f t="shared" si="24"/>
        <v>301</v>
      </c>
      <c r="AF51" s="156">
        <f t="shared" si="40"/>
        <v>301</v>
      </c>
      <c r="AG51" s="28">
        <f t="shared" si="9"/>
        <v>0</v>
      </c>
      <c r="AH51" s="17">
        <f t="shared" si="25"/>
        <v>301</v>
      </c>
      <c r="AI51" s="156">
        <f t="shared" si="41"/>
        <v>301</v>
      </c>
      <c r="AJ51" s="28">
        <f t="shared" si="10"/>
        <v>0</v>
      </c>
      <c r="AK51" s="17">
        <f t="shared" si="26"/>
        <v>301</v>
      </c>
      <c r="AL51" s="156">
        <f t="shared" si="42"/>
        <v>301</v>
      </c>
      <c r="AM51" s="28">
        <f t="shared" si="11"/>
        <v>0</v>
      </c>
      <c r="AN51" s="17">
        <f t="shared" si="27"/>
        <v>301</v>
      </c>
      <c r="AO51" s="156">
        <f t="shared" si="43"/>
        <v>301</v>
      </c>
      <c r="AP51" s="28">
        <f t="shared" si="12"/>
        <v>0</v>
      </c>
      <c r="AQ51" s="17">
        <f t="shared" si="28"/>
        <v>301</v>
      </c>
      <c r="AR51" s="156">
        <f t="shared" si="44"/>
        <v>301</v>
      </c>
      <c r="AS51" s="28">
        <f t="shared" si="13"/>
        <v>0</v>
      </c>
      <c r="AT51" s="17">
        <f t="shared" si="29"/>
        <v>301</v>
      </c>
      <c r="AU51" s="156">
        <f t="shared" si="45"/>
        <v>301</v>
      </c>
      <c r="AV51" s="28">
        <f t="shared" si="14"/>
        <v>0</v>
      </c>
      <c r="AW51" s="17">
        <f t="shared" si="30"/>
        <v>301</v>
      </c>
      <c r="AX51" s="156">
        <f t="shared" si="46"/>
        <v>301</v>
      </c>
      <c r="AY51" s="28">
        <f t="shared" si="15"/>
        <v>0</v>
      </c>
      <c r="AZ51" s="17">
        <f t="shared" si="31"/>
        <v>301</v>
      </c>
      <c r="BA51" s="156">
        <f t="shared" si="47"/>
        <v>301</v>
      </c>
    </row>
    <row r="52" spans="1:53" ht="21.75" thickTop="1" thickBot="1">
      <c r="A52" s="32" t="s">
        <v>50</v>
      </c>
      <c r="B52" s="21">
        <v>20</v>
      </c>
      <c r="C52" s="22"/>
      <c r="D52" s="451"/>
      <c r="E52" s="33">
        <v>20</v>
      </c>
      <c r="F52" s="28">
        <f t="shared" si="0"/>
        <v>0</v>
      </c>
      <c r="G52" s="34">
        <f t="shared" si="16"/>
        <v>0</v>
      </c>
      <c r="H52" s="156">
        <f t="shared" si="32"/>
        <v>0</v>
      </c>
      <c r="I52" s="28">
        <f t="shared" si="1"/>
        <v>0</v>
      </c>
      <c r="J52" s="34">
        <f t="shared" si="17"/>
        <v>301</v>
      </c>
      <c r="K52" s="156">
        <f t="shared" si="33"/>
        <v>301</v>
      </c>
      <c r="L52" s="28">
        <f t="shared" si="2"/>
        <v>0</v>
      </c>
      <c r="M52" s="34">
        <f t="shared" si="18"/>
        <v>301</v>
      </c>
      <c r="N52" s="156">
        <f t="shared" si="34"/>
        <v>301</v>
      </c>
      <c r="O52" s="28">
        <f t="shared" si="3"/>
        <v>0</v>
      </c>
      <c r="P52" s="34">
        <f t="shared" si="19"/>
        <v>301</v>
      </c>
      <c r="Q52" s="156">
        <f t="shared" si="35"/>
        <v>301</v>
      </c>
      <c r="R52" s="28">
        <f t="shared" si="4"/>
        <v>0</v>
      </c>
      <c r="S52" s="34">
        <f t="shared" si="20"/>
        <v>301</v>
      </c>
      <c r="T52" s="156">
        <f t="shared" si="36"/>
        <v>301</v>
      </c>
      <c r="U52" s="28">
        <f t="shared" si="5"/>
        <v>0</v>
      </c>
      <c r="V52" s="34">
        <f t="shared" si="21"/>
        <v>301</v>
      </c>
      <c r="W52" s="156">
        <f t="shared" si="37"/>
        <v>301</v>
      </c>
      <c r="X52" s="28">
        <f t="shared" si="6"/>
        <v>0</v>
      </c>
      <c r="Y52" s="34">
        <f t="shared" si="22"/>
        <v>301</v>
      </c>
      <c r="Z52" s="156">
        <f t="shared" si="38"/>
        <v>301</v>
      </c>
      <c r="AA52" s="28">
        <f t="shared" si="7"/>
        <v>0</v>
      </c>
      <c r="AB52" s="34">
        <f t="shared" si="23"/>
        <v>301</v>
      </c>
      <c r="AC52" s="156">
        <f t="shared" si="39"/>
        <v>301</v>
      </c>
      <c r="AD52" s="28">
        <f t="shared" si="8"/>
        <v>0</v>
      </c>
      <c r="AE52" s="34">
        <f t="shared" si="24"/>
        <v>301</v>
      </c>
      <c r="AF52" s="156">
        <f t="shared" si="40"/>
        <v>301</v>
      </c>
      <c r="AG52" s="28">
        <f t="shared" si="9"/>
        <v>0</v>
      </c>
      <c r="AH52" s="34">
        <f t="shared" si="25"/>
        <v>301</v>
      </c>
      <c r="AI52" s="156">
        <f t="shared" si="41"/>
        <v>301</v>
      </c>
      <c r="AJ52" s="28">
        <f t="shared" si="10"/>
        <v>0</v>
      </c>
      <c r="AK52" s="34">
        <f t="shared" si="26"/>
        <v>301</v>
      </c>
      <c r="AL52" s="156">
        <f t="shared" si="42"/>
        <v>301</v>
      </c>
      <c r="AM52" s="28">
        <f t="shared" si="11"/>
        <v>0</v>
      </c>
      <c r="AN52" s="34">
        <f t="shared" si="27"/>
        <v>301</v>
      </c>
      <c r="AO52" s="156">
        <f t="shared" si="43"/>
        <v>301</v>
      </c>
      <c r="AP52" s="28">
        <f t="shared" si="12"/>
        <v>0</v>
      </c>
      <c r="AQ52" s="34">
        <f t="shared" si="28"/>
        <v>301</v>
      </c>
      <c r="AR52" s="156">
        <f t="shared" si="44"/>
        <v>301</v>
      </c>
      <c r="AS52" s="28">
        <f t="shared" si="13"/>
        <v>0</v>
      </c>
      <c r="AT52" s="34">
        <f t="shared" si="29"/>
        <v>301</v>
      </c>
      <c r="AU52" s="156">
        <f t="shared" si="45"/>
        <v>301</v>
      </c>
      <c r="AV52" s="28">
        <f t="shared" si="14"/>
        <v>0</v>
      </c>
      <c r="AW52" s="34">
        <f t="shared" si="30"/>
        <v>301</v>
      </c>
      <c r="AX52" s="156">
        <f t="shared" si="46"/>
        <v>301</v>
      </c>
      <c r="AY52" s="28">
        <f t="shared" si="15"/>
        <v>0</v>
      </c>
      <c r="AZ52" s="34">
        <f t="shared" si="31"/>
        <v>301</v>
      </c>
      <c r="BA52" s="156">
        <f t="shared" si="47"/>
        <v>301</v>
      </c>
    </row>
    <row r="53" spans="1:53" ht="18.75" thickBot="1">
      <c r="A53" s="35"/>
      <c r="C53" s="452" t="s">
        <v>51</v>
      </c>
      <c r="D53" s="453"/>
      <c r="E53" s="453"/>
      <c r="F53" s="453"/>
      <c r="G53" s="454"/>
      <c r="H53" s="36" t="s">
        <v>48</v>
      </c>
      <c r="I53" s="446" t="s">
        <v>51</v>
      </c>
      <c r="J53" s="447"/>
      <c r="K53" s="448"/>
      <c r="L53" s="446" t="s">
        <v>51</v>
      </c>
      <c r="M53" s="447"/>
      <c r="N53" s="448"/>
      <c r="O53" s="446" t="s">
        <v>51</v>
      </c>
      <c r="P53" s="447"/>
      <c r="Q53" s="448"/>
      <c r="R53" s="446" t="s">
        <v>51</v>
      </c>
      <c r="S53" s="447"/>
      <c r="T53" s="448"/>
      <c r="U53" s="446" t="s">
        <v>51</v>
      </c>
      <c r="V53" s="447"/>
      <c r="W53" s="448"/>
      <c r="X53" s="446" t="s">
        <v>51</v>
      </c>
      <c r="Y53" s="447"/>
      <c r="Z53" s="448"/>
      <c r="AA53" s="446" t="s">
        <v>51</v>
      </c>
      <c r="AB53" s="447"/>
      <c r="AC53" s="448"/>
      <c r="AD53" s="446" t="s">
        <v>51</v>
      </c>
      <c r="AE53" s="447"/>
      <c r="AF53" s="448"/>
      <c r="AG53" s="446" t="s">
        <v>51</v>
      </c>
      <c r="AH53" s="447"/>
      <c r="AI53" s="448"/>
      <c r="AJ53" s="446" t="s">
        <v>51</v>
      </c>
      <c r="AK53" s="447"/>
      <c r="AL53" s="448"/>
      <c r="AM53" s="446" t="s">
        <v>51</v>
      </c>
      <c r="AN53" s="447"/>
      <c r="AO53" s="448"/>
      <c r="AP53" s="446" t="s">
        <v>51</v>
      </c>
      <c r="AQ53" s="447"/>
      <c r="AR53" s="448"/>
      <c r="AS53" s="446" t="s">
        <v>51</v>
      </c>
      <c r="AT53" s="447"/>
      <c r="AU53" s="448"/>
      <c r="AV53" s="446" t="s">
        <v>51</v>
      </c>
      <c r="AW53" s="447"/>
      <c r="AX53" s="448"/>
      <c r="AY53" s="446" t="s">
        <v>51</v>
      </c>
      <c r="AZ53" s="447"/>
      <c r="BA53" s="448"/>
    </row>
    <row r="54" spans="1:53" ht="21" thickBot="1">
      <c r="A54" s="37"/>
      <c r="C54" s="381" t="str">
        <f>IF(ISERROR(VLOOKUP(H34=0,1,0)),"",VLOOKUP(H34&gt;=0,2,0))</f>
        <v/>
      </c>
      <c r="D54" s="382"/>
      <c r="E54" s="382"/>
      <c r="F54" s="382"/>
      <c r="G54" s="383"/>
      <c r="H54" s="38">
        <v>0</v>
      </c>
      <c r="I54" s="381" t="str">
        <f>IF(ISERROR(VLOOKUP(O34,'Checkouttabelle (4)'!$A$1:$B$305,1,0)),"",VLOOKUP(O34,'Checkouttabelle (4)'!$A$1:$B$305,2,0))</f>
        <v>6 Dart</v>
      </c>
      <c r="J54" s="382"/>
      <c r="K54" s="383"/>
      <c r="L54" s="381" t="str">
        <f>IF(ISERROR(VLOOKUP(R34,'Checkouttabelle (4)'!$A$1:$B$305,1,0)),"",VLOOKUP(R34,'Checkouttabelle (4)'!$A$1:$B$305,2,0))</f>
        <v>6 Dart</v>
      </c>
      <c r="M54" s="382"/>
      <c r="N54" s="383"/>
      <c r="O54" s="381" t="str">
        <f>IF(ISERROR(VLOOKUP(U34,'Checkouttabelle (4)'!$A$1:$B$305,1,0)),"",VLOOKUP(U34,'Checkouttabelle (4)'!$A$1:$B$305,2,0))</f>
        <v>6 Dart</v>
      </c>
      <c r="P54" s="382"/>
      <c r="Q54" s="383"/>
      <c r="R54" s="381" t="str">
        <f>IF(ISERROR(VLOOKUP(X34,'Checkouttabelle (4)'!$A$1:$B$305,1,0)),"",VLOOKUP(X34,'Checkouttabelle (4)'!$A$1:$B$305,2,0))</f>
        <v>6 Dart</v>
      </c>
      <c r="S54" s="382"/>
      <c r="T54" s="383"/>
      <c r="U54" s="381" t="str">
        <f>IF(ISERROR(VLOOKUP(AA34,'Checkouttabelle (4)'!$A$1:$B$305,1,0)),"",VLOOKUP(AA34,'Checkouttabelle (4)'!$A$1:$B$305,2,0))</f>
        <v>6 Dart</v>
      </c>
      <c r="V54" s="382"/>
      <c r="W54" s="383"/>
      <c r="X54" s="381" t="str">
        <f>IF(ISERROR(VLOOKUP(AD34,'Checkouttabelle (4)'!$A$1:$B$305,1,0)),"",VLOOKUP(AD34,'Checkouttabelle (4)'!$A$1:$B$305,2,0))</f>
        <v>6 Dart</v>
      </c>
      <c r="Y54" s="382"/>
      <c r="Z54" s="383"/>
      <c r="AA54" s="381" t="str">
        <f>IF(ISERROR(VLOOKUP(AG34,'Checkouttabelle (4)'!$A$1:$B$305,1,0)),"",VLOOKUP(AG34,'Checkouttabelle (4)'!$A$1:$B$305,2,0))</f>
        <v>6 Dart</v>
      </c>
      <c r="AB54" s="382"/>
      <c r="AC54" s="383"/>
      <c r="AD54" s="381" t="str">
        <f>IF(ISERROR(VLOOKUP(AJ34,'Checkouttabelle (4)'!$A$1:$B$305,1,0)),"",VLOOKUP(AJ34,'Checkouttabelle (4)'!$A$1:$B$305,2,0))</f>
        <v>6 Dart</v>
      </c>
      <c r="AE54" s="382"/>
      <c r="AF54" s="383"/>
      <c r="AG54" s="381" t="str">
        <f>IF(ISERROR(VLOOKUP(AM34,'Checkouttabelle (4)'!$A$1:$B$305,1,0)),"",VLOOKUP(AM34,'Checkouttabelle (4)'!$A$1:$B$305,2,0))</f>
        <v>6 Dart</v>
      </c>
      <c r="AH54" s="382"/>
      <c r="AI54" s="383"/>
      <c r="AJ54" s="381" t="str">
        <f>IF(ISERROR(VLOOKUP(AP34,'Checkouttabelle (4)'!$A$1:$B$305,1,0)),"",VLOOKUP(AP34,'Checkouttabelle (4)'!$A$1:$B$305,2,0))</f>
        <v>6 Dart</v>
      </c>
      <c r="AK54" s="382"/>
      <c r="AL54" s="383"/>
      <c r="AM54" s="381" t="str">
        <f>IF(ISERROR(VLOOKUP(AS34,'Checkouttabelle (4)'!$A$1:$B$305,1,0)),"",VLOOKUP(AS34,'Checkouttabelle (4)'!$A$1:$B$305,2,0))</f>
        <v>6 Dart</v>
      </c>
      <c r="AN54" s="382"/>
      <c r="AO54" s="383"/>
      <c r="AP54" s="381" t="str">
        <f>IF(ISERROR(VLOOKUP(AV34,'Checkouttabelle (4)'!$A$1:$B$305,1,0)),"",VLOOKUP(AV34,'Checkouttabelle (4)'!$A$1:$B$305,2,0))</f>
        <v>6 Dart</v>
      </c>
      <c r="AQ54" s="382"/>
      <c r="AR54" s="383"/>
      <c r="AS54" s="381" t="str">
        <f>IF(ISERROR(VLOOKUP(AY34,'Checkouttabelle (4)'!$A$1:$B$305,1,0)),"",VLOOKUP(AY34,'Checkouttabelle (4)'!$A$1:$B$305,2,0))</f>
        <v>6 Dart</v>
      </c>
      <c r="AT54" s="382"/>
      <c r="AU54" s="383"/>
      <c r="AV54" s="381" t="str">
        <f>IF(ISERROR(VLOOKUP(BB34,'Checkouttabelle (4)'!$A$1:$B$305,1,0)),"",VLOOKUP(BB34,'Checkouttabelle (4)'!$A$1:$B$305,2,0))</f>
        <v>6 Dart</v>
      </c>
      <c r="AW54" s="382"/>
      <c r="AX54" s="383"/>
      <c r="AY54" s="381" t="str">
        <f>IF(ISERROR(VLOOKUP(BE34,'Checkouttabelle (4)'!$A$1:$B$305,1,0)),"",VLOOKUP(BE34,'Checkouttabelle (4)'!$A$1:$B$305,2,0))</f>
        <v>6 Dart</v>
      </c>
      <c r="AZ54" s="382"/>
      <c r="BA54" s="383"/>
    </row>
    <row r="55" spans="1:53" ht="21" thickBot="1">
      <c r="A55" s="17"/>
      <c r="C55" s="381" t="str">
        <f>IF(ISERROR(VLOOKUP(H52,'Checkouttabelle (2)'!$A$1:$B$305,1,0)),"",VLOOKUP(H52,'Checkouttabelle (2)'!$A$1:$B$305,2,0))</f>
        <v>Checkout</v>
      </c>
      <c r="D55" s="382"/>
      <c r="E55" s="382"/>
      <c r="F55" s="382"/>
      <c r="G55" s="383"/>
      <c r="H55" s="38">
        <v>0</v>
      </c>
      <c r="I55" s="381">
        <f>IF(ISERROR(VLOOKUP(K52,'Checkouttabelle (2)'!$A$1:$B$305,1,0)),"",VLOOKUP(K52,'Checkouttabelle (2)'!$A$1:$B$305,2,0))</f>
        <v>0</v>
      </c>
      <c r="J55" s="382"/>
      <c r="K55" s="383"/>
      <c r="L55" s="381">
        <f>IF(ISERROR(VLOOKUP(N52,'Checkouttabelle (2)'!$A$1:$B$305,1,0)),"",VLOOKUP(N52,'Checkouttabelle (2)'!$A$1:$B$305,2,0))</f>
        <v>0</v>
      </c>
      <c r="M55" s="382"/>
      <c r="N55" s="383"/>
      <c r="O55" s="381">
        <f>IF(ISERROR(VLOOKUP(Q52,'Checkouttabelle (2)'!$A$1:$B$305,1,0)),"",VLOOKUP(Q52,'Checkouttabelle (2)'!$A$1:$B$305,2,0))</f>
        <v>0</v>
      </c>
      <c r="P55" s="382"/>
      <c r="Q55" s="383"/>
      <c r="R55" s="381">
        <f>IF(ISERROR(VLOOKUP(T52,'Checkouttabelle (2)'!$A$1:$B$305,1,0)),"",VLOOKUP(T52,'Checkouttabelle (2)'!$A$1:$B$305,2,0))</f>
        <v>0</v>
      </c>
      <c r="S55" s="382"/>
      <c r="T55" s="383"/>
      <c r="U55" s="381">
        <f>IF(ISERROR(VLOOKUP(W52,'Checkouttabelle (2)'!$A$1:$B$305,1,0)),"",VLOOKUP(W52,'Checkouttabelle (2)'!$A$1:$B$305,2,0))</f>
        <v>0</v>
      </c>
      <c r="V55" s="382"/>
      <c r="W55" s="383"/>
      <c r="X55" s="381">
        <f>IF(ISERROR(VLOOKUP(Z52,'Checkouttabelle (2)'!$A$1:$B$305,1,0)),"",VLOOKUP(Z52,'Checkouttabelle (2)'!$A$1:$B$305,2,0))</f>
        <v>0</v>
      </c>
      <c r="Y55" s="382"/>
      <c r="Z55" s="383"/>
      <c r="AA55" s="381">
        <f>IF(ISERROR(VLOOKUP(AC52,'Checkouttabelle (2)'!$A$1:$B$305,1,0)),"",VLOOKUP(AC52,'Checkouttabelle (2)'!$A$1:$B$305,2,0))</f>
        <v>0</v>
      </c>
      <c r="AB55" s="382"/>
      <c r="AC55" s="383"/>
      <c r="AD55" s="381">
        <f>IF(ISERROR(VLOOKUP(AF52,'Checkouttabelle (2)'!$A$1:$B$305,1,0)),"",VLOOKUP(AF52,'Checkouttabelle (2)'!$A$1:$B$305,2,0))</f>
        <v>0</v>
      </c>
      <c r="AE55" s="382"/>
      <c r="AF55" s="383"/>
      <c r="AG55" s="381">
        <f>IF(ISERROR(VLOOKUP(AI52,'Checkouttabelle (2)'!$A$1:$B$305,1,0)),"",VLOOKUP(AI52,'Checkouttabelle (2)'!$A$1:$B$305,2,0))</f>
        <v>0</v>
      </c>
      <c r="AH55" s="382"/>
      <c r="AI55" s="383"/>
      <c r="AJ55" s="381">
        <f>IF(ISERROR(VLOOKUP(AL52,'Checkouttabelle (2)'!$A$1:$B$305,1,0)),"",VLOOKUP(AL52,'Checkouttabelle (2)'!$A$1:$B$305,2,0))</f>
        <v>0</v>
      </c>
      <c r="AK55" s="382"/>
      <c r="AL55" s="383"/>
      <c r="AM55" s="381">
        <f>IF(ISERROR(VLOOKUP(AO52,'Checkouttabelle (2)'!$A$1:$B$305,1,0)),"",VLOOKUP(AO52,'Checkouttabelle (2)'!$A$1:$B$305,2,0))</f>
        <v>0</v>
      </c>
      <c r="AN55" s="382"/>
      <c r="AO55" s="383"/>
      <c r="AP55" s="381">
        <f>IF(ISERROR(VLOOKUP(AR52,'Checkouttabelle (2)'!$A$1:$B$305,1,0)),"",VLOOKUP(AR52,'Checkouttabelle (2)'!$A$1:$B$305,2,0))</f>
        <v>0</v>
      </c>
      <c r="AQ55" s="382"/>
      <c r="AR55" s="383"/>
      <c r="AS55" s="381">
        <f>IF(ISERROR(VLOOKUP(AU52,'Checkouttabelle (2)'!$A$1:$B$305,1,0)),"",VLOOKUP(AU52,'Checkouttabelle (2)'!$A$1:$B$305,2,0))</f>
        <v>0</v>
      </c>
      <c r="AT55" s="382"/>
      <c r="AU55" s="383"/>
      <c r="AV55" s="381">
        <f>IF(ISERROR(VLOOKUP(AX52,'Checkouttabelle (2)'!$A$1:$B$305,1,0)),"",VLOOKUP(AX52,'Checkouttabelle (2)'!$A$1:$B$305,2,0))</f>
        <v>0</v>
      </c>
      <c r="AW55" s="382"/>
      <c r="AX55" s="383"/>
      <c r="AY55" s="381">
        <f>IF(ISERROR(VLOOKUP(BA52,'Checkouttabelle (2)'!$A$1:$B$305,1,0)),"",VLOOKUP(BA52,'Checkouttabelle (2)'!$A$1:$B$305,2,0))</f>
        <v>0</v>
      </c>
      <c r="AZ55" s="382"/>
      <c r="BA55" s="383"/>
    </row>
  </sheetData>
  <mergeCells count="163">
    <mergeCell ref="AP5:AQ5"/>
    <mergeCell ref="AJ6:AK6"/>
    <mergeCell ref="AM4:AO4"/>
    <mergeCell ref="AP4:AR4"/>
    <mergeCell ref="AS4:AU4"/>
    <mergeCell ref="AV4:AX4"/>
    <mergeCell ref="AY4:BA4"/>
    <mergeCell ref="E5:G5"/>
    <mergeCell ref="I5:J5"/>
    <mergeCell ref="L5:M5"/>
    <mergeCell ref="O5:P5"/>
    <mergeCell ref="R5:S5"/>
    <mergeCell ref="U4:W4"/>
    <mergeCell ref="X4:Z4"/>
    <mergeCell ref="AA4:AC4"/>
    <mergeCell ref="AD4:AF4"/>
    <mergeCell ref="AG4:AI4"/>
    <mergeCell ref="AJ4:AL4"/>
    <mergeCell ref="E3:G4"/>
    <mergeCell ref="H3:H4"/>
    <mergeCell ref="I4:K4"/>
    <mergeCell ref="L4:N4"/>
    <mergeCell ref="O4:Q4"/>
    <mergeCell ref="R4:T4"/>
    <mergeCell ref="AM5:AN5"/>
    <mergeCell ref="U6:V6"/>
    <mergeCell ref="X6:Y6"/>
    <mergeCell ref="AA6:AB6"/>
    <mergeCell ref="AD6:AE6"/>
    <mergeCell ref="AS5:AT5"/>
    <mergeCell ref="AV5:AW5"/>
    <mergeCell ref="AY5:AZ5"/>
    <mergeCell ref="F6:G6"/>
    <mergeCell ref="I6:J6"/>
    <mergeCell ref="L6:M6"/>
    <mergeCell ref="O6:P6"/>
    <mergeCell ref="R6:S6"/>
    <mergeCell ref="U5:V5"/>
    <mergeCell ref="X5:Y5"/>
    <mergeCell ref="AA5:AB5"/>
    <mergeCell ref="AD5:AE5"/>
    <mergeCell ref="AG5:AH5"/>
    <mergeCell ref="AJ5:AK5"/>
    <mergeCell ref="AM6:AN6"/>
    <mergeCell ref="AP6:AQ6"/>
    <mergeCell ref="AS6:AT6"/>
    <mergeCell ref="AV6:AW6"/>
    <mergeCell ref="AY6:AZ6"/>
    <mergeCell ref="AG6:AH6"/>
    <mergeCell ref="F30:H30"/>
    <mergeCell ref="I30:K30"/>
    <mergeCell ref="L30:N30"/>
    <mergeCell ref="O30:Q30"/>
    <mergeCell ref="R30:T30"/>
    <mergeCell ref="U7:W7"/>
    <mergeCell ref="X7:Z7"/>
    <mergeCell ref="AA7:AC7"/>
    <mergeCell ref="AD7:AF7"/>
    <mergeCell ref="F7:H7"/>
    <mergeCell ref="I7:K7"/>
    <mergeCell ref="L7:N7"/>
    <mergeCell ref="O7:Q7"/>
    <mergeCell ref="R7:T7"/>
    <mergeCell ref="U30:W30"/>
    <mergeCell ref="X30:Z30"/>
    <mergeCell ref="AA30:AC30"/>
    <mergeCell ref="AD30:AF30"/>
    <mergeCell ref="AM7:AO7"/>
    <mergeCell ref="AP7:AR7"/>
    <mergeCell ref="AS7:AU7"/>
    <mergeCell ref="AV7:AX7"/>
    <mergeCell ref="AY7:BA7"/>
    <mergeCell ref="AG7:AI7"/>
    <mergeCell ref="AJ7:AL7"/>
    <mergeCell ref="AM30:AO30"/>
    <mergeCell ref="AP30:AR30"/>
    <mergeCell ref="AS30:AU30"/>
    <mergeCell ref="AV30:AX30"/>
    <mergeCell ref="AY30:BA30"/>
    <mergeCell ref="AG30:AI30"/>
    <mergeCell ref="AJ30:AL30"/>
    <mergeCell ref="AV31:AX31"/>
    <mergeCell ref="AY31:BA31"/>
    <mergeCell ref="D33:D38"/>
    <mergeCell ref="U31:W31"/>
    <mergeCell ref="X31:Z31"/>
    <mergeCell ref="AA31:AC31"/>
    <mergeCell ref="AD31:AF31"/>
    <mergeCell ref="AG31:AI31"/>
    <mergeCell ref="AJ31:AL31"/>
    <mergeCell ref="F31:H31"/>
    <mergeCell ref="I31:K31"/>
    <mergeCell ref="L31:N31"/>
    <mergeCell ref="O31:Q31"/>
    <mergeCell ref="R31:T31"/>
    <mergeCell ref="D39:D52"/>
    <mergeCell ref="C53:G53"/>
    <mergeCell ref="I53:K53"/>
    <mergeCell ref="L53:N53"/>
    <mergeCell ref="O53:Q53"/>
    <mergeCell ref="R53:T53"/>
    <mergeCell ref="AM31:AO31"/>
    <mergeCell ref="AP31:AR31"/>
    <mergeCell ref="AS31:AU31"/>
    <mergeCell ref="AM53:AO53"/>
    <mergeCell ref="AP53:AR53"/>
    <mergeCell ref="AS53:AU53"/>
    <mergeCell ref="AV53:AX53"/>
    <mergeCell ref="AY53:BA53"/>
    <mergeCell ref="C54:G54"/>
    <mergeCell ref="I54:K54"/>
    <mergeCell ref="L54:N54"/>
    <mergeCell ref="O54:Q54"/>
    <mergeCell ref="R54:T54"/>
    <mergeCell ref="U53:W53"/>
    <mergeCell ref="X53:Z53"/>
    <mergeCell ref="AA53:AC53"/>
    <mergeCell ref="AD53:AF53"/>
    <mergeCell ref="AG53:AI53"/>
    <mergeCell ref="AJ53:AL53"/>
    <mergeCell ref="AM54:AO54"/>
    <mergeCell ref="AP54:AR54"/>
    <mergeCell ref="AS54:AU54"/>
    <mergeCell ref="AV54:AX54"/>
    <mergeCell ref="AY54:BA54"/>
    <mergeCell ref="AG54:AI54"/>
    <mergeCell ref="AJ54:AL54"/>
    <mergeCell ref="C55:G55"/>
    <mergeCell ref="I55:K55"/>
    <mergeCell ref="L55:N55"/>
    <mergeCell ref="O55:Q55"/>
    <mergeCell ref="R55:T55"/>
    <mergeCell ref="U54:W54"/>
    <mergeCell ref="X54:Z54"/>
    <mergeCell ref="AA54:AC54"/>
    <mergeCell ref="AD54:AF54"/>
    <mergeCell ref="AM55:AO55"/>
    <mergeCell ref="AP55:AR55"/>
    <mergeCell ref="AS55:AU55"/>
    <mergeCell ref="AV55:AX55"/>
    <mergeCell ref="AY55:BA55"/>
    <mergeCell ref="U55:W55"/>
    <mergeCell ref="X55:Z55"/>
    <mergeCell ref="AA55:AC55"/>
    <mergeCell ref="AD55:AF55"/>
    <mergeCell ref="AG55:AI55"/>
    <mergeCell ref="AJ55:AL55"/>
    <mergeCell ref="AG3:AI3"/>
    <mergeCell ref="AJ3:AL3"/>
    <mergeCell ref="AM3:AO3"/>
    <mergeCell ref="AP3:AR3"/>
    <mergeCell ref="AS3:AU3"/>
    <mergeCell ref="AV3:AX3"/>
    <mergeCell ref="AY3:BA3"/>
    <mergeCell ref="I3:K3"/>
    <mergeCell ref="F2:H2"/>
    <mergeCell ref="L3:N3"/>
    <mergeCell ref="O3:Q3"/>
    <mergeCell ref="R3:T3"/>
    <mergeCell ref="U3:W3"/>
    <mergeCell ref="X3:Z3"/>
    <mergeCell ref="AA3:AC3"/>
    <mergeCell ref="AD3:AF3"/>
  </mergeCells>
  <conditionalFormatting sqref="F33:F52 I33:I52 L33:L52 O33:O52 R33:R52 U33:U52 X33:X52 AA33:AA52">
    <cfRule type="cellIs" dxfId="58" priority="59" stopIfTrue="1" operator="equal">
      <formula>0</formula>
    </cfRule>
  </conditionalFormatting>
  <conditionalFormatting sqref="X5 I5 L5 O5 R5 U5 AA5">
    <cfRule type="containsText" dxfId="57" priority="57" operator="containsText" text="6er Dart">
      <formula>NOT(ISERROR(SEARCH("6er Dart",I5)))</formula>
    </cfRule>
    <cfRule type="containsText" dxfId="56" priority="58" operator="containsText" text="kei">
      <formula>NOT(ISERROR(SEARCH("kei",I5)))</formula>
    </cfRule>
  </conditionalFormatting>
  <conditionalFormatting sqref="X6 I6 O6 R6 U6 AA6">
    <cfRule type="containsText" dxfId="55" priority="56" operator="containsText" text="ch">
      <formula>NOT(ISERROR(SEARCH("ch",I6)))</formula>
    </cfRule>
  </conditionalFormatting>
  <conditionalFormatting sqref="L6">
    <cfRule type="containsText" dxfId="54" priority="55" operator="containsText" text="checkout">
      <formula>NOT(ISERROR(SEARCH("checkout",L6)))</formula>
    </cfRule>
  </conditionalFormatting>
  <conditionalFormatting sqref="E5:G5">
    <cfRule type="containsText" dxfId="53" priority="53" operator="containsText" text="kein">
      <formula>NOT(ISERROR(SEARCH("kein",E5)))</formula>
    </cfRule>
    <cfRule type="containsText" dxfId="52" priority="54" operator="containsText" text="6er">
      <formula>NOT(ISERROR(SEARCH("6er",E5)))</formula>
    </cfRule>
  </conditionalFormatting>
  <conditionalFormatting sqref="I4:K4">
    <cfRule type="containsText" dxfId="51" priority="52" operator="containsText" text="sieger">
      <formula>NOT(ISERROR(SEARCH("sieger",I4)))</formula>
    </cfRule>
  </conditionalFormatting>
  <conditionalFormatting sqref="L4:N4">
    <cfRule type="containsText" dxfId="50" priority="51" operator="containsText" text="sieger">
      <formula>NOT(ISERROR(SEARCH("sieger",L4)))</formula>
    </cfRule>
  </conditionalFormatting>
  <conditionalFormatting sqref="O4:Q4">
    <cfRule type="containsText" dxfId="49" priority="50" operator="containsText" text="sieger">
      <formula>NOT(ISERROR(SEARCH("sieger",O4)))</formula>
    </cfRule>
  </conditionalFormatting>
  <conditionalFormatting sqref="R4:T4">
    <cfRule type="containsText" dxfId="48" priority="49" operator="containsText" text="sieger">
      <formula>NOT(ISERROR(SEARCH("sieger",R4)))</formula>
    </cfRule>
  </conditionalFormatting>
  <conditionalFormatting sqref="U4:W4">
    <cfRule type="containsText" dxfId="47" priority="48" operator="containsText" text="sieger">
      <formula>NOT(ISERROR(SEARCH("sieger",U4)))</formula>
    </cfRule>
  </conditionalFormatting>
  <conditionalFormatting sqref="X4:Z4">
    <cfRule type="containsText" dxfId="46" priority="47" operator="containsText" text="sieger">
      <formula>NOT(ISERROR(SEARCH("sieger",X4)))</formula>
    </cfRule>
  </conditionalFormatting>
  <conditionalFormatting sqref="AA4:AC4">
    <cfRule type="containsText" dxfId="45" priority="46" operator="containsText" text="sieger">
      <formula>NOT(ISERROR(SEARCH("sieger",AA4)))</formula>
    </cfRule>
  </conditionalFormatting>
  <conditionalFormatting sqref="AD5">
    <cfRule type="containsText" dxfId="44" priority="44" operator="containsText" text="6er Dart">
      <formula>NOT(ISERROR(SEARCH("6er Dart",AD5)))</formula>
    </cfRule>
    <cfRule type="containsText" dxfId="43" priority="45" operator="containsText" text="kei">
      <formula>NOT(ISERROR(SEARCH("kei",AD5)))</formula>
    </cfRule>
  </conditionalFormatting>
  <conditionalFormatting sqref="AD6">
    <cfRule type="containsText" dxfId="42" priority="43" operator="containsText" text="ch">
      <formula>NOT(ISERROR(SEARCH("ch",AD6)))</formula>
    </cfRule>
  </conditionalFormatting>
  <conditionalFormatting sqref="AD4:AF4">
    <cfRule type="containsText" dxfId="41" priority="42" operator="containsText" text="sieger">
      <formula>NOT(ISERROR(SEARCH("sieger",AD4)))</formula>
    </cfRule>
  </conditionalFormatting>
  <conditionalFormatting sqref="AD33:AD52">
    <cfRule type="cellIs" dxfId="40" priority="41" stopIfTrue="1" operator="equal">
      <formula>0</formula>
    </cfRule>
  </conditionalFormatting>
  <conditionalFormatting sqref="AD6">
    <cfRule type="containsText" dxfId="39" priority="40" operator="containsText" text="ch">
      <formula>NOT(ISERROR(SEARCH("ch",AD6)))</formula>
    </cfRule>
  </conditionalFormatting>
  <conditionalFormatting sqref="AG33:AG52">
    <cfRule type="cellIs" dxfId="38" priority="39" stopIfTrue="1" operator="equal">
      <formula>0</formula>
    </cfRule>
  </conditionalFormatting>
  <conditionalFormatting sqref="AG5">
    <cfRule type="containsText" dxfId="37" priority="37" operator="containsText" text="6er Dart">
      <formula>NOT(ISERROR(SEARCH("6er Dart",AG5)))</formula>
    </cfRule>
    <cfRule type="containsText" dxfId="36" priority="38" operator="containsText" text="kei">
      <formula>NOT(ISERROR(SEARCH("kei",AG5)))</formula>
    </cfRule>
  </conditionalFormatting>
  <conditionalFormatting sqref="AG6">
    <cfRule type="containsText" dxfId="35" priority="36" operator="containsText" text="ch">
      <formula>NOT(ISERROR(SEARCH("ch",AG6)))</formula>
    </cfRule>
  </conditionalFormatting>
  <conditionalFormatting sqref="AG4:AI4">
    <cfRule type="containsText" dxfId="34" priority="35" operator="containsText" text="sieger">
      <formula>NOT(ISERROR(SEARCH("sieger",AG4)))</formula>
    </cfRule>
  </conditionalFormatting>
  <conditionalFormatting sqref="AJ5">
    <cfRule type="containsText" dxfId="33" priority="33" operator="containsText" text="6er Dart">
      <formula>NOT(ISERROR(SEARCH("6er Dart",AJ5)))</formula>
    </cfRule>
    <cfRule type="containsText" dxfId="32" priority="34" operator="containsText" text="kei">
      <formula>NOT(ISERROR(SEARCH("kei",AJ5)))</formula>
    </cfRule>
  </conditionalFormatting>
  <conditionalFormatting sqref="AJ6">
    <cfRule type="containsText" dxfId="31" priority="32" operator="containsText" text="ch">
      <formula>NOT(ISERROR(SEARCH("ch",AJ6)))</formula>
    </cfRule>
  </conditionalFormatting>
  <conditionalFormatting sqref="AJ4:AL4">
    <cfRule type="containsText" dxfId="30" priority="31" operator="containsText" text="sieger">
      <formula>NOT(ISERROR(SEARCH("sieger",AJ4)))</formula>
    </cfRule>
  </conditionalFormatting>
  <conditionalFormatting sqref="AJ33:AJ52">
    <cfRule type="cellIs" dxfId="29" priority="30" stopIfTrue="1" operator="equal">
      <formula>0</formula>
    </cfRule>
  </conditionalFormatting>
  <conditionalFormatting sqref="AJ6">
    <cfRule type="containsText" dxfId="28" priority="29" operator="containsText" text="ch">
      <formula>NOT(ISERROR(SEARCH("ch",AJ6)))</formula>
    </cfRule>
  </conditionalFormatting>
  <conditionalFormatting sqref="AM33:AM52">
    <cfRule type="cellIs" dxfId="27" priority="28" stopIfTrue="1" operator="equal">
      <formula>0</formula>
    </cfRule>
  </conditionalFormatting>
  <conditionalFormatting sqref="AM5">
    <cfRule type="containsText" dxfId="26" priority="26" operator="containsText" text="6er Dart">
      <formula>NOT(ISERROR(SEARCH("6er Dart",AM5)))</formula>
    </cfRule>
    <cfRule type="containsText" dxfId="25" priority="27" operator="containsText" text="kei">
      <formula>NOT(ISERROR(SEARCH("kei",AM5)))</formula>
    </cfRule>
  </conditionalFormatting>
  <conditionalFormatting sqref="AM6">
    <cfRule type="containsText" dxfId="24" priority="25" operator="containsText" text="ch">
      <formula>NOT(ISERROR(SEARCH("ch",AM6)))</formula>
    </cfRule>
  </conditionalFormatting>
  <conditionalFormatting sqref="AM4:AO4">
    <cfRule type="containsText" dxfId="23" priority="24" operator="containsText" text="sieger">
      <formula>NOT(ISERROR(SEARCH("sieger",AM4)))</formula>
    </cfRule>
  </conditionalFormatting>
  <conditionalFormatting sqref="AP5">
    <cfRule type="containsText" dxfId="22" priority="22" operator="containsText" text="6er Dart">
      <formula>NOT(ISERROR(SEARCH("6er Dart",AP5)))</formula>
    </cfRule>
    <cfRule type="containsText" dxfId="21" priority="23" operator="containsText" text="kei">
      <formula>NOT(ISERROR(SEARCH("kei",AP5)))</formula>
    </cfRule>
  </conditionalFormatting>
  <conditionalFormatting sqref="AP6">
    <cfRule type="containsText" dxfId="20" priority="21" operator="containsText" text="ch">
      <formula>NOT(ISERROR(SEARCH("ch",AP6)))</formula>
    </cfRule>
  </conditionalFormatting>
  <conditionalFormatting sqref="AP4:AR4">
    <cfRule type="containsText" dxfId="19" priority="20" operator="containsText" text="sieger">
      <formula>NOT(ISERROR(SEARCH("sieger",AP4)))</formula>
    </cfRule>
  </conditionalFormatting>
  <conditionalFormatting sqref="AP33:AP52">
    <cfRule type="cellIs" dxfId="18" priority="19" stopIfTrue="1" operator="equal">
      <formula>0</formula>
    </cfRule>
  </conditionalFormatting>
  <conditionalFormatting sqref="AP6">
    <cfRule type="containsText" dxfId="17" priority="18" operator="containsText" text="ch">
      <formula>NOT(ISERROR(SEARCH("ch",AP6)))</formula>
    </cfRule>
  </conditionalFormatting>
  <conditionalFormatting sqref="AS33:AS52">
    <cfRule type="cellIs" dxfId="16" priority="17" stopIfTrue="1" operator="equal">
      <formula>0</formula>
    </cfRule>
  </conditionalFormatting>
  <conditionalFormatting sqref="AS5">
    <cfRule type="containsText" dxfId="15" priority="15" operator="containsText" text="6er Dart">
      <formula>NOT(ISERROR(SEARCH("6er Dart",AS5)))</formula>
    </cfRule>
    <cfRule type="containsText" dxfId="14" priority="16" operator="containsText" text="kei">
      <formula>NOT(ISERROR(SEARCH("kei",AS5)))</formula>
    </cfRule>
  </conditionalFormatting>
  <conditionalFormatting sqref="AS6">
    <cfRule type="containsText" dxfId="13" priority="14" operator="containsText" text="ch">
      <formula>NOT(ISERROR(SEARCH("ch",AS6)))</formula>
    </cfRule>
  </conditionalFormatting>
  <conditionalFormatting sqref="AS4:AU4">
    <cfRule type="containsText" dxfId="12" priority="13" operator="containsText" text="sieger">
      <formula>NOT(ISERROR(SEARCH("sieger",AS4)))</formula>
    </cfRule>
  </conditionalFormatting>
  <conditionalFormatting sqref="AV5">
    <cfRule type="containsText" dxfId="11" priority="11" operator="containsText" text="6er Dart">
      <formula>NOT(ISERROR(SEARCH("6er Dart",AV5)))</formula>
    </cfRule>
    <cfRule type="containsText" dxfId="10" priority="12" operator="containsText" text="kei">
      <formula>NOT(ISERROR(SEARCH("kei",AV5)))</formula>
    </cfRule>
  </conditionalFormatting>
  <conditionalFormatting sqref="AV6">
    <cfRule type="containsText" dxfId="9" priority="10" operator="containsText" text="ch">
      <formula>NOT(ISERROR(SEARCH("ch",AV6)))</formula>
    </cfRule>
  </conditionalFormatting>
  <conditionalFormatting sqref="AV4:AX4">
    <cfRule type="containsText" dxfId="8" priority="9" operator="containsText" text="sieger">
      <formula>NOT(ISERROR(SEARCH("sieger",AV4)))</formula>
    </cfRule>
  </conditionalFormatting>
  <conditionalFormatting sqref="AV33:AV52">
    <cfRule type="cellIs" dxfId="7" priority="8" stopIfTrue="1" operator="equal">
      <formula>0</formula>
    </cfRule>
  </conditionalFormatting>
  <conditionalFormatting sqref="AV6">
    <cfRule type="containsText" dxfId="6" priority="7" operator="containsText" text="ch">
      <formula>NOT(ISERROR(SEARCH("ch",AV6)))</formula>
    </cfRule>
  </conditionalFormatting>
  <conditionalFormatting sqref="AY33:AY52">
    <cfRule type="cellIs" dxfId="5" priority="6" stopIfTrue="1" operator="equal">
      <formula>0</formula>
    </cfRule>
  </conditionalFormatting>
  <conditionalFormatting sqref="AY5">
    <cfRule type="containsText" dxfId="4" priority="4" operator="containsText" text="6er Dart">
      <formula>NOT(ISERROR(SEARCH("6er Dart",AY5)))</formula>
    </cfRule>
    <cfRule type="containsText" dxfId="3" priority="5" operator="containsText" text="kei">
      <formula>NOT(ISERROR(SEARCH("kei",AY5)))</formula>
    </cfRule>
  </conditionalFormatting>
  <conditionalFormatting sqref="AY6">
    <cfRule type="containsText" dxfId="2" priority="3" operator="containsText" text="ch">
      <formula>NOT(ISERROR(SEARCH("ch",AY6)))</formula>
    </cfRule>
  </conditionalFormatting>
  <conditionalFormatting sqref="AY4:BA4">
    <cfRule type="containsText" dxfId="1" priority="2" operator="containsText" text="sieger">
      <formula>NOT(ISERROR(SEARCH("sieger",AY4)))</formula>
    </cfRule>
  </conditionalFormatting>
  <conditionalFormatting sqref="A6:XFD6">
    <cfRule type="containsText" dxfId="0" priority="1" operator="containsText" text="che">
      <formula>NOT(ISERROR(SEARCH("che",A6)))</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4097" r:id="rId4" name="SpinButton1">
          <controlPr defaultSize="0" autoLine="0" r:id="rId5">
            <anchor moveWithCells="1">
              <from>
                <xdr:col>1</xdr:col>
                <xdr:colOff>9525</xdr:colOff>
                <xdr:row>1</xdr:row>
                <xdr:rowOff>171450</xdr:rowOff>
              </from>
              <to>
                <xdr:col>4</xdr:col>
                <xdr:colOff>419100</xdr:colOff>
                <xdr:row>3</xdr:row>
                <xdr:rowOff>0</xdr:rowOff>
              </to>
            </anchor>
          </controlPr>
        </control>
      </mc:Choice>
      <mc:Fallback>
        <control shapeId="4097" r:id="rId4" name="SpinButton1"/>
      </mc:Fallback>
    </mc:AlternateContent>
    <mc:AlternateContent xmlns:mc="http://schemas.openxmlformats.org/markup-compatibility/2006">
      <mc:Choice Requires="x14">
        <control shapeId="4098" r:id="rId6" name="Button 2">
          <controlPr defaultSize="0" print="0" autoFill="0" autoPict="0" macro="[0]!neulöschenautoausfüllen">
            <anchor moveWithCells="1" sizeWithCells="1">
              <from>
                <xdr:col>10</xdr:col>
                <xdr:colOff>514350</xdr:colOff>
                <xdr:row>0</xdr:row>
                <xdr:rowOff>0</xdr:rowOff>
              </from>
              <to>
                <xdr:col>14</xdr:col>
                <xdr:colOff>257175</xdr:colOff>
                <xdr:row>1</xdr:row>
                <xdr:rowOff>133350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Tabelle1</vt:lpstr>
      <vt:lpstr>Eingabe Spieler</vt:lpstr>
      <vt:lpstr>Punkteingabe 2 Gewinnlegs</vt:lpstr>
      <vt:lpstr>Turnier 2 Runde</vt:lpstr>
      <vt:lpstr>Checkouttabelle (2)</vt:lpstr>
      <vt:lpstr>Checkouttabelle (4)</vt:lpstr>
      <vt:lpstr>Turnierplan 16 2 Gewinnlegs</vt:lpstr>
      <vt:lpstr>2 Gewinnlegs 2 Spieler</vt:lpstr>
      <vt:lpstr>2 Gewinnlegs 3 Spieler</vt:lpstr>
      <vt:lpstr>2 Gewinnlegs 4 Spieler</vt:lpstr>
      <vt:lpstr>2 Gewinnlegs 6 Spieler</vt:lpstr>
      <vt:lpstr>2 Gewinnlegs 8 Spieler</vt:lpstr>
      <vt:lpstr>bis 42 Spieler</vt:lpstr>
      <vt:lpstr>Dart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2018-04-12T07:42:04Z</dcterms:created>
  <dcterms:modified xsi:type="dcterms:W3CDTF">2019-05-20T12:16:08Z</dcterms:modified>
</cp:coreProperties>
</file>