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kurzstep\Desktop\"/>
    </mc:Choice>
  </mc:AlternateContent>
  <xr:revisionPtr revIDLastSave="0" documentId="13_ncr:1_{DCB91BE1-C9A0-47E5-92E1-CCB5687B5256}" xr6:coauthVersionLast="41" xr6:coauthVersionMax="41" xr10:uidLastSave="{00000000-0000-0000-0000-000000000000}"/>
  <bookViews>
    <workbookView xWindow="-120" yWindow="-120" windowWidth="38640" windowHeight="21240" tabRatio="666" xr2:uid="{AD234C52-E5ED-4323-8139-AC439FBF1FDE}"/>
  </bookViews>
  <sheets>
    <sheet name="Zeiterfassung" sheetId="16" r:id="rId1"/>
    <sheet name="Januar" sheetId="1" r:id="rId2"/>
    <sheet name="Februar" sheetId="3" r:id="rId3"/>
    <sheet name="März" sheetId="4" r:id="rId4"/>
    <sheet name="April" sheetId="5" r:id="rId5"/>
    <sheet name="Mai" sheetId="6" r:id="rId6"/>
    <sheet name="Juni" sheetId="7" r:id="rId7"/>
    <sheet name="Juli" sheetId="8" r:id="rId8"/>
    <sheet name="August" sheetId="9" r:id="rId9"/>
    <sheet name="September" sheetId="10" r:id="rId10"/>
    <sheet name="Oktober" sheetId="11" r:id="rId11"/>
    <sheet name="November" sheetId="12" r:id="rId12"/>
    <sheet name="Dezember" sheetId="13" r:id="rId13"/>
  </sheets>
  <definedNames>
    <definedName name="Hintergrund">GET.CELL(63,INDIRECT("ZS(-1)",))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16" l="1"/>
  <c r="M7" i="13" l="1"/>
  <c r="M6" i="13"/>
  <c r="M5" i="13"/>
  <c r="M4" i="13"/>
  <c r="M14" i="13"/>
  <c r="M13" i="13"/>
  <c r="M12" i="13"/>
  <c r="M11" i="13"/>
  <c r="M10" i="13"/>
  <c r="M21" i="13"/>
  <c r="M20" i="13"/>
  <c r="M19" i="13"/>
  <c r="M18" i="13"/>
  <c r="M17" i="13"/>
  <c r="M28" i="13"/>
  <c r="M27" i="13"/>
  <c r="M26" i="13"/>
  <c r="M25" i="13"/>
  <c r="M24" i="13"/>
  <c r="M34" i="13"/>
  <c r="M33" i="13"/>
  <c r="M32" i="13"/>
  <c r="M31" i="13"/>
  <c r="M9" i="12"/>
  <c r="M8" i="12"/>
  <c r="M7" i="12"/>
  <c r="M6" i="12"/>
  <c r="M5" i="12"/>
  <c r="M13" i="12"/>
  <c r="M12" i="12"/>
  <c r="M16" i="12"/>
  <c r="M15" i="12"/>
  <c r="M14" i="12"/>
  <c r="M23" i="12"/>
  <c r="M22" i="12"/>
  <c r="M21" i="12"/>
  <c r="M20" i="12"/>
  <c r="M19" i="12"/>
  <c r="M30" i="12"/>
  <c r="M29" i="12"/>
  <c r="M28" i="12"/>
  <c r="M27" i="12"/>
  <c r="M26" i="12"/>
  <c r="M33" i="12"/>
  <c r="M33" i="11"/>
  <c r="M32" i="11"/>
  <c r="M31" i="11"/>
  <c r="M30" i="11"/>
  <c r="M29" i="11"/>
  <c r="M26" i="11"/>
  <c r="M25" i="11"/>
  <c r="M24" i="11"/>
  <c r="M23" i="11"/>
  <c r="M22" i="11"/>
  <c r="M19" i="11"/>
  <c r="M18" i="11"/>
  <c r="M17" i="11"/>
  <c r="M16" i="11"/>
  <c r="M15" i="11"/>
  <c r="M12" i="11"/>
  <c r="M11" i="11"/>
  <c r="M10" i="11"/>
  <c r="M9" i="11"/>
  <c r="M8" i="11"/>
  <c r="M5" i="11"/>
  <c r="M4" i="11"/>
  <c r="M33" i="10"/>
  <c r="M32" i="10"/>
  <c r="M31" i="10"/>
  <c r="M28" i="10"/>
  <c r="M27" i="10"/>
  <c r="M26" i="10"/>
  <c r="M25" i="10"/>
  <c r="M24" i="10"/>
  <c r="M21" i="10"/>
  <c r="M20" i="10"/>
  <c r="M19" i="10"/>
  <c r="M18" i="10"/>
  <c r="M17" i="10"/>
  <c r="M14" i="10"/>
  <c r="M13" i="10"/>
  <c r="M12" i="10"/>
  <c r="M11" i="10"/>
  <c r="M10" i="10"/>
  <c r="M7" i="10"/>
  <c r="M6" i="10"/>
  <c r="M5" i="10"/>
  <c r="M4" i="10"/>
  <c r="M34" i="9"/>
  <c r="M31" i="9"/>
  <c r="M30" i="9"/>
  <c r="M29" i="9"/>
  <c r="M28" i="9"/>
  <c r="M27" i="9"/>
  <c r="M24" i="9"/>
  <c r="M23" i="9"/>
  <c r="M22" i="9"/>
  <c r="M21" i="9"/>
  <c r="M20" i="9"/>
  <c r="M17" i="9"/>
  <c r="M16" i="9"/>
  <c r="M15" i="9"/>
  <c r="M14" i="9"/>
  <c r="M13" i="9"/>
  <c r="M10" i="9"/>
  <c r="M9" i="9"/>
  <c r="M8" i="9"/>
  <c r="M7" i="9"/>
  <c r="M6" i="9"/>
  <c r="M34" i="8"/>
  <c r="M33" i="8"/>
  <c r="M32" i="8"/>
  <c r="M31" i="8"/>
  <c r="M30" i="8"/>
  <c r="M27" i="8"/>
  <c r="M26" i="8"/>
  <c r="M25" i="8"/>
  <c r="M24" i="8"/>
  <c r="M23" i="8"/>
  <c r="M20" i="8"/>
  <c r="M19" i="8"/>
  <c r="M18" i="8"/>
  <c r="M17" i="8"/>
  <c r="M16" i="8"/>
  <c r="M13" i="8"/>
  <c r="M12" i="8"/>
  <c r="M11" i="8"/>
  <c r="M10" i="8"/>
  <c r="M9" i="8"/>
  <c r="M6" i="8"/>
  <c r="M5" i="8"/>
  <c r="M4" i="8"/>
  <c r="M33" i="7"/>
  <c r="M32" i="7"/>
  <c r="M29" i="7"/>
  <c r="M28" i="7"/>
  <c r="M27" i="7"/>
  <c r="M26" i="7"/>
  <c r="M25" i="7"/>
  <c r="M22" i="7"/>
  <c r="M21" i="7"/>
  <c r="M20" i="7"/>
  <c r="M19" i="7"/>
  <c r="M18" i="7"/>
  <c r="M15" i="7"/>
  <c r="M14" i="7"/>
  <c r="M13" i="7"/>
  <c r="M12" i="7"/>
  <c r="M11" i="7"/>
  <c r="M8" i="7"/>
  <c r="M7" i="7"/>
  <c r="M6" i="7"/>
  <c r="M5" i="7"/>
  <c r="M4" i="7"/>
  <c r="M32" i="6"/>
  <c r="M31" i="6"/>
  <c r="M30" i="6"/>
  <c r="M29" i="6"/>
  <c r="M28" i="6"/>
  <c r="M25" i="6"/>
  <c r="M24" i="6"/>
  <c r="M23" i="6"/>
  <c r="M22" i="6"/>
  <c r="M21" i="6"/>
  <c r="M18" i="6"/>
  <c r="M17" i="6"/>
  <c r="M16" i="6"/>
  <c r="M15" i="6"/>
  <c r="M14" i="6"/>
  <c r="M11" i="6"/>
  <c r="M10" i="6"/>
  <c r="M9" i="6"/>
  <c r="M8" i="6"/>
  <c r="M7" i="6"/>
  <c r="M4" i="6"/>
  <c r="M33" i="5"/>
  <c r="M32" i="5"/>
  <c r="M31" i="5"/>
  <c r="M30" i="5"/>
  <c r="M27" i="5"/>
  <c r="M26" i="5"/>
  <c r="M25" i="5"/>
  <c r="M24" i="5"/>
  <c r="M23" i="5"/>
  <c r="M20" i="5"/>
  <c r="M19" i="5"/>
  <c r="M18" i="5"/>
  <c r="M17" i="5"/>
  <c r="M13" i="5"/>
  <c r="M12" i="5"/>
  <c r="M11" i="5"/>
  <c r="M10" i="5"/>
  <c r="M9" i="5"/>
  <c r="M6" i="5"/>
  <c r="M5" i="5"/>
  <c r="M4" i="5"/>
  <c r="J34" i="9" l="1"/>
  <c r="I7" i="13" l="1"/>
  <c r="I6" i="13"/>
  <c r="I5" i="13"/>
  <c r="I4" i="13"/>
  <c r="I14" i="13"/>
  <c r="I13" i="13"/>
  <c r="I12" i="13"/>
  <c r="I11" i="13"/>
  <c r="I10" i="13"/>
  <c r="I17" i="13"/>
  <c r="I19" i="13"/>
  <c r="I18" i="13"/>
  <c r="I21" i="13"/>
  <c r="I20" i="13"/>
  <c r="I28" i="13"/>
  <c r="I27" i="13"/>
  <c r="I26" i="13"/>
  <c r="I25" i="13"/>
  <c r="I24" i="13"/>
  <c r="I34" i="13"/>
  <c r="I33" i="13"/>
  <c r="I32" i="13"/>
  <c r="I31" i="13"/>
  <c r="I9" i="12"/>
  <c r="I8" i="12"/>
  <c r="I7" i="12"/>
  <c r="I6" i="12"/>
  <c r="I5" i="12"/>
  <c r="I12" i="12"/>
  <c r="I16" i="12"/>
  <c r="I15" i="12"/>
  <c r="I14" i="12"/>
  <c r="I13" i="12"/>
  <c r="I23" i="12"/>
  <c r="I22" i="12"/>
  <c r="I21" i="12"/>
  <c r="I20" i="12"/>
  <c r="I19" i="12"/>
  <c r="I30" i="12"/>
  <c r="I29" i="12"/>
  <c r="I28" i="12"/>
  <c r="I27" i="12"/>
  <c r="I26" i="12"/>
  <c r="I33" i="12"/>
  <c r="I33" i="11"/>
  <c r="I32" i="11"/>
  <c r="I31" i="11"/>
  <c r="I30" i="11"/>
  <c r="I29" i="11"/>
  <c r="I26" i="11"/>
  <c r="I25" i="11"/>
  <c r="I24" i="11"/>
  <c r="I23" i="11"/>
  <c r="I22" i="11"/>
  <c r="I19" i="11"/>
  <c r="I18" i="11"/>
  <c r="I17" i="11"/>
  <c r="I16" i="11"/>
  <c r="I15" i="11"/>
  <c r="I12" i="11"/>
  <c r="I11" i="11"/>
  <c r="I10" i="11"/>
  <c r="I9" i="11"/>
  <c r="I8" i="11"/>
  <c r="I5" i="11"/>
  <c r="I4" i="11"/>
  <c r="I33" i="10"/>
  <c r="I32" i="10"/>
  <c r="I31" i="10"/>
  <c r="I28" i="10"/>
  <c r="I27" i="10"/>
  <c r="I26" i="10"/>
  <c r="I25" i="10"/>
  <c r="I24" i="10"/>
  <c r="I21" i="10"/>
  <c r="I20" i="10"/>
  <c r="I19" i="10"/>
  <c r="I18" i="10"/>
  <c r="I17" i="10"/>
  <c r="I14" i="10"/>
  <c r="I13" i="10"/>
  <c r="I12" i="10"/>
  <c r="I11" i="10"/>
  <c r="I10" i="10"/>
  <c r="I7" i="10"/>
  <c r="I6" i="10"/>
  <c r="I5" i="10"/>
  <c r="I4" i="10"/>
  <c r="I10" i="9"/>
  <c r="I9" i="9"/>
  <c r="I8" i="9"/>
  <c r="I7" i="9"/>
  <c r="I6" i="9"/>
  <c r="I17" i="9"/>
  <c r="I16" i="9"/>
  <c r="I15" i="9"/>
  <c r="I14" i="9"/>
  <c r="I13" i="9"/>
  <c r="I24" i="9"/>
  <c r="I23" i="9"/>
  <c r="I22" i="9"/>
  <c r="I21" i="9"/>
  <c r="I20" i="9"/>
  <c r="I31" i="9"/>
  <c r="I30" i="9"/>
  <c r="I29" i="9"/>
  <c r="I28" i="9"/>
  <c r="I27" i="9"/>
  <c r="I34" i="9"/>
  <c r="I6" i="8"/>
  <c r="I5" i="8"/>
  <c r="I4" i="8"/>
  <c r="I13" i="8"/>
  <c r="I12" i="8"/>
  <c r="I11" i="8"/>
  <c r="I10" i="8"/>
  <c r="I9" i="8"/>
  <c r="I20" i="8"/>
  <c r="I19" i="8"/>
  <c r="I18" i="8"/>
  <c r="I17" i="8"/>
  <c r="I16" i="8"/>
  <c r="I27" i="8"/>
  <c r="I26" i="8"/>
  <c r="I25" i="8"/>
  <c r="I24" i="8"/>
  <c r="I23" i="8"/>
  <c r="I34" i="8"/>
  <c r="I33" i="8"/>
  <c r="I32" i="8"/>
  <c r="I31" i="8"/>
  <c r="I30" i="8"/>
  <c r="I33" i="7"/>
  <c r="I32" i="7"/>
  <c r="I29" i="7"/>
  <c r="I28" i="7"/>
  <c r="I27" i="7"/>
  <c r="I26" i="7"/>
  <c r="I25" i="7"/>
  <c r="I22" i="7"/>
  <c r="I21" i="7"/>
  <c r="I20" i="7"/>
  <c r="I19" i="7"/>
  <c r="I18" i="7"/>
  <c r="I15" i="7"/>
  <c r="I14" i="7"/>
  <c r="I13" i="7"/>
  <c r="I12" i="7"/>
  <c r="I11" i="7"/>
  <c r="I8" i="7"/>
  <c r="I7" i="7"/>
  <c r="I6" i="7"/>
  <c r="I5" i="7"/>
  <c r="I4" i="7"/>
  <c r="I32" i="6"/>
  <c r="I31" i="6"/>
  <c r="I30" i="6"/>
  <c r="I29" i="6"/>
  <c r="I28" i="6"/>
  <c r="I25" i="6"/>
  <c r="I24" i="6"/>
  <c r="I23" i="6"/>
  <c r="I22" i="6"/>
  <c r="I21" i="6"/>
  <c r="I18" i="6"/>
  <c r="I17" i="6"/>
  <c r="I16" i="6"/>
  <c r="I15" i="6"/>
  <c r="I14" i="6"/>
  <c r="I11" i="6"/>
  <c r="I10" i="6"/>
  <c r="I9" i="6"/>
  <c r="I8" i="6"/>
  <c r="I7" i="6"/>
  <c r="I4" i="6"/>
  <c r="I33" i="5"/>
  <c r="I32" i="5"/>
  <c r="I31" i="5"/>
  <c r="I30" i="5"/>
  <c r="I27" i="5"/>
  <c r="I26" i="5"/>
  <c r="I25" i="5"/>
  <c r="I24" i="5"/>
  <c r="I23" i="5"/>
  <c r="I20" i="5"/>
  <c r="I19" i="5"/>
  <c r="I18" i="5"/>
  <c r="I17" i="5"/>
  <c r="I16" i="5"/>
  <c r="I10" i="5"/>
  <c r="I9" i="5"/>
  <c r="I6" i="5"/>
  <c r="I5" i="5"/>
  <c r="I11" i="5"/>
  <c r="N16" i="16" l="1"/>
  <c r="M16" i="16"/>
  <c r="L16" i="16"/>
  <c r="K16" i="16"/>
  <c r="J16" i="16"/>
  <c r="I16" i="16"/>
  <c r="H16" i="16"/>
  <c r="G16" i="16"/>
  <c r="F16" i="16"/>
  <c r="D16" i="16"/>
  <c r="C16" i="16"/>
  <c r="N15" i="16" l="1"/>
  <c r="M15" i="16"/>
  <c r="L15" i="16"/>
  <c r="K15" i="16"/>
  <c r="J15" i="16"/>
  <c r="I15" i="16"/>
  <c r="H15" i="16"/>
  <c r="G15" i="16"/>
  <c r="F15" i="16"/>
  <c r="D15" i="16"/>
  <c r="C15" i="16"/>
  <c r="D5" i="16" l="1"/>
  <c r="L5" i="4" l="1"/>
  <c r="E16" i="16" s="1"/>
  <c r="O16" i="16" s="1"/>
  <c r="N17" i="16"/>
  <c r="N14" i="16"/>
  <c r="M17" i="16"/>
  <c r="M14" i="16"/>
  <c r="L17" i="16"/>
  <c r="L14" i="16"/>
  <c r="K17" i="16"/>
  <c r="K14" i="16"/>
  <c r="J17" i="16"/>
  <c r="J14" i="16"/>
  <c r="I17" i="16"/>
  <c r="I14" i="16"/>
  <c r="H14" i="16"/>
  <c r="G17" i="16"/>
  <c r="G14" i="16"/>
  <c r="F14" i="16"/>
  <c r="D17" i="16"/>
  <c r="D14" i="16"/>
  <c r="C17" i="16"/>
  <c r="C14" i="16"/>
  <c r="N13" i="16"/>
  <c r="L13" i="16"/>
  <c r="K13" i="16"/>
  <c r="J13" i="16"/>
  <c r="I13" i="16"/>
  <c r="H13" i="16"/>
  <c r="G13" i="16"/>
  <c r="D13" i="16"/>
  <c r="C13" i="16"/>
  <c r="N11" i="16"/>
  <c r="L11" i="16"/>
  <c r="K11" i="16"/>
  <c r="J11" i="16"/>
  <c r="I11" i="16"/>
  <c r="L7" i="16"/>
  <c r="J7" i="16"/>
  <c r="I7" i="16"/>
  <c r="L6" i="16"/>
  <c r="J6" i="16"/>
  <c r="I6" i="16"/>
  <c r="L5" i="16"/>
  <c r="J5" i="16"/>
  <c r="E15" i="16" l="1"/>
  <c r="M33" i="4"/>
  <c r="M34" i="4"/>
  <c r="M27" i="4"/>
  <c r="M26" i="4"/>
  <c r="M23" i="4"/>
  <c r="M22" i="4"/>
  <c r="M21" i="4"/>
  <c r="M20" i="4"/>
  <c r="M19" i="4"/>
  <c r="M16" i="4"/>
  <c r="M15" i="4"/>
  <c r="M14" i="4"/>
  <c r="M13" i="4"/>
  <c r="M12" i="4"/>
  <c r="M9" i="4"/>
  <c r="M8" i="4"/>
  <c r="M7" i="4"/>
  <c r="M6" i="4"/>
  <c r="M5" i="4"/>
  <c r="M28" i="4"/>
  <c r="O15" i="16" l="1"/>
  <c r="M30" i="4"/>
  <c r="H34" i="13"/>
  <c r="H33" i="13"/>
  <c r="H32" i="13"/>
  <c r="H31" i="13"/>
  <c r="H28" i="13"/>
  <c r="H27" i="13"/>
  <c r="H26" i="13"/>
  <c r="H25" i="13"/>
  <c r="H24" i="13"/>
  <c r="H21" i="13"/>
  <c r="H20" i="13"/>
  <c r="H19" i="13"/>
  <c r="H18" i="13"/>
  <c r="H17" i="13"/>
  <c r="H14" i="13"/>
  <c r="H13" i="13"/>
  <c r="H12" i="13"/>
  <c r="H11" i="13"/>
  <c r="H10" i="13"/>
  <c r="H7" i="13"/>
  <c r="H6" i="13"/>
  <c r="H5" i="13"/>
  <c r="H4" i="13"/>
  <c r="H33" i="12"/>
  <c r="H30" i="12"/>
  <c r="H29" i="12"/>
  <c r="H28" i="12"/>
  <c r="H27" i="12"/>
  <c r="H26" i="12"/>
  <c r="H23" i="12"/>
  <c r="H22" i="12"/>
  <c r="H21" i="12"/>
  <c r="H20" i="12"/>
  <c r="H19" i="12"/>
  <c r="H16" i="12"/>
  <c r="H15" i="12"/>
  <c r="H14" i="12"/>
  <c r="H13" i="12"/>
  <c r="H12" i="12"/>
  <c r="H9" i="12"/>
  <c r="H8" i="12"/>
  <c r="H7" i="12"/>
  <c r="H6" i="12"/>
  <c r="H5" i="12"/>
  <c r="H33" i="11"/>
  <c r="H32" i="11"/>
  <c r="H31" i="11"/>
  <c r="H30" i="11"/>
  <c r="H29" i="11"/>
  <c r="H26" i="11"/>
  <c r="H25" i="11"/>
  <c r="H24" i="11"/>
  <c r="H23" i="11"/>
  <c r="H22" i="11"/>
  <c r="H19" i="11"/>
  <c r="H18" i="11"/>
  <c r="H17" i="11"/>
  <c r="H16" i="11"/>
  <c r="H15" i="11"/>
  <c r="H12" i="11"/>
  <c r="H11" i="11"/>
  <c r="H10" i="11"/>
  <c r="H9" i="11"/>
  <c r="H8" i="11"/>
  <c r="H5" i="11"/>
  <c r="H4" i="11"/>
  <c r="H33" i="10"/>
  <c r="H32" i="10"/>
  <c r="H31" i="10"/>
  <c r="H28" i="10"/>
  <c r="H27" i="10"/>
  <c r="H26" i="10"/>
  <c r="H25" i="10"/>
  <c r="H24" i="10"/>
  <c r="H21" i="10"/>
  <c r="H20" i="10"/>
  <c r="H19" i="10"/>
  <c r="H18" i="10"/>
  <c r="H17" i="10"/>
  <c r="H14" i="10"/>
  <c r="H13" i="10"/>
  <c r="H12" i="10"/>
  <c r="H11" i="10"/>
  <c r="H10" i="10"/>
  <c r="H7" i="10"/>
  <c r="H6" i="10"/>
  <c r="H5" i="10"/>
  <c r="H4" i="10"/>
  <c r="H34" i="9"/>
  <c r="H31" i="9"/>
  <c r="H30" i="9"/>
  <c r="H29" i="9"/>
  <c r="H28" i="9"/>
  <c r="H27" i="9"/>
  <c r="H24" i="9"/>
  <c r="H23" i="9"/>
  <c r="H22" i="9"/>
  <c r="H21" i="9"/>
  <c r="H20" i="9"/>
  <c r="H17" i="9"/>
  <c r="H16" i="9"/>
  <c r="H15" i="9"/>
  <c r="H14" i="9"/>
  <c r="H13" i="9"/>
  <c r="H10" i="9"/>
  <c r="H9" i="9"/>
  <c r="H8" i="9"/>
  <c r="H7" i="9"/>
  <c r="H6" i="9"/>
  <c r="H34" i="8"/>
  <c r="H33" i="8"/>
  <c r="H32" i="8"/>
  <c r="H31" i="8"/>
  <c r="H30" i="8"/>
  <c r="H27" i="8"/>
  <c r="H26" i="8"/>
  <c r="H25" i="8"/>
  <c r="H24" i="8"/>
  <c r="H23" i="8"/>
  <c r="H20" i="8"/>
  <c r="H19" i="8"/>
  <c r="H18" i="8"/>
  <c r="H17" i="8"/>
  <c r="H16" i="8"/>
  <c r="H13" i="8"/>
  <c r="H12" i="8"/>
  <c r="H11" i="8"/>
  <c r="H10" i="8"/>
  <c r="H9" i="8"/>
  <c r="H6" i="8"/>
  <c r="H5" i="8"/>
  <c r="H4" i="8"/>
  <c r="H33" i="7"/>
  <c r="H32" i="7"/>
  <c r="H29" i="7"/>
  <c r="H28" i="7"/>
  <c r="H27" i="7"/>
  <c r="H26" i="7"/>
  <c r="H25" i="7"/>
  <c r="H22" i="7"/>
  <c r="H21" i="7"/>
  <c r="H20" i="7"/>
  <c r="H19" i="7"/>
  <c r="H18" i="7"/>
  <c r="H15" i="7"/>
  <c r="H14" i="7"/>
  <c r="H13" i="7"/>
  <c r="H12" i="7"/>
  <c r="H11" i="7"/>
  <c r="H8" i="7"/>
  <c r="H7" i="7"/>
  <c r="H6" i="7"/>
  <c r="H5" i="7"/>
  <c r="H4" i="7"/>
  <c r="H32" i="6"/>
  <c r="H31" i="6"/>
  <c r="H30" i="6"/>
  <c r="H29" i="6"/>
  <c r="H28" i="6"/>
  <c r="H25" i="6"/>
  <c r="H24" i="6"/>
  <c r="H23" i="6"/>
  <c r="H22" i="6"/>
  <c r="H21" i="6"/>
  <c r="H18" i="6"/>
  <c r="H17" i="6"/>
  <c r="H16" i="6"/>
  <c r="H15" i="6"/>
  <c r="H14" i="6"/>
  <c r="H11" i="6"/>
  <c r="H10" i="6"/>
  <c r="H9" i="6"/>
  <c r="H8" i="6"/>
  <c r="H7" i="6"/>
  <c r="H4" i="6"/>
  <c r="H33" i="5"/>
  <c r="H32" i="5"/>
  <c r="H31" i="5"/>
  <c r="H30" i="5"/>
  <c r="H27" i="5"/>
  <c r="H26" i="5"/>
  <c r="H25" i="5"/>
  <c r="H24" i="5"/>
  <c r="H23" i="5"/>
  <c r="H20" i="5"/>
  <c r="H19" i="5"/>
  <c r="H18" i="5"/>
  <c r="H17" i="5"/>
  <c r="H16" i="5"/>
  <c r="H13" i="5"/>
  <c r="H12" i="5"/>
  <c r="H11" i="5"/>
  <c r="H10" i="5"/>
  <c r="H9" i="5"/>
  <c r="H6" i="5"/>
  <c r="H5" i="5"/>
  <c r="H4" i="5"/>
  <c r="I4" i="5" s="1"/>
  <c r="F13" i="16" s="1"/>
  <c r="G31" i="3"/>
  <c r="G30" i="3"/>
  <c r="G29" i="3"/>
  <c r="G28" i="3"/>
  <c r="G27" i="3"/>
  <c r="G24" i="3"/>
  <c r="G23" i="3"/>
  <c r="G22" i="3"/>
  <c r="G21" i="3"/>
  <c r="G20" i="3"/>
  <c r="G17" i="3"/>
  <c r="G16" i="3"/>
  <c r="G15" i="3"/>
  <c r="G14" i="3"/>
  <c r="G13" i="3"/>
  <c r="G10" i="3"/>
  <c r="G9" i="3"/>
  <c r="G8" i="3"/>
  <c r="G7" i="3"/>
  <c r="G6" i="3"/>
  <c r="G34" i="1"/>
  <c r="G33" i="1"/>
  <c r="G32" i="1"/>
  <c r="G31" i="1"/>
  <c r="G30" i="1"/>
  <c r="G27" i="1"/>
  <c r="G26" i="1"/>
  <c r="G25" i="1"/>
  <c r="G24" i="1"/>
  <c r="G23" i="1"/>
  <c r="G20" i="1"/>
  <c r="G19" i="1"/>
  <c r="G18" i="1"/>
  <c r="G17" i="1"/>
  <c r="G16" i="1"/>
  <c r="H34" i="4"/>
  <c r="H33" i="4"/>
  <c r="H30" i="4"/>
  <c r="H28" i="4"/>
  <c r="H27" i="4"/>
  <c r="H26" i="4"/>
  <c r="H23" i="4"/>
  <c r="H22" i="4"/>
  <c r="H21" i="4"/>
  <c r="H20" i="4"/>
  <c r="H19" i="4"/>
  <c r="H16" i="4"/>
  <c r="H15" i="4"/>
  <c r="H14" i="4"/>
  <c r="H13" i="4"/>
  <c r="H12" i="4"/>
  <c r="H9" i="4"/>
  <c r="H8" i="4"/>
  <c r="H7" i="4"/>
  <c r="H6" i="4"/>
  <c r="H5" i="4"/>
  <c r="I34" i="4" l="1"/>
  <c r="I27" i="4"/>
  <c r="I21" i="4"/>
  <c r="I14" i="4"/>
  <c r="I9" i="4"/>
  <c r="I8" i="4"/>
  <c r="I5" i="4"/>
  <c r="I33" i="4"/>
  <c r="I30" i="4"/>
  <c r="I28" i="4"/>
  <c r="I26" i="4"/>
  <c r="I23" i="4"/>
  <c r="I20" i="4"/>
  <c r="I16" i="4"/>
  <c r="I15" i="4"/>
  <c r="I13" i="4"/>
  <c r="I12" i="4"/>
  <c r="I7" i="4"/>
  <c r="I6" i="4"/>
  <c r="E17" i="16" l="1"/>
  <c r="E14" i="1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I19" i="4" l="1"/>
  <c r="I13" i="5"/>
  <c r="C34" i="13" l="1"/>
  <c r="C33" i="13"/>
  <c r="C32" i="13"/>
  <c r="C31" i="13"/>
  <c r="C30" i="13"/>
  <c r="C29" i="13"/>
  <c r="J28" i="13"/>
  <c r="C28" i="13"/>
  <c r="J27" i="13"/>
  <c r="C27" i="13"/>
  <c r="C26" i="13"/>
  <c r="J25" i="13"/>
  <c r="C25" i="13"/>
  <c r="C24" i="13"/>
  <c r="C23" i="13"/>
  <c r="C22" i="13"/>
  <c r="C21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C4" i="13"/>
  <c r="C33" i="12"/>
  <c r="C32" i="12"/>
  <c r="C31" i="12"/>
  <c r="C30" i="12"/>
  <c r="C29" i="12"/>
  <c r="C28" i="12"/>
  <c r="C27" i="12"/>
  <c r="C26" i="12"/>
  <c r="C25" i="12"/>
  <c r="C24" i="12"/>
  <c r="J23" i="12"/>
  <c r="C23" i="12"/>
  <c r="C22" i="12"/>
  <c r="J21" i="12"/>
  <c r="C21" i="12"/>
  <c r="C20" i="12"/>
  <c r="J19" i="12"/>
  <c r="C19" i="12"/>
  <c r="C18" i="12"/>
  <c r="C17" i="12"/>
  <c r="C16" i="12"/>
  <c r="C15" i="12"/>
  <c r="C14" i="12"/>
  <c r="C13" i="12"/>
  <c r="C12" i="12"/>
  <c r="C11" i="12"/>
  <c r="C10" i="12"/>
  <c r="C9" i="12"/>
  <c r="J8" i="12"/>
  <c r="C8" i="12"/>
  <c r="C7" i="12"/>
  <c r="C6" i="12"/>
  <c r="C5" i="12"/>
  <c r="C4" i="12"/>
  <c r="C34" i="11"/>
  <c r="C33" i="11"/>
  <c r="C32" i="11"/>
  <c r="C31" i="11"/>
  <c r="C30" i="11"/>
  <c r="C29" i="11"/>
  <c r="C28" i="11"/>
  <c r="C27" i="11"/>
  <c r="C26" i="11"/>
  <c r="C25" i="11"/>
  <c r="C24" i="11"/>
  <c r="C23" i="11"/>
  <c r="C22" i="11"/>
  <c r="C21" i="11"/>
  <c r="C20" i="11"/>
  <c r="C19" i="11"/>
  <c r="C18" i="11"/>
  <c r="C17" i="11"/>
  <c r="C16" i="11"/>
  <c r="C15" i="11"/>
  <c r="C14" i="11"/>
  <c r="C13" i="11"/>
  <c r="C12" i="11"/>
  <c r="C11" i="11"/>
  <c r="C10" i="11"/>
  <c r="C9" i="11"/>
  <c r="J8" i="11"/>
  <c r="C8" i="11"/>
  <c r="C7" i="11"/>
  <c r="C6" i="11"/>
  <c r="C5" i="11"/>
  <c r="C4" i="11"/>
  <c r="C33" i="10"/>
  <c r="C32" i="10"/>
  <c r="C31" i="10"/>
  <c r="C30" i="10"/>
  <c r="C29" i="10"/>
  <c r="C28" i="10"/>
  <c r="J27" i="10"/>
  <c r="C27" i="10"/>
  <c r="C26" i="10"/>
  <c r="C25" i="10"/>
  <c r="C24" i="10"/>
  <c r="C23" i="10"/>
  <c r="C22" i="10"/>
  <c r="J21" i="10"/>
  <c r="C21" i="10"/>
  <c r="C20" i="10"/>
  <c r="C19" i="10"/>
  <c r="C18" i="10"/>
  <c r="C17" i="10"/>
  <c r="C16" i="10"/>
  <c r="C15" i="10"/>
  <c r="C14" i="10"/>
  <c r="C13" i="10"/>
  <c r="C12" i="10"/>
  <c r="C11" i="10"/>
  <c r="C10" i="10"/>
  <c r="C9" i="10"/>
  <c r="C8" i="10"/>
  <c r="C7" i="10"/>
  <c r="C6" i="10"/>
  <c r="C5" i="10"/>
  <c r="C4" i="10"/>
  <c r="C34" i="9"/>
  <c r="C33" i="9"/>
  <c r="C32" i="9"/>
  <c r="C31" i="9"/>
  <c r="C30" i="9"/>
  <c r="C29" i="9"/>
  <c r="C28" i="9"/>
  <c r="C27" i="9"/>
  <c r="C26" i="9"/>
  <c r="C25" i="9"/>
  <c r="J24" i="9"/>
  <c r="C24" i="9"/>
  <c r="C23" i="9"/>
  <c r="C22" i="9"/>
  <c r="J21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J8" i="9"/>
  <c r="C8" i="9"/>
  <c r="C7" i="9"/>
  <c r="C6" i="9"/>
  <c r="C5" i="9"/>
  <c r="C4" i="9"/>
  <c r="C34" i="8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C6" i="8"/>
  <c r="C5" i="8"/>
  <c r="C4" i="8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J14" i="7"/>
  <c r="C14" i="7"/>
  <c r="C13" i="7"/>
  <c r="C12" i="7"/>
  <c r="C11" i="7"/>
  <c r="C10" i="7"/>
  <c r="C9" i="7"/>
  <c r="C8" i="7"/>
  <c r="C7" i="7"/>
  <c r="C6" i="7"/>
  <c r="C5" i="7"/>
  <c r="J4" i="7"/>
  <c r="C4" i="7"/>
  <c r="J28" i="6"/>
  <c r="J25" i="6"/>
  <c r="J24" i="6"/>
  <c r="G11" i="16"/>
  <c r="J4" i="6"/>
  <c r="C33" i="5"/>
  <c r="C32" i="5"/>
  <c r="C31" i="5"/>
  <c r="C30" i="5"/>
  <c r="C29" i="5"/>
  <c r="C28" i="5"/>
  <c r="C27" i="5"/>
  <c r="J26" i="5"/>
  <c r="C26" i="5"/>
  <c r="C25" i="5"/>
  <c r="C24" i="5"/>
  <c r="C23" i="5"/>
  <c r="C22" i="5"/>
  <c r="C21" i="5"/>
  <c r="C20" i="5"/>
  <c r="C19" i="5"/>
  <c r="C18" i="5"/>
  <c r="C17" i="5"/>
  <c r="J16" i="5"/>
  <c r="C16" i="5"/>
  <c r="C15" i="5"/>
  <c r="C14" i="5"/>
  <c r="J13" i="5"/>
  <c r="C13" i="5"/>
  <c r="I12" i="5"/>
  <c r="C12" i="5"/>
  <c r="C11" i="5"/>
  <c r="J10" i="5"/>
  <c r="C10" i="5"/>
  <c r="J9" i="5"/>
  <c r="C9" i="5"/>
  <c r="C8" i="5"/>
  <c r="C7" i="5"/>
  <c r="C6" i="5"/>
  <c r="C5" i="5"/>
  <c r="C4" i="5"/>
  <c r="H31" i="3"/>
  <c r="H30" i="3"/>
  <c r="H29" i="3"/>
  <c r="H28" i="3"/>
  <c r="H27" i="3"/>
  <c r="H24" i="3"/>
  <c r="H23" i="3"/>
  <c r="H22" i="3"/>
  <c r="H21" i="3"/>
  <c r="H20" i="3"/>
  <c r="H17" i="3"/>
  <c r="H16" i="3"/>
  <c r="H15" i="3"/>
  <c r="H14" i="3"/>
  <c r="H13" i="3"/>
  <c r="H10" i="3"/>
  <c r="H9" i="3"/>
  <c r="H8" i="3"/>
  <c r="H7" i="3"/>
  <c r="H6" i="3"/>
  <c r="H34" i="1"/>
  <c r="B34" i="1"/>
  <c r="H33" i="1"/>
  <c r="B33" i="1"/>
  <c r="H32" i="1"/>
  <c r="B32" i="1"/>
  <c r="H31" i="1"/>
  <c r="B31" i="1"/>
  <c r="H30" i="1"/>
  <c r="B30" i="1"/>
  <c r="B29" i="1"/>
  <c r="B28" i="1"/>
  <c r="L27" i="1"/>
  <c r="H27" i="1"/>
  <c r="B27" i="1"/>
  <c r="L26" i="1"/>
  <c r="H26" i="1"/>
  <c r="B26" i="1"/>
  <c r="L25" i="1"/>
  <c r="H25" i="1"/>
  <c r="B25" i="1"/>
  <c r="L24" i="1"/>
  <c r="H24" i="1"/>
  <c r="B24" i="1"/>
  <c r="H23" i="1"/>
  <c r="B23" i="1"/>
  <c r="B22" i="1"/>
  <c r="B21" i="1"/>
  <c r="L20" i="1"/>
  <c r="H20" i="1"/>
  <c r="B20" i="1"/>
  <c r="H19" i="1"/>
  <c r="B19" i="1"/>
  <c r="L18" i="1"/>
  <c r="H18" i="1"/>
  <c r="B18" i="1"/>
  <c r="H17" i="1"/>
  <c r="B17" i="1"/>
  <c r="H16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C11" i="16" l="1"/>
  <c r="M13" i="16"/>
  <c r="M11" i="16"/>
  <c r="F17" i="16"/>
  <c r="F11" i="16"/>
  <c r="D11" i="16"/>
  <c r="H11" i="16"/>
  <c r="H17" i="16"/>
  <c r="O14" i="16"/>
  <c r="J21" i="13"/>
  <c r="J7" i="13"/>
  <c r="J18" i="13"/>
  <c r="J11" i="13"/>
  <c r="J17" i="13"/>
  <c r="J4" i="13"/>
  <c r="J14" i="13"/>
  <c r="J26" i="13"/>
  <c r="J33" i="13"/>
  <c r="J12" i="13"/>
  <c r="J19" i="13"/>
  <c r="J24" i="13"/>
  <c r="J5" i="13"/>
  <c r="J10" i="13"/>
  <c r="J34" i="13"/>
  <c r="J20" i="13"/>
  <c r="J32" i="13"/>
  <c r="J6" i="13"/>
  <c r="J13" i="13"/>
  <c r="J31" i="13"/>
  <c r="J9" i="12"/>
  <c r="J14" i="12"/>
  <c r="J28" i="12"/>
  <c r="J33" i="12"/>
  <c r="J7" i="12"/>
  <c r="J26" i="12"/>
  <c r="J12" i="12"/>
  <c r="J16" i="12"/>
  <c r="J15" i="12"/>
  <c r="J29" i="12"/>
  <c r="J22" i="12"/>
  <c r="J20" i="12"/>
  <c r="J27" i="12"/>
  <c r="J30" i="12"/>
  <c r="J13" i="12"/>
  <c r="J6" i="12"/>
  <c r="J18" i="11"/>
  <c r="J4" i="11"/>
  <c r="J11" i="11"/>
  <c r="J5" i="11"/>
  <c r="J9" i="11"/>
  <c r="J16" i="11"/>
  <c r="J30" i="11"/>
  <c r="J12" i="11"/>
  <c r="J24" i="11"/>
  <c r="J26" i="11"/>
  <c r="J17" i="11"/>
  <c r="J22" i="11"/>
  <c r="J31" i="11"/>
  <c r="J10" i="11"/>
  <c r="J32" i="11"/>
  <c r="J25" i="11"/>
  <c r="J15" i="11"/>
  <c r="J19" i="11"/>
  <c r="J23" i="11"/>
  <c r="J29" i="11"/>
  <c r="J33" i="11"/>
  <c r="J4" i="10"/>
  <c r="J20" i="10"/>
  <c r="J13" i="10"/>
  <c r="J17" i="10"/>
  <c r="J31" i="10"/>
  <c r="J6" i="10"/>
  <c r="J25" i="10"/>
  <c r="J11" i="10"/>
  <c r="J18" i="10"/>
  <c r="J32" i="10"/>
  <c r="J7" i="10"/>
  <c r="J14" i="10"/>
  <c r="J28" i="10"/>
  <c r="J12" i="10"/>
  <c r="J19" i="10"/>
  <c r="J26" i="10"/>
  <c r="J33" i="10"/>
  <c r="J24" i="10"/>
  <c r="J10" i="10"/>
  <c r="J16" i="9"/>
  <c r="J27" i="9"/>
  <c r="J7" i="9"/>
  <c r="J13" i="9"/>
  <c r="J17" i="9"/>
  <c r="J28" i="9"/>
  <c r="J14" i="9"/>
  <c r="J22" i="9"/>
  <c r="J29" i="9"/>
  <c r="J10" i="9"/>
  <c r="J15" i="9"/>
  <c r="J20" i="9"/>
  <c r="J30" i="9"/>
  <c r="J6" i="9"/>
  <c r="J23" i="9"/>
  <c r="J31" i="9"/>
  <c r="J9" i="9"/>
  <c r="J32" i="8"/>
  <c r="J10" i="8"/>
  <c r="J13" i="8"/>
  <c r="J6" i="8"/>
  <c r="J18" i="8"/>
  <c r="J5" i="8"/>
  <c r="J23" i="8"/>
  <c r="J30" i="8"/>
  <c r="J34" i="8"/>
  <c r="J19" i="8"/>
  <c r="J17" i="8"/>
  <c r="J11" i="8"/>
  <c r="J31" i="8"/>
  <c r="J4" i="8"/>
  <c r="J9" i="8"/>
  <c r="J12" i="8"/>
  <c r="J16" i="8"/>
  <c r="J20" i="8"/>
  <c r="J27" i="8"/>
  <c r="J7" i="7"/>
  <c r="J5" i="7"/>
  <c r="J11" i="7"/>
  <c r="J19" i="7"/>
  <c r="J22" i="7"/>
  <c r="J29" i="7"/>
  <c r="J18" i="7"/>
  <c r="J15" i="7"/>
  <c r="J12" i="7"/>
  <c r="J8" i="7"/>
  <c r="J28" i="7"/>
  <c r="J32" i="7"/>
  <c r="J21" i="7"/>
  <c r="J27" i="7"/>
  <c r="J20" i="7"/>
  <c r="J6" i="7"/>
  <c r="J13" i="7"/>
  <c r="J33" i="7"/>
  <c r="J25" i="7"/>
  <c r="J26" i="7"/>
  <c r="J17" i="6"/>
  <c r="J10" i="6"/>
  <c r="J18" i="6"/>
  <c r="J21" i="6"/>
  <c r="J22" i="6"/>
  <c r="J23" i="6"/>
  <c r="J14" i="6"/>
  <c r="J31" i="6"/>
  <c r="J8" i="6"/>
  <c r="J29" i="6"/>
  <c r="J11" i="6"/>
  <c r="J30" i="6"/>
  <c r="J7" i="6"/>
  <c r="J15" i="6"/>
  <c r="J32" i="6"/>
  <c r="J16" i="6"/>
  <c r="J9" i="6"/>
  <c r="J27" i="5"/>
  <c r="J4" i="5"/>
  <c r="J12" i="5"/>
  <c r="J20" i="5"/>
  <c r="J17" i="5"/>
  <c r="J5" i="5"/>
  <c r="J30" i="5"/>
  <c r="J23" i="5"/>
  <c r="J25" i="5"/>
  <c r="J18" i="5"/>
  <c r="J33" i="5"/>
  <c r="J6" i="5"/>
  <c r="J31" i="5"/>
  <c r="J11" i="5"/>
  <c r="J19" i="5"/>
  <c r="J24" i="5"/>
  <c r="J32" i="5"/>
  <c r="I23" i="1"/>
  <c r="I30" i="1"/>
  <c r="I34" i="1"/>
  <c r="I26" i="1"/>
  <c r="I19" i="1"/>
  <c r="I24" i="1"/>
  <c r="I31" i="1"/>
  <c r="I27" i="1"/>
  <c r="I20" i="1"/>
  <c r="I17" i="1"/>
  <c r="I32" i="1"/>
  <c r="I25" i="1"/>
  <c r="I33" i="1"/>
  <c r="I15" i="3"/>
  <c r="I27" i="3"/>
  <c r="I6" i="3"/>
  <c r="I16" i="3"/>
  <c r="I28" i="3"/>
  <c r="I7" i="3"/>
  <c r="I17" i="3"/>
  <c r="I29" i="3"/>
  <c r="I14" i="3"/>
  <c r="I8" i="3"/>
  <c r="I20" i="3"/>
  <c r="I30" i="3"/>
  <c r="I9" i="3"/>
  <c r="I21" i="3"/>
  <c r="I31" i="3"/>
  <c r="I10" i="3"/>
  <c r="I22" i="3"/>
  <c r="I24" i="3"/>
  <c r="I13" i="3"/>
  <c r="I23" i="3"/>
  <c r="J20" i="4"/>
  <c r="J9" i="4"/>
  <c r="J21" i="4"/>
  <c r="J12" i="4"/>
  <c r="J22" i="4"/>
  <c r="J33" i="4"/>
  <c r="J23" i="4"/>
  <c r="J14" i="4"/>
  <c r="J26" i="4"/>
  <c r="J13" i="4"/>
  <c r="J15" i="4"/>
  <c r="J6" i="4"/>
  <c r="J16" i="4"/>
  <c r="J19" i="4"/>
  <c r="J28" i="4"/>
  <c r="J7" i="4"/>
  <c r="J8" i="4"/>
  <c r="J27" i="4"/>
  <c r="J25" i="8"/>
  <c r="J24" i="8"/>
  <c r="J26" i="8"/>
  <c r="J33" i="8"/>
  <c r="J30" i="4"/>
  <c r="J34" i="4"/>
  <c r="I18" i="1"/>
  <c r="L22" i="3"/>
  <c r="L23" i="3"/>
  <c r="L6" i="3"/>
  <c r="L7" i="3"/>
  <c r="L10" i="3"/>
  <c r="L20" i="3"/>
  <c r="L9" i="3"/>
  <c r="L8" i="3"/>
  <c r="L21" i="3"/>
  <c r="L24" i="3"/>
  <c r="J5" i="12"/>
  <c r="J5" i="10"/>
  <c r="J5" i="4"/>
  <c r="L14" i="3"/>
  <c r="L16" i="3"/>
  <c r="L27" i="3"/>
  <c r="L29" i="3"/>
  <c r="L31" i="3"/>
  <c r="L13" i="3"/>
  <c r="L15" i="3"/>
  <c r="L17" i="3"/>
  <c r="L28" i="3"/>
  <c r="L30" i="3"/>
  <c r="L23" i="1"/>
  <c r="I16" i="1"/>
  <c r="J16" i="1" s="1"/>
  <c r="J17" i="1" s="1"/>
  <c r="L16" i="1"/>
  <c r="L31" i="1"/>
  <c r="L33" i="1"/>
  <c r="L17" i="1"/>
  <c r="L19" i="1"/>
  <c r="L30" i="1"/>
  <c r="L32" i="1"/>
  <c r="L34" i="1"/>
  <c r="N27" i="9"/>
  <c r="N22" i="5"/>
  <c r="N20" i="11"/>
  <c r="N30" i="5"/>
  <c r="N11" i="8"/>
  <c r="M25" i="3"/>
  <c r="N8" i="10"/>
  <c r="N19" i="5"/>
  <c r="N10" i="9"/>
  <c r="N31" i="7"/>
  <c r="N28" i="8"/>
  <c r="N24" i="4"/>
  <c r="N34" i="11"/>
  <c r="N7" i="13"/>
  <c r="N17" i="12"/>
  <c r="N16" i="6"/>
  <c r="N26" i="6"/>
  <c r="N11" i="7"/>
  <c r="N23" i="8"/>
  <c r="N31" i="12"/>
  <c r="M4" i="3"/>
  <c r="N8" i="12"/>
  <c r="N32" i="10"/>
  <c r="N24" i="5"/>
  <c r="N6" i="8"/>
  <c r="N24" i="8"/>
  <c r="N7" i="4"/>
  <c r="N32" i="5"/>
  <c r="N23" i="13"/>
  <c r="M18" i="1"/>
  <c r="N29" i="12"/>
  <c r="N14" i="9"/>
  <c r="N13" i="5"/>
  <c r="N6" i="10"/>
  <c r="N11" i="12"/>
  <c r="N14" i="5"/>
  <c r="N11" i="13"/>
  <c r="N33" i="13"/>
  <c r="N20" i="9"/>
  <c r="M26" i="3"/>
  <c r="N11" i="11"/>
  <c r="N27" i="5"/>
  <c r="N8" i="8"/>
  <c r="N16" i="7"/>
  <c r="M19" i="3"/>
  <c r="M17" i="1"/>
  <c r="N24" i="6"/>
  <c r="M28" i="3"/>
  <c r="N9" i="9"/>
  <c r="N22" i="10"/>
  <c r="N19" i="10"/>
  <c r="M20" i="3"/>
  <c r="M30" i="1"/>
  <c r="N17" i="6"/>
  <c r="N15" i="7"/>
  <c r="N16" i="4"/>
  <c r="M29" i="1"/>
  <c r="N25" i="6"/>
  <c r="M31" i="3"/>
  <c r="N33" i="7"/>
  <c r="N20" i="13"/>
  <c r="N13" i="6"/>
  <c r="N18" i="6"/>
  <c r="M7" i="3"/>
  <c r="N7" i="6"/>
  <c r="N14" i="12"/>
  <c r="N10" i="4"/>
  <c r="M15" i="1"/>
  <c r="N10" i="10"/>
  <c r="N17" i="4"/>
  <c r="N33" i="5"/>
  <c r="N20" i="8"/>
  <c r="N33" i="12"/>
  <c r="N25" i="12"/>
  <c r="N6" i="5"/>
  <c r="N22" i="4"/>
  <c r="N5" i="5"/>
  <c r="N17" i="5"/>
  <c r="N14" i="13"/>
  <c r="N32" i="13"/>
  <c r="N31" i="5"/>
  <c r="N12" i="9"/>
  <c r="N15" i="9"/>
  <c r="N19" i="7"/>
  <c r="N33" i="6"/>
  <c r="N8" i="11"/>
  <c r="M14" i="3"/>
  <c r="M24" i="1"/>
  <c r="N12" i="8"/>
  <c r="N23" i="6"/>
  <c r="N27" i="4"/>
  <c r="N17" i="10"/>
  <c r="N33" i="9"/>
  <c r="N21" i="6"/>
  <c r="N33" i="8"/>
  <c r="N10" i="8"/>
  <c r="N32" i="7"/>
  <c r="N10" i="12"/>
  <c r="N30" i="8"/>
  <c r="N14" i="10"/>
  <c r="N13" i="12"/>
  <c r="N5" i="6"/>
  <c r="N15" i="5"/>
  <c r="N23" i="9"/>
  <c r="N26" i="9"/>
  <c r="M22" i="3"/>
  <c r="N6" i="7"/>
  <c r="M34" i="1"/>
  <c r="N28" i="9"/>
  <c r="N10" i="5"/>
  <c r="N30" i="13"/>
  <c r="N5" i="9"/>
  <c r="N12" i="4"/>
  <c r="N12" i="13"/>
  <c r="N6" i="9"/>
  <c r="N6" i="6"/>
  <c r="N9" i="4"/>
  <c r="M19" i="1"/>
  <c r="N30" i="11"/>
  <c r="N29" i="11"/>
  <c r="N28" i="5"/>
  <c r="N18" i="9"/>
  <c r="N6" i="12"/>
  <c r="N27" i="11"/>
  <c r="N19" i="12"/>
  <c r="M21" i="3"/>
  <c r="N21" i="13"/>
  <c r="N13" i="9"/>
  <c r="M32" i="3"/>
  <c r="N5" i="12"/>
  <c r="N22" i="13"/>
  <c r="N28" i="4"/>
  <c r="N21" i="4"/>
  <c r="M16" i="3"/>
  <c r="N25" i="9"/>
  <c r="M25" i="1"/>
  <c r="N8" i="7"/>
  <c r="N25" i="11"/>
  <c r="N5" i="4"/>
  <c r="N27" i="7"/>
  <c r="N26" i="10"/>
  <c r="N4" i="7"/>
  <c r="M26" i="1"/>
  <c r="N25" i="13"/>
  <c r="M27" i="3"/>
  <c r="N19" i="6"/>
  <c r="N29" i="13"/>
  <c r="N19" i="8"/>
  <c r="N29" i="6"/>
  <c r="N23" i="5"/>
  <c r="N17" i="9"/>
  <c r="M28" i="1"/>
  <c r="M24" i="3"/>
  <c r="N10" i="11"/>
  <c r="N12" i="11"/>
  <c r="N13" i="8"/>
  <c r="M32" i="1"/>
  <c r="N6" i="4"/>
  <c r="N28" i="7"/>
  <c r="N32" i="4"/>
  <c r="M6" i="3"/>
  <c r="N30" i="7"/>
  <c r="N28" i="12"/>
  <c r="N16" i="13"/>
  <c r="M30" i="3"/>
  <c r="N7" i="10"/>
  <c r="N9" i="13"/>
  <c r="N10" i="7"/>
  <c r="N34" i="6"/>
  <c r="N6" i="13"/>
  <c r="N11" i="6"/>
  <c r="N8" i="6"/>
  <c r="N7" i="9"/>
  <c r="N25" i="8"/>
  <c r="N7" i="11"/>
  <c r="N32" i="12"/>
  <c r="N8" i="13"/>
  <c r="M27" i="1"/>
  <c r="N12" i="10"/>
  <c r="N33" i="10"/>
  <c r="N18" i="13"/>
  <c r="N13" i="11"/>
  <c r="N24" i="10"/>
  <c r="N4" i="11"/>
  <c r="N20" i="12"/>
  <c r="N23" i="7"/>
  <c r="N21" i="10"/>
  <c r="N4" i="8"/>
  <c r="M12" i="3"/>
  <c r="N22" i="6"/>
  <c r="N9" i="5"/>
  <c r="N28" i="10"/>
  <c r="M13" i="3"/>
  <c r="N12" i="7"/>
  <c r="N20" i="4"/>
  <c r="N32" i="11"/>
  <c r="N21" i="12"/>
  <c r="N27" i="8"/>
  <c r="N5" i="10"/>
  <c r="N18" i="5"/>
  <c r="N16" i="8"/>
  <c r="N5" i="13"/>
  <c r="N15" i="11"/>
  <c r="M14" i="1"/>
  <c r="N5" i="11"/>
  <c r="N34" i="4"/>
  <c r="N21" i="8"/>
  <c r="N22" i="8"/>
  <c r="N29" i="4"/>
  <c r="N20" i="5"/>
  <c r="N10" i="6"/>
  <c r="N22" i="9"/>
  <c r="N15" i="8"/>
  <c r="N11" i="4"/>
  <c r="N4" i="4"/>
  <c r="N16" i="12"/>
  <c r="N30" i="6"/>
  <c r="N18" i="10"/>
  <c r="N25" i="5"/>
  <c r="N9" i="11"/>
  <c r="M9" i="3"/>
  <c r="N18" i="4"/>
  <c r="M16" i="1"/>
  <c r="N29" i="7"/>
  <c r="N14" i="7"/>
  <c r="N24" i="12"/>
  <c r="N4" i="5"/>
  <c r="M8" i="3"/>
  <c r="N24" i="13"/>
  <c r="N15" i="6"/>
  <c r="N31" i="4"/>
  <c r="N16" i="11"/>
  <c r="N13" i="4"/>
  <c r="N30" i="10"/>
  <c r="N29" i="5"/>
  <c r="N25" i="10"/>
  <c r="N21" i="9"/>
  <c r="N12" i="6"/>
  <c r="M22" i="1"/>
  <c r="N8" i="9"/>
  <c r="N9" i="8"/>
  <c r="N28" i="11"/>
  <c r="N4" i="9"/>
  <c r="N34" i="9"/>
  <c r="N17" i="7"/>
  <c r="N16" i="9"/>
  <c r="N26" i="4"/>
  <c r="N33" i="11"/>
  <c r="N12" i="12"/>
  <c r="N32" i="8"/>
  <c r="N14" i="8"/>
  <c r="N15" i="12"/>
  <c r="N5" i="7"/>
  <c r="N4" i="13"/>
  <c r="N20" i="7"/>
  <c r="N27" i="13"/>
  <c r="N32" i="6"/>
  <c r="N29" i="8"/>
  <c r="N24" i="11"/>
  <c r="N13" i="13"/>
  <c r="N29" i="10"/>
  <c r="N6" i="11"/>
  <c r="N9" i="6"/>
  <c r="N21" i="5"/>
  <c r="N19" i="4"/>
  <c r="N31" i="13"/>
  <c r="N26" i="13"/>
  <c r="N11" i="5"/>
  <c r="N15" i="13"/>
  <c r="N31" i="9"/>
  <c r="N9" i="10"/>
  <c r="N13" i="10"/>
  <c r="N21" i="7"/>
  <c r="N34" i="8"/>
  <c r="N31" i="6"/>
  <c r="N17" i="8"/>
  <c r="N8" i="4"/>
  <c r="N7" i="8"/>
  <c r="N26" i="5"/>
  <c r="M21" i="1"/>
  <c r="M31" i="1"/>
  <c r="M18" i="3"/>
  <c r="N24" i="7"/>
  <c r="N18" i="11"/>
  <c r="N31" i="10"/>
  <c r="N4" i="12"/>
  <c r="M10" i="3"/>
  <c r="N22" i="12"/>
  <c r="N29" i="9"/>
  <c r="N15" i="4"/>
  <c r="N23" i="11"/>
  <c r="M23" i="1"/>
  <c r="N28" i="6"/>
  <c r="N19" i="13"/>
  <c r="N32" i="9"/>
  <c r="M20" i="1"/>
  <c r="M5" i="3"/>
  <c r="N31" i="11"/>
  <c r="N4" i="6"/>
  <c r="N7" i="12"/>
  <c r="N15" i="10"/>
  <c r="N27" i="12"/>
  <c r="M15" i="3"/>
  <c r="N23" i="10"/>
  <c r="N27" i="6"/>
  <c r="N9" i="7"/>
  <c r="N19" i="11"/>
  <c r="N30" i="9"/>
  <c r="N17" i="11"/>
  <c r="N18" i="12"/>
  <c r="N11" i="9"/>
  <c r="N26" i="12"/>
  <c r="N16" i="5"/>
  <c r="N14" i="4"/>
  <c r="M11" i="3"/>
  <c r="N19" i="9"/>
  <c r="N14" i="6"/>
  <c r="N33" i="4"/>
  <c r="N18" i="7"/>
  <c r="N27" i="10"/>
  <c r="N4" i="10"/>
  <c r="N8" i="5"/>
  <c r="M23" i="3"/>
  <c r="N30" i="12"/>
  <c r="N22" i="7"/>
  <c r="N9" i="12"/>
  <c r="N7" i="7"/>
  <c r="N34" i="13"/>
  <c r="N26" i="11"/>
  <c r="N23" i="4"/>
  <c r="N26" i="7"/>
  <c r="N10" i="13"/>
  <c r="N25" i="7"/>
  <c r="N20" i="6"/>
  <c r="N26" i="8"/>
  <c r="N7" i="5"/>
  <c r="N20" i="10"/>
  <c r="N25" i="4"/>
  <c r="N24" i="9"/>
  <c r="N11" i="10"/>
  <c r="M33" i="1"/>
  <c r="N30" i="4"/>
  <c r="M17" i="3"/>
  <c r="N21" i="11"/>
  <c r="N13" i="7"/>
  <c r="N31" i="8"/>
  <c r="N5" i="8"/>
  <c r="N22" i="11"/>
  <c r="N28" i="13"/>
  <c r="N14" i="11"/>
  <c r="M29" i="3"/>
  <c r="N17" i="13"/>
  <c r="N12" i="5"/>
  <c r="N18" i="8"/>
  <c r="N16" i="10"/>
  <c r="N23" i="12"/>
  <c r="O17" i="16" l="1"/>
  <c r="C10" i="16"/>
  <c r="C12" i="16" s="1"/>
  <c r="H10" i="16"/>
  <c r="H12" i="16" s="1"/>
  <c r="L10" i="16"/>
  <c r="L12" i="16" s="1"/>
  <c r="N10" i="16"/>
  <c r="N12" i="16" s="1"/>
  <c r="I10" i="16"/>
  <c r="I12" i="16" s="1"/>
  <c r="M10" i="16"/>
  <c r="M12" i="16" s="1"/>
  <c r="D10" i="16"/>
  <c r="D12" i="16" s="1"/>
  <c r="K10" i="16"/>
  <c r="K12" i="16" s="1"/>
  <c r="J10" i="16"/>
  <c r="J12" i="16" s="1"/>
  <c r="G10" i="16"/>
  <c r="G12" i="16" s="1"/>
  <c r="F10" i="16"/>
  <c r="F12" i="16" s="1"/>
  <c r="E10" i="16"/>
  <c r="J18" i="1"/>
  <c r="J19" i="1" s="1"/>
  <c r="J20" i="1" s="1"/>
  <c r="J23" i="1" s="1"/>
  <c r="J24" i="1" s="1"/>
  <c r="J25" i="1" s="1"/>
  <c r="J26" i="1" s="1"/>
  <c r="J27" i="1" s="1"/>
  <c r="J30" i="1" s="1"/>
  <c r="J31" i="1" s="1"/>
  <c r="J32" i="1" s="1"/>
  <c r="J33" i="1" s="1"/>
  <c r="J34" i="1" s="1"/>
  <c r="J6" i="3" s="1"/>
  <c r="J7" i="3" s="1"/>
  <c r="J8" i="3" s="1"/>
  <c r="J9" i="3" s="1"/>
  <c r="J10" i="3" s="1"/>
  <c r="J13" i="3" s="1"/>
  <c r="J14" i="3" s="1"/>
  <c r="J15" i="3" s="1"/>
  <c r="J16" i="3" s="1"/>
  <c r="J17" i="3" s="1"/>
  <c r="J20" i="3" s="1"/>
  <c r="J21" i="3" s="1"/>
  <c r="J22" i="3" s="1"/>
  <c r="J23" i="3" s="1"/>
  <c r="J24" i="3" s="1"/>
  <c r="J27" i="3" s="1"/>
  <c r="J28" i="3" s="1"/>
  <c r="J29" i="3" s="1"/>
  <c r="J30" i="3" s="1"/>
  <c r="J31" i="3" s="1"/>
  <c r="K5" i="4" s="1"/>
  <c r="K6" i="4" s="1"/>
  <c r="K7" i="4" s="1"/>
  <c r="K8" i="4" s="1"/>
  <c r="K9" i="4" s="1"/>
  <c r="K12" i="4" s="1"/>
  <c r="K13" i="4" s="1"/>
  <c r="K14" i="4" s="1"/>
  <c r="K15" i="4" s="1"/>
  <c r="K16" i="4" s="1"/>
  <c r="K19" i="4" s="1"/>
  <c r="K20" i="4" s="1"/>
  <c r="K21" i="4" s="1"/>
  <c r="K22" i="4" s="1"/>
  <c r="K23" i="4" s="1"/>
  <c r="K26" i="4" s="1"/>
  <c r="K27" i="4" s="1"/>
  <c r="K28" i="4" s="1"/>
  <c r="M29" i="4"/>
  <c r="H29" i="4"/>
  <c r="I29" i="4" s="1"/>
  <c r="O10" i="16" l="1"/>
  <c r="E13" i="16"/>
  <c r="O13" i="16" s="1"/>
  <c r="J29" i="4"/>
  <c r="K29" i="4" s="1"/>
  <c r="K30" i="4" s="1"/>
  <c r="K33" i="4" s="1"/>
  <c r="K34" i="4" s="1"/>
  <c r="K4" i="5" s="1"/>
  <c r="K5" i="5" s="1"/>
  <c r="K6" i="5" s="1"/>
  <c r="K9" i="5" s="1"/>
  <c r="K10" i="5" s="1"/>
  <c r="K11" i="5" s="1"/>
  <c r="K12" i="5" s="1"/>
  <c r="K13" i="5" s="1"/>
  <c r="K16" i="5" s="1"/>
  <c r="K17" i="5" s="1"/>
  <c r="K18" i="5" s="1"/>
  <c r="K19" i="5" s="1"/>
  <c r="K20" i="5" s="1"/>
  <c r="K23" i="5" s="1"/>
  <c r="K24" i="5" s="1"/>
  <c r="K25" i="5" s="1"/>
  <c r="K26" i="5" s="1"/>
  <c r="K27" i="5" s="1"/>
  <c r="K30" i="5" s="1"/>
  <c r="K31" i="5" s="1"/>
  <c r="K32" i="5" s="1"/>
  <c r="K33" i="5" s="1"/>
  <c r="K4" i="6" s="1"/>
  <c r="K7" i="6" s="1"/>
  <c r="K8" i="6" s="1"/>
  <c r="K9" i="6" s="1"/>
  <c r="K10" i="6" s="1"/>
  <c r="K11" i="6" s="1"/>
  <c r="K14" i="6" s="1"/>
  <c r="K15" i="6" s="1"/>
  <c r="K16" i="6" s="1"/>
  <c r="K17" i="6" s="1"/>
  <c r="K18" i="6" s="1"/>
  <c r="K21" i="6" s="1"/>
  <c r="K22" i="6" s="1"/>
  <c r="K23" i="6" s="1"/>
  <c r="K24" i="6" s="1"/>
  <c r="K25" i="6" s="1"/>
  <c r="K28" i="6" s="1"/>
  <c r="K29" i="6" s="1"/>
  <c r="K30" i="6" s="1"/>
  <c r="K31" i="6" s="1"/>
  <c r="K32" i="6" s="1"/>
  <c r="K4" i="7" s="1"/>
  <c r="K5" i="7" s="1"/>
  <c r="K6" i="7" s="1"/>
  <c r="K7" i="7" s="1"/>
  <c r="K8" i="7" s="1"/>
  <c r="K11" i="7" s="1"/>
  <c r="K12" i="7" s="1"/>
  <c r="K13" i="7" s="1"/>
  <c r="K14" i="7" s="1"/>
  <c r="K15" i="7" s="1"/>
  <c r="K18" i="7" s="1"/>
  <c r="K19" i="7" s="1"/>
  <c r="K20" i="7" s="1"/>
  <c r="K21" i="7" s="1"/>
  <c r="K22" i="7" s="1"/>
  <c r="K25" i="7" s="1"/>
  <c r="K26" i="7" s="1"/>
  <c r="K27" i="7" s="1"/>
  <c r="K28" i="7" s="1"/>
  <c r="K29" i="7" s="1"/>
  <c r="K32" i="7" s="1"/>
  <c r="K33" i="7" s="1"/>
  <c r="K4" i="8" s="1"/>
  <c r="K5" i="8" s="1"/>
  <c r="K6" i="8" s="1"/>
  <c r="K9" i="8" s="1"/>
  <c r="K10" i="8" s="1"/>
  <c r="K11" i="8" s="1"/>
  <c r="K12" i="8" s="1"/>
  <c r="K13" i="8" s="1"/>
  <c r="K16" i="8" s="1"/>
  <c r="K17" i="8" s="1"/>
  <c r="K18" i="8" s="1"/>
  <c r="K19" i="8" s="1"/>
  <c r="K20" i="8" s="1"/>
  <c r="K23" i="8" s="1"/>
  <c r="K24" i="8" s="1"/>
  <c r="K25" i="8" s="1"/>
  <c r="K26" i="8" s="1"/>
  <c r="K27" i="8" s="1"/>
  <c r="K30" i="8" s="1"/>
  <c r="K31" i="8" s="1"/>
  <c r="K32" i="8" s="1"/>
  <c r="K33" i="8" s="1"/>
  <c r="K34" i="8" s="1"/>
  <c r="K6" i="9" s="1"/>
  <c r="K7" i="9" s="1"/>
  <c r="K8" i="9" s="1"/>
  <c r="K9" i="9" s="1"/>
  <c r="K10" i="9" s="1"/>
  <c r="K13" i="9" s="1"/>
  <c r="K14" i="9" s="1"/>
  <c r="K15" i="9" s="1"/>
  <c r="K16" i="9" s="1"/>
  <c r="K17" i="9" s="1"/>
  <c r="K20" i="9" s="1"/>
  <c r="K21" i="9" s="1"/>
  <c r="K22" i="9" s="1"/>
  <c r="K23" i="9" s="1"/>
  <c r="K24" i="9" s="1"/>
  <c r="K27" i="9" s="1"/>
  <c r="K28" i="9" s="1"/>
  <c r="K29" i="9" s="1"/>
  <c r="K30" i="9" s="1"/>
  <c r="K31" i="9" s="1"/>
  <c r="K4" i="10" s="1"/>
  <c r="K5" i="10" s="1"/>
  <c r="K6" i="10" s="1"/>
  <c r="K7" i="10" s="1"/>
  <c r="K10" i="10" s="1"/>
  <c r="K11" i="10" s="1"/>
  <c r="K12" i="10" s="1"/>
  <c r="K13" i="10" s="1"/>
  <c r="K14" i="10" s="1"/>
  <c r="K17" i="10" s="1"/>
  <c r="K18" i="10" s="1"/>
  <c r="K19" i="10" s="1"/>
  <c r="K20" i="10" s="1"/>
  <c r="K21" i="10" s="1"/>
  <c r="K24" i="10" s="1"/>
  <c r="K25" i="10" s="1"/>
  <c r="K26" i="10" s="1"/>
  <c r="K27" i="10" s="1"/>
  <c r="K28" i="10" s="1"/>
  <c r="K31" i="10" s="1"/>
  <c r="K32" i="10" s="1"/>
  <c r="K33" i="10" s="1"/>
  <c r="K4" i="11" s="1"/>
  <c r="K5" i="11" s="1"/>
  <c r="K8" i="11" s="1"/>
  <c r="K9" i="11" s="1"/>
  <c r="K10" i="11" s="1"/>
  <c r="K11" i="11" s="1"/>
  <c r="K12" i="11" s="1"/>
  <c r="K15" i="11" s="1"/>
  <c r="K16" i="11" s="1"/>
  <c r="K17" i="11" s="1"/>
  <c r="K18" i="11" s="1"/>
  <c r="K19" i="11" s="1"/>
  <c r="K22" i="11" s="1"/>
  <c r="K23" i="11" s="1"/>
  <c r="K24" i="11" s="1"/>
  <c r="K25" i="11" s="1"/>
  <c r="K26" i="11" s="1"/>
  <c r="K29" i="11" s="1"/>
  <c r="K30" i="11" s="1"/>
  <c r="K31" i="11" s="1"/>
  <c r="K32" i="11" s="1"/>
  <c r="K33" i="11" s="1"/>
  <c r="K5" i="12" s="1"/>
  <c r="K6" i="12" s="1"/>
  <c r="K7" i="12" s="1"/>
  <c r="K8" i="12" s="1"/>
  <c r="K9" i="12" s="1"/>
  <c r="K12" i="12" s="1"/>
  <c r="K13" i="12" s="1"/>
  <c r="K14" i="12" s="1"/>
  <c r="K15" i="12" s="1"/>
  <c r="K16" i="12" s="1"/>
  <c r="K19" i="12" s="1"/>
  <c r="K20" i="12" s="1"/>
  <c r="K21" i="12" s="1"/>
  <c r="K22" i="12" s="1"/>
  <c r="K23" i="12" s="1"/>
  <c r="K26" i="12" s="1"/>
  <c r="K27" i="12" s="1"/>
  <c r="K28" i="12" s="1"/>
  <c r="K29" i="12" s="1"/>
  <c r="K30" i="12" s="1"/>
  <c r="K33" i="12" s="1"/>
  <c r="K4" i="13" s="1"/>
  <c r="K5" i="13" s="1"/>
  <c r="K6" i="13" s="1"/>
  <c r="K7" i="13" s="1"/>
  <c r="K10" i="13" s="1"/>
  <c r="K11" i="13" s="1"/>
  <c r="K12" i="13" s="1"/>
  <c r="K13" i="13" s="1"/>
  <c r="K14" i="13" s="1"/>
  <c r="K17" i="13" s="1"/>
  <c r="K18" i="13" s="1"/>
  <c r="K19" i="13" s="1"/>
  <c r="K20" i="13" s="1"/>
  <c r="K21" i="13" s="1"/>
  <c r="K24" i="13" s="1"/>
  <c r="K25" i="13" s="1"/>
  <c r="K26" i="13" s="1"/>
  <c r="K27" i="13" s="1"/>
  <c r="E11" i="16"/>
  <c r="K31" i="13" l="1"/>
  <c r="K32" i="13" s="1"/>
  <c r="K33" i="13" s="1"/>
  <c r="K34" i="13" s="1"/>
  <c r="K28" i="13"/>
  <c r="E12" i="16"/>
  <c r="O12" i="16" s="1"/>
  <c r="O11" i="16"/>
</calcChain>
</file>

<file path=xl/sharedStrings.xml><?xml version="1.0" encoding="utf-8"?>
<sst xmlns="http://schemas.openxmlformats.org/spreadsheetml/2006/main" count="170" uniqueCount="33">
  <si>
    <t>Zeitübersicht</t>
  </si>
  <si>
    <t>Kommen</t>
  </si>
  <si>
    <t>Gehen</t>
  </si>
  <si>
    <t>AZK +/-</t>
  </si>
  <si>
    <t>Pause</t>
  </si>
  <si>
    <t>AZK</t>
  </si>
  <si>
    <t>Stunden</t>
  </si>
  <si>
    <t>Urlaub</t>
  </si>
  <si>
    <t>Krank</t>
  </si>
  <si>
    <t>Gesamt</t>
  </si>
  <si>
    <t>Soll</t>
  </si>
  <si>
    <t>Arbeitstage</t>
  </si>
  <si>
    <t>HomeOffice</t>
  </si>
  <si>
    <t>Ist</t>
  </si>
  <si>
    <t>JAN</t>
  </si>
  <si>
    <t>FEB</t>
  </si>
  <si>
    <t>MRZ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</si>
  <si>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</si>
  <si>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</si>
  <si>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</si>
  <si>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</si>
  <si>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</si>
  <si>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</si>
  <si>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</si>
  <si>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</si>
  <si>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</si>
  <si>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F</t>
  </si>
  <si>
    <t>(WENN(ODER(wenn(UND(UND(K52="D";ODER(K51="D";K53="D"));ODER(UND(E52="";F52="";((D52-C52-G52)*24)&gt;12);(((D52-C52)+(F52-E52)-G52)*24)&gt;12));12;WENN(UND(E52="";F52="");((D52-C52-G52)*24);(((D52-C52)+(F52-E52)-G52)*24)));(WENN(UND(UND(K52="D";NICHT(K51="D");NICHT(K53="D"));ODER(UND(E52="";F52="";((D52-C52-G52)*24)&gt;14);(((D52-C52)+(F52-E52)-G52)*24)&gt;14));14;WENN(UND(E52="";F52="");((D52-C52-G52)*24);(((D52-C52)+(F52-E52)-G52)*24)))))))</t>
  </si>
  <si>
    <t>Rubrik</t>
  </si>
  <si>
    <t>Datum</t>
  </si>
  <si>
    <t>Feier-abend</t>
  </si>
  <si>
    <t>Feiertag</t>
  </si>
  <si>
    <t>Gleittag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</si>
</sst>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[$-407]mmmmm;@"/>
    <numFmt numFmtId="166" formatCode="0.00_ ;[Red]\-0.00\ "/>
    <numFmt numFmtId="167" formatCode="0_ ;[Red]\-0\ "/>
  </numFmts>
  <fonts count="12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6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 tint="0.499984740745262"/>
        <bgColor indexed="64"/>
      </patternFill>
    </fill>
  </fills>
  <borders count="5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 style="thick">
        <color theme="4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ck">
        <color theme="4" tint="-0.24994659260841701"/>
      </right>
      <top/>
      <bottom style="thin">
        <color theme="4" tint="-0.24994659260841701"/>
      </bottom>
      <diagonal/>
    </border>
    <border>
      <left/>
      <right style="thick">
        <color theme="4" tint="-0.24994659260841701"/>
      </right>
      <top style="thin">
        <color theme="4" tint="-0.24994659260841701"/>
      </top>
      <bottom/>
      <diagonal/>
    </border>
    <border>
      <left/>
      <right style="thick">
        <color theme="4" tint="-0.24994659260841701"/>
      </right>
      <top/>
      <bottom/>
      <diagonal/>
    </border>
    <border>
      <left/>
      <right style="thick">
        <color theme="4" tint="-0.24994659260841701"/>
      </right>
      <top/>
      <bottom style="thick">
        <color theme="4" tint="-0.24994659260841701"/>
      </bottom>
      <diagonal/>
    </border>
    <border>
      <left style="thick">
        <color theme="4" tint="-0.24994659260841701"/>
      </left>
      <right style="thin">
        <color theme="0"/>
      </right>
      <top style="thick">
        <color theme="4" tint="-0.2499465926084170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4" tint="-0.24994659260841701"/>
      </top>
      <bottom/>
      <diagonal/>
    </border>
    <border>
      <left style="thin">
        <color theme="0"/>
      </left>
      <right style="thick">
        <color theme="4" tint="-0.24994659260841701"/>
      </right>
      <top style="thick">
        <color theme="4" tint="-0.24994659260841701"/>
      </top>
      <bottom/>
      <diagonal/>
    </border>
    <border>
      <left style="thick">
        <color theme="4" tint="-0.2499465926084170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theme="4" tint="-0.24994659260841701"/>
      </left>
      <right style="thin">
        <color theme="4" tint="-0.24994659260841701"/>
      </right>
      <top style="thin">
        <color theme="0"/>
      </top>
      <bottom style="thin">
        <color theme="0"/>
      </bottom>
      <diagonal/>
    </border>
    <border>
      <left style="thick">
        <color theme="4" tint="-0.24994659260841701"/>
      </left>
      <right style="thin">
        <color theme="4" tint="-0.24994659260841701"/>
      </right>
      <top style="thin">
        <color theme="0"/>
      </top>
      <bottom style="thick">
        <color theme="4" tint="-0.2499465926084170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medium">
        <color theme="1" tint="0.34998626667073579"/>
      </left>
      <right style="thin">
        <color auto="1"/>
      </right>
      <top style="medium">
        <color theme="1" tint="0.34998626667073579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theme="1" tint="0.34998626667073579"/>
      </top>
      <bottom style="thin">
        <color auto="1"/>
      </bottom>
      <diagonal/>
    </border>
    <border>
      <left style="thin">
        <color auto="1"/>
      </left>
      <right style="medium">
        <color theme="1" tint="0.34998626667073579"/>
      </right>
      <top style="medium">
        <color theme="1" tint="0.34998626667073579"/>
      </top>
      <bottom style="thin">
        <color auto="1"/>
      </bottom>
      <diagonal/>
    </border>
    <border>
      <left style="medium">
        <color theme="1" tint="0.34998626667073579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theme="1" tint="0.34998626667073579"/>
      </right>
      <top style="thin">
        <color auto="1"/>
      </top>
      <bottom style="thin">
        <color auto="1"/>
      </bottom>
      <diagonal/>
    </border>
    <border>
      <left style="medium">
        <color theme="1" tint="0.34998626667073579"/>
      </left>
      <right style="thin">
        <color auto="1"/>
      </right>
      <top style="thin">
        <color auto="1"/>
      </top>
      <bottom style="medium">
        <color theme="1" tint="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1" tint="0.34998626667073579"/>
      </bottom>
      <diagonal/>
    </border>
    <border>
      <left style="thin">
        <color auto="1"/>
      </left>
      <right style="medium">
        <color theme="1" tint="0.34998626667073579"/>
      </right>
      <top style="thin">
        <color auto="1"/>
      </top>
      <bottom style="medium">
        <color theme="1" tint="0.34998626667073579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6" fillId="0" borderId="0"/>
  </cellStyleXfs>
  <cellXfs count="182">
    <xf numFmtId="0" fontId="0" fillId="0" borderId="0" xfId="0"/>
    <xf numFmtId="0" fontId="0" fillId="0" borderId="1" xfId="0" applyBorder="1"/>
    <xf numFmtId="20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2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14" fontId="1" fillId="2" borderId="2" xfId="1" applyNumberFormat="1" applyBorder="1" applyAlignment="1">
      <alignment horizontal="center" vertical="center"/>
    </xf>
    <xf numFmtId="0" fontId="1" fillId="2" borderId="2" xfId="1" applyBorder="1" applyAlignment="1">
      <alignment horizontal="left" vertical="center"/>
    </xf>
    <xf numFmtId="164" fontId="1" fillId="2" borderId="2" xfId="1" applyNumberFormat="1" applyBorder="1" applyAlignment="1">
      <alignment horizontal="center" vertical="center"/>
    </xf>
    <xf numFmtId="2" fontId="1" fillId="2" borderId="2" xfId="1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left" vertical="center"/>
    </xf>
    <xf numFmtId="164" fontId="0" fillId="4" borderId="2" xfId="0" applyNumberFormat="1" applyFill="1" applyBorder="1" applyAlignment="1">
      <alignment horizontal="center" vertical="center"/>
    </xf>
    <xf numFmtId="2" fontId="0" fillId="4" borderId="2" xfId="0" applyNumberFormat="1" applyFill="1" applyBorder="1" applyAlignment="1">
      <alignment horizontal="center" vertical="center"/>
    </xf>
    <xf numFmtId="14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left" vertical="center"/>
    </xf>
    <xf numFmtId="164" fontId="0" fillId="5" borderId="2" xfId="0" applyNumberFormat="1" applyFill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14" fontId="4" fillId="6" borderId="2" xfId="1" applyNumberFormat="1" applyFont="1" applyFill="1" applyBorder="1" applyAlignment="1">
      <alignment horizontal="center" vertical="center"/>
    </xf>
    <xf numFmtId="0" fontId="4" fillId="6" borderId="2" xfId="1" applyFont="1" applyFill="1" applyBorder="1" applyAlignment="1">
      <alignment horizontal="left" vertical="center"/>
    </xf>
    <xf numFmtId="164" fontId="4" fillId="6" borderId="2" xfId="1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left" vertical="center"/>
    </xf>
    <xf numFmtId="164" fontId="4" fillId="6" borderId="2" xfId="0" applyNumberFormat="1" applyFont="1" applyFill="1" applyBorder="1" applyAlignment="1">
      <alignment horizontal="center" vertical="center"/>
    </xf>
    <xf numFmtId="2" fontId="4" fillId="6" borderId="2" xfId="0" applyNumberFormat="1" applyFont="1" applyFill="1" applyBorder="1" applyAlignment="1">
      <alignment horizontal="center" vertical="center"/>
    </xf>
    <xf numFmtId="14" fontId="4" fillId="4" borderId="2" xfId="1" applyNumberFormat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left" vertical="center"/>
    </xf>
    <xf numFmtId="164" fontId="4" fillId="4" borderId="2" xfId="1" applyNumberFormat="1" applyFont="1" applyFill="1" applyBorder="1" applyAlignment="1">
      <alignment horizontal="center" vertical="center"/>
    </xf>
    <xf numFmtId="2" fontId="4" fillId="4" borderId="2" xfId="1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/>
    </xf>
    <xf numFmtId="164" fontId="4" fillId="4" borderId="2" xfId="0" applyNumberFormat="1" applyFont="1" applyFill="1" applyBorder="1" applyAlignment="1">
      <alignment horizontal="center" vertical="center"/>
    </xf>
    <xf numFmtId="2" fontId="4" fillId="4" borderId="2" xfId="0" applyNumberFormat="1" applyFont="1" applyFill="1" applyBorder="1" applyAlignment="1">
      <alignment horizontal="center" vertical="center"/>
    </xf>
    <xf numFmtId="14" fontId="4" fillId="5" borderId="2" xfId="1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left" vertical="center"/>
    </xf>
    <xf numFmtId="164" fontId="4" fillId="5" borderId="2" xfId="0" applyNumberFormat="1" applyFont="1" applyFill="1" applyBorder="1" applyAlignment="1">
      <alignment horizontal="center" vertical="center"/>
    </xf>
    <xf numFmtId="2" fontId="4" fillId="5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0" fillId="4" borderId="2" xfId="0" applyFill="1" applyBorder="1"/>
    <xf numFmtId="0" fontId="0" fillId="5" borderId="2" xfId="0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2" borderId="2" xfId="1" applyBorder="1"/>
    <xf numFmtId="0" fontId="0" fillId="6" borderId="2" xfId="0" applyFill="1" applyBorder="1" applyAlignment="1">
      <alignment horizontal="left" vertical="center"/>
    </xf>
    <xf numFmtId="164" fontId="0" fillId="6" borderId="2" xfId="0" applyNumberFormat="1" applyFill="1" applyBorder="1" applyAlignment="1">
      <alignment horizontal="center" vertical="center"/>
    </xf>
    <xf numFmtId="2" fontId="0" fillId="6" borderId="2" xfId="0" applyNumberFormat="1" applyFill="1" applyBorder="1" applyAlignment="1">
      <alignment horizontal="center" vertical="center"/>
    </xf>
    <xf numFmtId="0" fontId="4" fillId="5" borderId="2" xfId="1" applyFont="1" applyFill="1" applyBorder="1" applyAlignment="1">
      <alignment horizontal="left" vertical="center"/>
    </xf>
    <xf numFmtId="164" fontId="4" fillId="5" borderId="2" xfId="1" applyNumberFormat="1" applyFont="1" applyFill="1" applyBorder="1" applyAlignment="1">
      <alignment horizontal="center" vertical="center"/>
    </xf>
    <xf numFmtId="2" fontId="4" fillId="5" borderId="2" xfId="1" applyNumberFormat="1" applyFont="1" applyFill="1" applyBorder="1" applyAlignment="1">
      <alignment horizontal="center" vertical="center"/>
    </xf>
    <xf numFmtId="0" fontId="4" fillId="5" borderId="2" xfId="0" applyFont="1" applyFill="1" applyBorder="1"/>
    <xf numFmtId="0" fontId="1" fillId="5" borderId="2" xfId="1" applyFill="1" applyBorder="1"/>
    <xf numFmtId="0" fontId="1" fillId="2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1" fillId="2" borderId="2" xfId="1" applyBorder="1" applyAlignment="1">
      <alignment horizontal="center"/>
    </xf>
    <xf numFmtId="1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  <xf numFmtId="0" fontId="0" fillId="4" borderId="2" xfId="0" applyFill="1" applyBorder="1" applyAlignment="1">
      <alignment horizontal="center"/>
    </xf>
    <xf numFmtId="0" fontId="0" fillId="0" borderId="8" xfId="0" applyBorder="1"/>
    <xf numFmtId="2" fontId="0" fillId="0" borderId="1" xfId="0" applyNumberFormat="1" applyBorder="1" applyAlignment="1">
      <alignment horizontal="center"/>
    </xf>
    <xf numFmtId="0" fontId="4" fillId="6" borderId="2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6" borderId="1" xfId="0" applyFill="1" applyBorder="1"/>
    <xf numFmtId="0" fontId="1" fillId="6" borderId="1" xfId="1" applyFill="1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2" fillId="0" borderId="8" xfId="0" applyFont="1" applyBorder="1"/>
    <xf numFmtId="0" fontId="0" fillId="0" borderId="14" xfId="0" applyBorder="1" applyAlignment="1">
      <alignment horizontal="center"/>
    </xf>
    <xf numFmtId="164" fontId="0" fillId="6" borderId="1" xfId="0" applyNumberFormat="1" applyFill="1" applyBorder="1"/>
    <xf numFmtId="14" fontId="0" fillId="4" borderId="2" xfId="0" applyNumberFormat="1" applyFill="1" applyBorder="1" applyAlignment="1">
      <alignment horizontal="center"/>
    </xf>
    <xf numFmtId="166" fontId="0" fillId="6" borderId="2" xfId="0" applyNumberFormat="1" applyFill="1" applyBorder="1" applyAlignment="1">
      <alignment horizontal="center" vertical="center"/>
    </xf>
    <xf numFmtId="166" fontId="0" fillId="4" borderId="2" xfId="0" applyNumberFormat="1" applyFill="1" applyBorder="1" applyAlignment="1">
      <alignment horizontal="center" vertical="center"/>
    </xf>
    <xf numFmtId="166" fontId="4" fillId="5" borderId="2" xfId="0" applyNumberFormat="1" applyFont="1" applyFill="1" applyBorder="1" applyAlignment="1">
      <alignment horizontal="center" vertical="center"/>
    </xf>
    <xf numFmtId="166" fontId="4" fillId="4" borderId="2" xfId="0" applyNumberFormat="1" applyFont="1" applyFill="1" applyBorder="1" applyAlignment="1">
      <alignment horizontal="center" vertical="center"/>
    </xf>
    <xf numFmtId="166" fontId="0" fillId="5" borderId="2" xfId="0" applyNumberFormat="1" applyFill="1" applyBorder="1" applyAlignment="1">
      <alignment horizontal="center" vertical="center"/>
    </xf>
    <xf numFmtId="166" fontId="4" fillId="6" borderId="2" xfId="0" applyNumberFormat="1" applyFont="1" applyFill="1" applyBorder="1" applyAlignment="1">
      <alignment horizontal="center" vertical="center"/>
    </xf>
    <xf numFmtId="166" fontId="1" fillId="2" borderId="2" xfId="1" applyNumberFormat="1" applyBorder="1" applyAlignment="1">
      <alignment horizontal="center" vertical="center"/>
    </xf>
    <xf numFmtId="166" fontId="4" fillId="4" borderId="2" xfId="1" applyNumberFormat="1" applyFont="1" applyFill="1" applyBorder="1" applyAlignment="1">
      <alignment horizontal="center" vertical="center"/>
    </xf>
    <xf numFmtId="166" fontId="4" fillId="5" borderId="2" xfId="1" applyNumberFormat="1" applyFont="1" applyFill="1" applyBorder="1" applyAlignment="1">
      <alignment horizontal="center" vertical="center"/>
    </xf>
    <xf numFmtId="166" fontId="0" fillId="4" borderId="2" xfId="0" applyNumberFormat="1" applyFill="1" applyBorder="1"/>
    <xf numFmtId="0" fontId="0" fillId="6" borderId="8" xfId="0" applyFill="1" applyBorder="1"/>
    <xf numFmtId="0" fontId="0" fillId="6" borderId="2" xfId="0" applyFill="1" applyBorder="1" applyAlignment="1">
      <alignment horizontal="center" vertical="center"/>
    </xf>
    <xf numFmtId="2" fontId="0" fillId="10" borderId="2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2" fontId="0" fillId="7" borderId="2" xfId="0" applyNumberForma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4" fillId="12" borderId="2" xfId="1" applyFont="1" applyFill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0" fillId="13" borderId="30" xfId="0" applyFill="1" applyBorder="1"/>
    <xf numFmtId="0" fontId="0" fillId="13" borderId="31" xfId="0" applyFill="1" applyBorder="1"/>
    <xf numFmtId="0" fontId="0" fillId="13" borderId="32" xfId="0" applyFill="1" applyBorder="1"/>
    <xf numFmtId="0" fontId="0" fillId="13" borderId="33" xfId="0" applyFill="1" applyBorder="1"/>
    <xf numFmtId="0" fontId="2" fillId="3" borderId="34" xfId="0" applyFont="1" applyFill="1" applyBorder="1" applyAlignment="1">
      <alignment vertical="center"/>
    </xf>
    <xf numFmtId="0" fontId="2" fillId="3" borderId="35" xfId="0" applyFont="1" applyFill="1" applyBorder="1" applyAlignment="1">
      <alignment vertical="center"/>
    </xf>
    <xf numFmtId="0" fontId="2" fillId="3" borderId="35" xfId="0" applyFont="1" applyFill="1" applyBorder="1" applyAlignment="1">
      <alignment horizontal="center" vertical="center"/>
    </xf>
    <xf numFmtId="14" fontId="4" fillId="6" borderId="37" xfId="1" applyNumberFormat="1" applyFont="1" applyFill="1" applyBorder="1" applyAlignment="1">
      <alignment horizontal="center" vertical="center"/>
    </xf>
    <xf numFmtId="0" fontId="4" fillId="6" borderId="38" xfId="1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4" fontId="4" fillId="4" borderId="37" xfId="1" applyNumberFormat="1" applyFont="1" applyFill="1" applyBorder="1" applyAlignment="1">
      <alignment horizontal="center" vertical="center"/>
    </xf>
    <xf numFmtId="14" fontId="4" fillId="5" borderId="37" xfId="1" applyNumberFormat="1" applyFont="1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14" fontId="1" fillId="2" borderId="37" xfId="1" applyNumberFormat="1" applyBorder="1" applyAlignment="1">
      <alignment horizontal="center" vertical="center"/>
    </xf>
    <xf numFmtId="14" fontId="4" fillId="6" borderId="39" xfId="1" applyNumberFormat="1" applyFont="1" applyFill="1" applyBorder="1" applyAlignment="1">
      <alignment horizontal="center" vertical="center"/>
    </xf>
    <xf numFmtId="0" fontId="0" fillId="6" borderId="40" xfId="0" applyFill="1" applyBorder="1" applyAlignment="1">
      <alignment horizontal="left" vertical="center"/>
    </xf>
    <xf numFmtId="164" fontId="0" fillId="6" borderId="40" xfId="0" applyNumberFormat="1" applyFill="1" applyBorder="1" applyAlignment="1">
      <alignment horizontal="center" vertical="center"/>
    </xf>
    <xf numFmtId="2" fontId="4" fillId="6" borderId="40" xfId="0" applyNumberFormat="1" applyFont="1" applyFill="1" applyBorder="1" applyAlignment="1">
      <alignment horizontal="center" vertical="center"/>
    </xf>
    <xf numFmtId="2" fontId="0" fillId="0" borderId="40" xfId="0" applyNumberFormat="1" applyBorder="1" applyAlignment="1">
      <alignment horizontal="center" vertical="center"/>
    </xf>
    <xf numFmtId="166" fontId="4" fillId="6" borderId="40" xfId="0" applyNumberFormat="1" applyFont="1" applyFill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0" fillId="4" borderId="2" xfId="0" applyFill="1" applyBorder="1" applyAlignment="1">
      <alignment vertical="center"/>
    </xf>
    <xf numFmtId="0" fontId="0" fillId="4" borderId="38" xfId="0" applyFill="1" applyBorder="1" applyAlignment="1">
      <alignment horizontal="center" vertical="center"/>
    </xf>
    <xf numFmtId="0" fontId="0" fillId="5" borderId="2" xfId="0" applyFill="1" applyBorder="1" applyAlignment="1">
      <alignment vertical="center"/>
    </xf>
    <xf numFmtId="0" fontId="1" fillId="2" borderId="38" xfId="1" applyBorder="1" applyAlignment="1">
      <alignment horizontal="center" vertical="center"/>
    </xf>
    <xf numFmtId="0" fontId="1" fillId="2" borderId="2" xfId="1" applyBorder="1" applyAlignment="1">
      <alignment vertical="center"/>
    </xf>
    <xf numFmtId="14" fontId="0" fillId="13" borderId="30" xfId="0" applyNumberFormat="1" applyFill="1" applyBorder="1"/>
    <xf numFmtId="0" fontId="0" fillId="13" borderId="48" xfId="0" applyFill="1" applyBorder="1"/>
    <xf numFmtId="0" fontId="0" fillId="13" borderId="49" xfId="0" applyFill="1" applyBorder="1"/>
    <xf numFmtId="164" fontId="0" fillId="13" borderId="32" xfId="0" applyNumberFormat="1" applyFill="1" applyBorder="1"/>
    <xf numFmtId="0" fontId="0" fillId="3" borderId="50" xfId="0" applyFill="1" applyBorder="1" applyAlignment="1">
      <alignment horizontal="left" vertical="center"/>
    </xf>
    <xf numFmtId="165" fontId="2" fillId="3" borderId="51" xfId="0" applyNumberFormat="1" applyFont="1" applyFill="1" applyBorder="1" applyAlignment="1">
      <alignment horizontal="center" vertical="center"/>
    </xf>
    <xf numFmtId="0" fontId="2" fillId="3" borderId="52" xfId="0" applyFont="1" applyFill="1" applyBorder="1" applyAlignment="1">
      <alignment horizontal="center" vertical="center"/>
    </xf>
    <xf numFmtId="0" fontId="2" fillId="6" borderId="53" xfId="0" applyFont="1" applyFill="1" applyBorder="1" applyAlignment="1">
      <alignment horizontal="left" vertical="center"/>
    </xf>
    <xf numFmtId="167" fontId="2" fillId="6" borderId="54" xfId="0" applyNumberFormat="1" applyFont="1" applyFill="1" applyBorder="1" applyAlignment="1">
      <alignment horizontal="center" vertical="center"/>
    </xf>
    <xf numFmtId="0" fontId="2" fillId="10" borderId="53" xfId="0" applyFont="1" applyFill="1" applyBorder="1" applyAlignment="1">
      <alignment horizontal="left" vertical="center"/>
    </xf>
    <xf numFmtId="166" fontId="2" fillId="10" borderId="54" xfId="0" applyNumberFormat="1" applyFont="1" applyFill="1" applyBorder="1" applyAlignment="1">
      <alignment horizontal="center" vertical="center"/>
    </xf>
    <xf numFmtId="166" fontId="2" fillId="6" borderId="54" xfId="0" applyNumberFormat="1" applyFont="1" applyFill="1" applyBorder="1" applyAlignment="1">
      <alignment horizontal="center" vertical="center"/>
    </xf>
    <xf numFmtId="0" fontId="2" fillId="7" borderId="53" xfId="0" applyFont="1" applyFill="1" applyBorder="1" applyAlignment="1">
      <alignment horizontal="left" vertical="center"/>
    </xf>
    <xf numFmtId="166" fontId="2" fillId="7" borderId="54" xfId="0" applyNumberFormat="1" applyFont="1" applyFill="1" applyBorder="1" applyAlignment="1">
      <alignment horizontal="center" vertical="center"/>
    </xf>
    <xf numFmtId="0" fontId="7" fillId="9" borderId="53" xfId="0" applyFont="1" applyFill="1" applyBorder="1" applyAlignment="1">
      <alignment horizontal="left" vertical="center"/>
    </xf>
    <xf numFmtId="167" fontId="7" fillId="9" borderId="54" xfId="0" applyNumberFormat="1" applyFont="1" applyFill="1" applyBorder="1" applyAlignment="1">
      <alignment horizontal="center" vertical="center"/>
    </xf>
    <xf numFmtId="0" fontId="10" fillId="2" borderId="53" xfId="1" applyFont="1" applyBorder="1" applyAlignment="1">
      <alignment horizontal="left" vertical="center"/>
    </xf>
    <xf numFmtId="167" fontId="10" fillId="2" borderId="54" xfId="1" applyNumberFormat="1" applyFont="1" applyBorder="1" applyAlignment="1">
      <alignment horizontal="center" vertical="center"/>
    </xf>
    <xf numFmtId="0" fontId="5" fillId="12" borderId="53" xfId="1" applyFont="1" applyFill="1" applyBorder="1" applyAlignment="1">
      <alignment horizontal="left" vertical="center"/>
    </xf>
    <xf numFmtId="167" fontId="5" fillId="12" borderId="54" xfId="1" applyNumberFormat="1" applyFont="1" applyFill="1" applyBorder="1" applyAlignment="1">
      <alignment horizontal="center" vertical="center"/>
    </xf>
    <xf numFmtId="0" fontId="2" fillId="8" borderId="55" xfId="0" applyFont="1" applyFill="1" applyBorder="1" applyAlignment="1">
      <alignment horizontal="left" vertical="center"/>
    </xf>
    <xf numFmtId="0" fontId="0" fillId="8" borderId="56" xfId="0" applyFill="1" applyBorder="1" applyAlignment="1">
      <alignment horizontal="center" vertical="center"/>
    </xf>
    <xf numFmtId="167" fontId="2" fillId="8" borderId="57" xfId="0" applyNumberFormat="1" applyFont="1" applyFill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9" fillId="11" borderId="23" xfId="0" applyFont="1" applyFill="1" applyBorder="1" applyAlignment="1">
      <alignment horizontal="center"/>
    </xf>
    <xf numFmtId="0" fontId="9" fillId="11" borderId="26" xfId="0" applyFont="1" applyFill="1" applyBorder="1" applyAlignment="1">
      <alignment horizontal="center"/>
    </xf>
    <xf numFmtId="0" fontId="9" fillId="11" borderId="24" xfId="0" applyFont="1" applyFill="1" applyBorder="1" applyAlignment="1">
      <alignment horizontal="center"/>
    </xf>
    <xf numFmtId="0" fontId="9" fillId="11" borderId="17" xfId="0" applyFont="1" applyFill="1" applyBorder="1" applyAlignment="1">
      <alignment horizontal="center"/>
    </xf>
    <xf numFmtId="14" fontId="7" fillId="11" borderId="27" xfId="0" applyNumberFormat="1" applyFont="1" applyFill="1" applyBorder="1" applyAlignment="1">
      <alignment horizontal="center" vertical="center"/>
    </xf>
    <xf numFmtId="14" fontId="7" fillId="11" borderId="28" xfId="0" applyNumberFormat="1" applyFont="1" applyFill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0" fontId="9" fillId="11" borderId="25" xfId="0" applyFont="1" applyFill="1" applyBorder="1" applyAlignment="1">
      <alignment horizontal="center"/>
    </xf>
    <xf numFmtId="0" fontId="9" fillId="11" borderId="19" xfId="0" applyFont="1" applyFill="1" applyBorder="1" applyAlignment="1">
      <alignment horizontal="center"/>
    </xf>
    <xf numFmtId="164" fontId="0" fillId="0" borderId="2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0" fontId="9" fillId="11" borderId="24" xfId="0" applyFont="1" applyFill="1" applyBorder="1" applyAlignment="1">
      <alignment horizontal="center" wrapText="1"/>
    </xf>
    <xf numFmtId="0" fontId="9" fillId="11" borderId="17" xfId="0" applyFont="1" applyFill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1" fillId="13" borderId="42" xfId="0" applyFont="1" applyFill="1" applyBorder="1" applyAlignment="1">
      <alignment horizontal="center" vertical="center"/>
    </xf>
    <xf numFmtId="0" fontId="11" fillId="13" borderId="43" xfId="0" applyFont="1" applyFill="1" applyBorder="1" applyAlignment="1">
      <alignment horizontal="center" vertical="center"/>
    </xf>
    <xf numFmtId="0" fontId="11" fillId="13" borderId="44" xfId="0" applyFont="1" applyFill="1" applyBorder="1" applyAlignment="1">
      <alignment horizontal="center" vertical="center"/>
    </xf>
    <xf numFmtId="0" fontId="11" fillId="13" borderId="45" xfId="0" applyFont="1" applyFill="1" applyBorder="1" applyAlignment="1">
      <alignment horizontal="center" vertical="center"/>
    </xf>
    <xf numFmtId="0" fontId="11" fillId="13" borderId="46" xfId="0" applyFont="1" applyFill="1" applyBorder="1" applyAlignment="1">
      <alignment horizontal="center" vertical="center"/>
    </xf>
    <xf numFmtId="0" fontId="11" fillId="13" borderId="4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3">
    <cellStyle name="Schlecht" xfId="1" builtinId="27"/>
    <cellStyle name="Standard" xfId="0" builtinId="0"/>
    <cellStyle name="Standard 2" xfId="2" xr:uid="{F61F98C0-E32E-4E8F-8799-69B3442A47EB}"/>
  </cellStyles>
  <dxfs count="81"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5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5"/>
        </patternFill>
      </fill>
    </dxf>
    <dxf>
      <font>
        <b/>
        <i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5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5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  <dxf>
      <font>
        <b/>
        <i/>
        <color theme="0"/>
      </font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  <dxf>
      <font>
        <b/>
        <i/>
        <color theme="0"/>
      </font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FF0000"/>
      <color rgb="FFFFC7CE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Zeiten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3.3932957309863475E-2"/>
          <c:y val="0.16030233951364517"/>
          <c:w val="0.95298348634163821"/>
          <c:h val="0.7800888331728552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Zeiterfassung!$B$10</c:f>
              <c:strCache>
                <c:ptCount val="1"/>
                <c:pt idx="0">
                  <c:v>Soll</c:v>
                </c:pt>
              </c:strCache>
            </c:strRef>
          </c:tx>
          <c:spPr>
            <a:solidFill>
              <a:schemeClr val="bg1"/>
            </a:solidFill>
            <a:ln w="9525" cap="flat" cmpd="sng" algn="ctr">
              <a:noFill/>
              <a:miter lim="800000"/>
            </a:ln>
            <a:effectLst/>
          </c:spPr>
          <c:invertIfNegative val="0"/>
          <c:cat>
            <c:strRef>
              <c:f>Zeiterfassung!$C$9:$N$9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Zeiterfassung!$C$10:$N$10</c:f>
              <c:numCache>
                <c:formatCode>General</c:formatCode>
                <c:ptCount val="12"/>
                <c:pt idx="0">
                  <c:v>120</c:v>
                </c:pt>
                <c:pt idx="1">
                  <c:v>160</c:v>
                </c:pt>
                <c:pt idx="2">
                  <c:v>176</c:v>
                </c:pt>
                <c:pt idx="3">
                  <c:v>160</c:v>
                </c:pt>
                <c:pt idx="4">
                  <c:v>152</c:v>
                </c:pt>
                <c:pt idx="5">
                  <c:v>160</c:v>
                </c:pt>
                <c:pt idx="6">
                  <c:v>184</c:v>
                </c:pt>
                <c:pt idx="7">
                  <c:v>168</c:v>
                </c:pt>
                <c:pt idx="8">
                  <c:v>176</c:v>
                </c:pt>
                <c:pt idx="9">
                  <c:v>176</c:v>
                </c:pt>
                <c:pt idx="10">
                  <c:v>168</c:v>
                </c:pt>
                <c:pt idx="11">
                  <c:v>176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97-4181-BA06-8EB08F94C7FB}"/>
            </c:ext>
          </c:extLst>
        </c:ser>
        <c:ser>
          <c:idx val="1"/>
          <c:order val="1"/>
          <c:tx>
            <c:strRef>
              <c:f>Zeiterfassung!$B$11</c:f>
              <c:strCache>
                <c:ptCount val="1"/>
                <c:pt idx="0">
                  <c:v>Ist</c:v>
                </c:pt>
              </c:strCache>
            </c:strRef>
          </c:tx>
          <c:spPr>
            <a:solidFill>
              <a:schemeClr val="accent4"/>
            </a:solidFill>
            <a:ln w="9525" cap="flat" cmpd="sng" algn="ctr">
              <a:noFill/>
              <a:miter lim="800000"/>
            </a:ln>
            <a:effectLst/>
          </c:spPr>
          <c:invertIfNegative val="0"/>
          <c:cat>
            <c:strRef>
              <c:f>Zeiterfassung!$C$9:$N$9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Zeiterfassung!$C$11:$N$11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7.84</c:v>
                </c:pt>
                <c:pt idx="3">
                  <c:v>0</c:v>
                </c:pt>
                <c:pt idx="4">
                  <c:v>16</c:v>
                </c:pt>
                <c:pt idx="5">
                  <c:v>16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97-4181-BA06-8EB08F94C7FB}"/>
            </c:ext>
          </c:extLst>
        </c:ser>
        <c:ser>
          <c:idx val="3"/>
          <c:order val="3"/>
          <c:tx>
            <c:strRef>
              <c:f>Zeiterfassung!$B$13</c:f>
              <c:strCache>
                <c:ptCount val="1"/>
                <c:pt idx="0">
                  <c:v>HomeOffice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 w="9525" cap="flat" cmpd="sng" algn="ctr">
              <a:noFill/>
              <a:miter lim="800000"/>
            </a:ln>
            <a:effectLst/>
          </c:spPr>
          <c:invertIfNegative val="0"/>
          <c:cat>
            <c:strRef>
              <c:f>Zeiterfassung!$C$9:$N$9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Zeiterfassung!$C$13:$N$13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 formatCode="0.0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B97-4181-BA06-8EB08F94C7FB}"/>
            </c:ext>
          </c:extLst>
        </c:ser>
        <c:ser>
          <c:idx val="4"/>
          <c:order val="4"/>
          <c:tx>
            <c:strRef>
              <c:f>Zeiterfassung!$B$14</c:f>
              <c:strCache>
                <c:ptCount val="1"/>
                <c:pt idx="0">
                  <c:v>Urlaub</c:v>
                </c:pt>
              </c:strCache>
            </c:strRef>
          </c:tx>
          <c:spPr>
            <a:solidFill>
              <a:srgbClr val="C00000"/>
            </a:solidFill>
            <a:ln w="9525" cap="flat" cmpd="sng" algn="ctr">
              <a:noFill/>
              <a:miter lim="800000"/>
            </a:ln>
            <a:effectLst/>
          </c:spPr>
          <c:invertIfNegative val="0"/>
          <c:cat>
            <c:strRef>
              <c:f>Zeiterfassung!$C$9:$N$9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Zeiterfassung!$C$14:$N$14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B97-4181-BA06-8EB08F94C7FB}"/>
            </c:ext>
          </c:extLst>
        </c:ser>
        <c:ser>
          <c:idx val="5"/>
          <c:order val="5"/>
          <c:tx>
            <c:strRef>
              <c:f>Zeiterfassung!$B$15</c:f>
              <c:strCache>
                <c:ptCount val="1"/>
                <c:pt idx="0">
                  <c:v>Feiertag</c:v>
                </c:pt>
              </c:strCache>
            </c:strRef>
          </c:tx>
          <c:spPr>
            <a:solidFill>
              <a:srgbClr val="FFC7CE"/>
            </a:solidFill>
            <a:ln w="9525" cap="flat" cmpd="sng" algn="ctr">
              <a:noFill/>
              <a:miter lim="800000"/>
            </a:ln>
            <a:effectLst/>
          </c:spPr>
          <c:invertIfNegative val="0"/>
          <c:cat>
            <c:strRef>
              <c:f>Zeiterfassung!$C$9:$N$9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Zeiterfassung!$C$15:$N$15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16</c:v>
                </c:pt>
                <c:pt idx="5">
                  <c:v>16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B97-4181-BA06-8EB08F94C7FB}"/>
            </c:ext>
          </c:extLst>
        </c:ser>
        <c:ser>
          <c:idx val="6"/>
          <c:order val="6"/>
          <c:tx>
            <c:strRef>
              <c:f>Zeiterfassung!$B$16</c:f>
              <c:strCache>
                <c:ptCount val="1"/>
                <c:pt idx="0">
                  <c:v>Gleittag</c:v>
                </c:pt>
              </c:strCache>
            </c:strRef>
          </c:tx>
          <c:spPr>
            <a:solidFill>
              <a:schemeClr val="accent2"/>
            </a:solidFill>
            <a:ln w="9525" cap="sq" cmpd="sng" algn="ctr">
              <a:noFill/>
              <a:miter lim="800000"/>
            </a:ln>
            <a:effectLst/>
          </c:spPr>
          <c:invertIfNegative val="0"/>
          <c:cat>
            <c:strRef>
              <c:f>Zeiterfassung!$C$9:$N$9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Zeiterfassung!$C$16:$N$16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A1-4F1A-9A88-3CF08F9F0864}"/>
            </c:ext>
          </c:extLst>
        </c:ser>
        <c:ser>
          <c:idx val="7"/>
          <c:order val="7"/>
          <c:tx>
            <c:strRef>
              <c:f>Zeiterfassung!$B$17</c:f>
              <c:strCache>
                <c:ptCount val="1"/>
                <c:pt idx="0">
                  <c:v>Krank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 w="9525" cap="flat" cmpd="sng" algn="ctr">
              <a:noFill/>
              <a:miter lim="800000"/>
            </a:ln>
            <a:effectLst/>
          </c:spPr>
          <c:invertIfNegative val="0"/>
          <c:cat>
            <c:strRef>
              <c:f>Zeiterfassung!$C$9:$N$9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Zeiterfassung!$C$17:$N$17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A1-4F1A-9A88-3CF08F9F08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overlap val="-70"/>
        <c:axId val="606530592"/>
        <c:axId val="606535840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Zeiterfassung!$B$12</c15:sqref>
                        </c15:formulaRef>
                      </c:ext>
                    </c:extLst>
                    <c:strCache>
                      <c:ptCount val="1"/>
                      <c:pt idx="0">
                        <c:v>AZK +/-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 w="9525" cap="flat" cmpd="sng" algn="ctr">
                    <a:noFill/>
                    <a:miter lim="800000"/>
                  </a:ln>
                  <a:effectLst/>
                </c:spPr>
                <c:invertIfNegative val="1"/>
                <c:cat>
                  <c:strRef>
                    <c:extLst>
                      <c:ext uri="{02D57815-91ED-43cb-92C2-25804820EDAC}">
                        <c15:formulaRef>
                          <c15:sqref>Zeiterfassung!$C$9:$N$9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MRZ</c:v>
                      </c:pt>
                      <c:pt idx="3">
                        <c:v>APR</c:v>
                      </c:pt>
                      <c:pt idx="4">
                        <c:v>MAI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OKT</c:v>
                      </c:pt>
                      <c:pt idx="10">
                        <c:v>NOV</c:v>
                      </c:pt>
                      <c:pt idx="11">
                        <c:v>DEZ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Zeiterfassung!$C$12:$N$12</c15:sqref>
                        </c15:formulaRef>
                      </c:ext>
                    </c:extLst>
                    <c:numCache>
                      <c:formatCode>0.00_ ;[Red]\-0.00\ </c:formatCode>
                      <c:ptCount val="12"/>
                      <c:pt idx="0">
                        <c:v>-120</c:v>
                      </c:pt>
                      <c:pt idx="1">
                        <c:v>-160</c:v>
                      </c:pt>
                      <c:pt idx="2">
                        <c:v>-168.16</c:v>
                      </c:pt>
                      <c:pt idx="3">
                        <c:v>-160</c:v>
                      </c:pt>
                      <c:pt idx="4">
                        <c:v>-136</c:v>
                      </c:pt>
                      <c:pt idx="5">
                        <c:v>-144</c:v>
                      </c:pt>
                      <c:pt idx="6">
                        <c:v>-184</c:v>
                      </c:pt>
                      <c:pt idx="7">
                        <c:v>-168</c:v>
                      </c:pt>
                      <c:pt idx="8">
                        <c:v>-176</c:v>
                      </c:pt>
                      <c:pt idx="9">
                        <c:v>-176</c:v>
                      </c:pt>
                      <c:pt idx="10">
                        <c:v>-168</c:v>
                      </c:pt>
                      <c:pt idx="11">
                        <c:v>-168</c:v>
                      </c:pt>
                    </c:numCache>
                  </c:numRef>
                </c:val>
                <c:extLst>
                  <c:ext xmlns:c14="http://schemas.microsoft.com/office/drawing/2007/8/2/chart" uri="{6F2FDCE9-48DA-4B69-8628-5D25D57E5C99}">
                    <c14:invertSolidFillFmt>
                      <c14:spPr xmlns:c14="http://schemas.microsoft.com/office/drawing/2007/8/2/chart">
                        <a:solidFill>
                          <a:srgbClr val="FF0000"/>
                        </a:solidFill>
                        <a:ln w="9525" cap="flat" cmpd="sng" algn="ctr">
                          <a:noFill/>
                          <a:miter lim="800000"/>
                        </a:ln>
                        <a:effectLst/>
                      </c14:spPr>
                    </c14:invertSolidFillFmt>
                  </c:ext>
                  <c:ext xmlns:c16="http://schemas.microsoft.com/office/drawing/2014/chart" uri="{C3380CC4-5D6E-409C-BE32-E72D297353CC}">
                    <c16:uniqueId val="{00000002-1B97-4181-BA06-8EB08F94C7FB}"/>
                  </c:ext>
                </c:extLst>
              </c15:ser>
            </c15:filteredBarSeries>
          </c:ext>
        </c:extLst>
      </c:barChart>
      <c:catAx>
        <c:axId val="606530592"/>
        <c:scaling>
          <c:orientation val="minMax"/>
        </c:scaling>
        <c:delete val="0"/>
        <c:axPos val="b"/>
        <c:majorGridlines>
          <c:spPr>
            <a:ln w="317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06535840"/>
        <c:crosses val="autoZero"/>
        <c:auto val="1"/>
        <c:lblAlgn val="ctr"/>
        <c:lblOffset val="100"/>
        <c:noMultiLvlLbl val="0"/>
      </c:catAx>
      <c:valAx>
        <c:axId val="606535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06530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7107255660839008"/>
          <c:y val="9.0169939522790288E-2"/>
          <c:w val="0.41743456465800827"/>
          <c:h val="4.95809528858034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771525</xdr:colOff>
      <xdr:row>18</xdr:row>
      <xdr:rowOff>60007</xdr:rowOff>
    </xdr:from>
    <xdr:to>
      <xdr:col>15</xdr:col>
      <xdr:colOff>9525</xdr:colOff>
      <xdr:row>44</xdr:row>
      <xdr:rowOff>49530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6DB45559-208C-45B0-9D4A-E0EBB5FB56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B2AA3-8CD2-41AF-869A-AD1AA79D009D}">
  <sheetPr codeName="Tabelle13"/>
  <dimension ref="A2:R18"/>
  <sheetViews>
    <sheetView tabSelected="1" workbookViewId="0">
      <selection activeCell="S12" sqref="S12"/>
    </sheetView>
  </sheetViews>
  <sheetFormatPr baseColWidth="10" defaultColWidth="11.42578125" defaultRowHeight="15" x14ac:dyDescent="0.25"/>
  <cols>
    <col min="1" max="9" width="11.42578125" style="99"/>
    <col min="10" max="10" width="11.42578125" style="99" customWidth="1"/>
    <col min="11" max="12" width="11.42578125" style="99"/>
    <col min="13" max="13" width="11.42578125" style="99" customWidth="1"/>
    <col min="14" max="14" width="11.42578125" style="99"/>
    <col min="15" max="15" width="11.42578125" style="99" customWidth="1"/>
    <col min="16" max="16" width="7.28515625" style="99" customWidth="1"/>
    <col min="17" max="17" width="9.7109375" style="99" customWidth="1"/>
    <col min="18" max="26" width="7.28515625" style="99" customWidth="1"/>
    <col min="27" max="16384" width="11.42578125" style="99"/>
  </cols>
  <sheetData>
    <row r="2" spans="1:17" ht="15.75" thickBot="1" x14ac:dyDescent="0.3">
      <c r="D2" s="129"/>
      <c r="E2" s="129"/>
      <c r="F2" s="129"/>
      <c r="G2" s="129"/>
      <c r="H2" s="129"/>
      <c r="I2" s="129"/>
      <c r="J2" s="129"/>
      <c r="K2" s="129"/>
      <c r="L2" s="129"/>
      <c r="M2" s="129"/>
    </row>
    <row r="3" spans="1:17" ht="15.75" thickTop="1" x14ac:dyDescent="0.25">
      <c r="C3" s="100"/>
      <c r="D3" s="154" t="s">
        <v>29</v>
      </c>
      <c r="E3" s="156" t="s">
        <v>1</v>
      </c>
      <c r="F3" s="156" t="s">
        <v>2</v>
      </c>
      <c r="G3" s="156" t="s">
        <v>1</v>
      </c>
      <c r="H3" s="156" t="s">
        <v>2</v>
      </c>
      <c r="I3" s="156" t="s">
        <v>4</v>
      </c>
      <c r="J3" s="156" t="s">
        <v>6</v>
      </c>
      <c r="K3" s="156" t="s">
        <v>28</v>
      </c>
      <c r="L3" s="168" t="s">
        <v>30</v>
      </c>
      <c r="M3" s="163" t="s">
        <v>5</v>
      </c>
      <c r="N3" s="101"/>
    </row>
    <row r="4" spans="1:17" x14ac:dyDescent="0.25">
      <c r="C4" s="100"/>
      <c r="D4" s="155"/>
      <c r="E4" s="157"/>
      <c r="F4" s="157"/>
      <c r="G4" s="157"/>
      <c r="H4" s="157"/>
      <c r="I4" s="157"/>
      <c r="J4" s="157"/>
      <c r="K4" s="157"/>
      <c r="L4" s="169"/>
      <c r="M4" s="164"/>
      <c r="N4" s="101"/>
    </row>
    <row r="5" spans="1:17" x14ac:dyDescent="0.25">
      <c r="C5" s="100"/>
      <c r="D5" s="158">
        <f ca="1">TODAY()</f>
        <v>43923</v>
      </c>
      <c r="E5" s="151"/>
      <c r="F5" s="151"/>
      <c r="G5" s="151"/>
      <c r="H5" s="151"/>
      <c r="I5" s="151" t="str">
        <f>TEXT(IF(OR(AND(((F5-E5)+(H5-G5))*24 &gt; 6,(G5-F5)*24&lt;0.75),AND((F5-E5)*24 &gt; 6,G5="",H5=""),AND((F5-E5)*24 &lt; 6,(G5-F5)*24&lt;0.75,(H5-G5)*24&gt;6)), 0.75, 0)/24,"h:mm")</f>
        <v>0:00</v>
      </c>
      <c r="J5" s="160">
        <f>IF(OR(K5="U",K5="K",K5="F"),8,(IF(AND(G5="",H5=""),(F5-E5-I5)*24,((F5-E5)+(H5-G5)-I5)*24)))</f>
        <v>0</v>
      </c>
      <c r="K5" s="151"/>
      <c r="L5" s="151">
        <f>IF(AND(G5="",H5=""),(E5)+8.75/24,E5+(G5-F5)+8.75/24)</f>
        <v>0.36458333333333331</v>
      </c>
      <c r="M5" s="165"/>
      <c r="N5" s="101"/>
    </row>
    <row r="6" spans="1:17" x14ac:dyDescent="0.25">
      <c r="C6" s="100"/>
      <c r="D6" s="158"/>
      <c r="E6" s="152"/>
      <c r="F6" s="152"/>
      <c r="G6" s="152"/>
      <c r="H6" s="152"/>
      <c r="I6" s="152" t="str">
        <f t="shared" ref="I5:I7" si="0">TEXT(IF(OR(      AND(((F6-E6)+(H6-G6))*24 &gt; 6,(G6-F6)*24&lt;0.75),      AND((F6-E6)*24 &gt; 6,G6="",H6=""),          AND((F6-E6)*24 &lt; 6,(G6-F6)*24&lt;0.75,(H6-G6)*24&gt;6)                  ), 0.75, 0)/24,"h:mm")</f>
        <v>0:00</v>
      </c>
      <c r="J6" s="161" t="e">
        <f>IF(OR(#REF!="U",#REF!="K",#REF!="F"),8,((F6-E6-I6)+(H6-G6))*24)</f>
        <v>#REF!</v>
      </c>
      <c r="K6" s="152"/>
      <c r="L6" s="152" t="e">
        <f t="shared" ref="L6:L7" si="1">(#REF!+8.75/24)</f>
        <v>#REF!</v>
      </c>
      <c r="M6" s="166"/>
      <c r="N6" s="101"/>
      <c r="Q6" s="128"/>
    </row>
    <row r="7" spans="1:17" ht="15.75" thickBot="1" x14ac:dyDescent="0.3">
      <c r="C7" s="100"/>
      <c r="D7" s="159"/>
      <c r="E7" s="153"/>
      <c r="F7" s="153"/>
      <c r="G7" s="153"/>
      <c r="H7" s="153"/>
      <c r="I7" s="153" t="str">
        <f t="shared" si="0"/>
        <v>0:00</v>
      </c>
      <c r="J7" s="162" t="e">
        <f>IF(OR(#REF!="U",#REF!="K",#REF!="F"),8,((F7-E7-I7)+(H7-G7))*24)</f>
        <v>#REF!</v>
      </c>
      <c r="K7" s="153"/>
      <c r="L7" s="153" t="e">
        <f t="shared" si="1"/>
        <v>#REF!</v>
      </c>
      <c r="M7" s="167"/>
      <c r="N7" s="101"/>
    </row>
    <row r="8" spans="1:17" ht="16.5" thickTop="1" thickBot="1" x14ac:dyDescent="0.3">
      <c r="B8" s="129"/>
      <c r="C8" s="129"/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29"/>
      <c r="O8" s="129"/>
    </row>
    <row r="9" spans="1:17" x14ac:dyDescent="0.25">
      <c r="A9" s="100"/>
      <c r="B9" s="132"/>
      <c r="C9" s="133" t="s">
        <v>14</v>
      </c>
      <c r="D9" s="133" t="s">
        <v>15</v>
      </c>
      <c r="E9" s="133" t="s">
        <v>16</v>
      </c>
      <c r="F9" s="133" t="s">
        <v>17</v>
      </c>
      <c r="G9" s="133" t="s">
        <v>18</v>
      </c>
      <c r="H9" s="133" t="s">
        <v>19</v>
      </c>
      <c r="I9" s="133" t="s">
        <v>20</v>
      </c>
      <c r="J9" s="133" t="s">
        <v>21</v>
      </c>
      <c r="K9" s="133" t="s">
        <v>22</v>
      </c>
      <c r="L9" s="133" t="s">
        <v>23</v>
      </c>
      <c r="M9" s="133" t="s">
        <v>24</v>
      </c>
      <c r="N9" s="133" t="s">
        <v>25</v>
      </c>
      <c r="O9" s="134" t="s">
        <v>9</v>
      </c>
      <c r="P9" s="101"/>
    </row>
    <row r="10" spans="1:17" x14ac:dyDescent="0.25">
      <c r="A10" s="100"/>
      <c r="B10" s="135" t="s">
        <v>10</v>
      </c>
      <c r="C10" s="92">
        <f ca="1">(COUNTIF(Januar!M4:M34,0)*8)</f>
        <v>120</v>
      </c>
      <c r="D10" s="92">
        <f ca="1">(COUNTIF(Februar!M4:M32,0)*8)</f>
        <v>160</v>
      </c>
      <c r="E10" s="92">
        <f ca="1">(COUNTIF(März!N4:N34,0)*8)</f>
        <v>176</v>
      </c>
      <c r="F10" s="92">
        <f ca="1">(COUNTIF(April!N4:N33,0)*8)</f>
        <v>160</v>
      </c>
      <c r="G10" s="92">
        <f ca="1">(COUNTIF(Mai!N4:N34,0)*8)</f>
        <v>152</v>
      </c>
      <c r="H10" s="92">
        <f ca="1">(COUNTIF(Juni!N4:N33,0)*8)</f>
        <v>160</v>
      </c>
      <c r="I10" s="92">
        <f ca="1">(COUNTIF(Juli!N4:N34,0)*8)</f>
        <v>184</v>
      </c>
      <c r="J10" s="92">
        <f ca="1">(COUNTIF(August!N4:N34,0)*8)</f>
        <v>168</v>
      </c>
      <c r="K10" s="92">
        <f ca="1">(COUNTIF(September!N4:N33,0)*8)</f>
        <v>176</v>
      </c>
      <c r="L10" s="92">
        <f ca="1">(COUNTIF(Oktober!N4:N34,0)*8)</f>
        <v>176</v>
      </c>
      <c r="M10" s="92">
        <f ca="1">(COUNTIF(November!N4:N33,0)*8)</f>
        <v>168</v>
      </c>
      <c r="N10" s="92">
        <f ca="1">(COUNTIF(Dezember!N4:N34,0)*8)</f>
        <v>176</v>
      </c>
      <c r="O10" s="136">
        <f t="shared" ref="O10:O17" ca="1" si="2">SUM(C10:N10)</f>
        <v>1976</v>
      </c>
      <c r="P10" s="101"/>
    </row>
    <row r="11" spans="1:17" x14ac:dyDescent="0.25">
      <c r="A11" s="100"/>
      <c r="B11" s="137" t="s">
        <v>13</v>
      </c>
      <c r="C11" s="93">
        <f>SUM(Januar!H4:H34)</f>
        <v>0</v>
      </c>
      <c r="D11" s="93">
        <f>SUM(Februar!H4:H32)</f>
        <v>0</v>
      </c>
      <c r="E11" s="93">
        <f ca="1">SUM(März!I4:I34)</f>
        <v>7.84</v>
      </c>
      <c r="F11" s="93">
        <f>SUM(April!I4:I33)</f>
        <v>0</v>
      </c>
      <c r="G11" s="93">
        <f>SUM(Mai!I4:I34)</f>
        <v>16</v>
      </c>
      <c r="H11" s="93">
        <f>SUM(Juni!I4:I33)</f>
        <v>16</v>
      </c>
      <c r="I11" s="93">
        <f>SUM(Juli!I4:I34)</f>
        <v>0</v>
      </c>
      <c r="J11" s="93">
        <f>SUM(August!I4:I34)</f>
        <v>0</v>
      </c>
      <c r="K11" s="93">
        <f>SUM(September!I4:I33)</f>
        <v>0</v>
      </c>
      <c r="L11" s="93">
        <f>SUM(Oktober!I4:I34)</f>
        <v>0</v>
      </c>
      <c r="M11" s="93">
        <f>SUM(November!I4:I33)</f>
        <v>0</v>
      </c>
      <c r="N11" s="93">
        <f>SUM(Dezember!I4:I34)</f>
        <v>8</v>
      </c>
      <c r="O11" s="138">
        <f t="shared" ca="1" si="2"/>
        <v>47.84</v>
      </c>
      <c r="P11" s="101"/>
    </row>
    <row r="12" spans="1:17" x14ac:dyDescent="0.25">
      <c r="A12" s="100"/>
      <c r="B12" s="135" t="s">
        <v>3</v>
      </c>
      <c r="C12" s="81">
        <f t="shared" ref="C12:N12" ca="1" si="3">C11-C10</f>
        <v>-120</v>
      </c>
      <c r="D12" s="81">
        <f t="shared" ca="1" si="3"/>
        <v>-160</v>
      </c>
      <c r="E12" s="81">
        <f t="shared" ca="1" si="3"/>
        <v>-168.16</v>
      </c>
      <c r="F12" s="81">
        <f t="shared" ca="1" si="3"/>
        <v>-160</v>
      </c>
      <c r="G12" s="81">
        <f t="shared" ca="1" si="3"/>
        <v>-136</v>
      </c>
      <c r="H12" s="81">
        <f t="shared" ca="1" si="3"/>
        <v>-144</v>
      </c>
      <c r="I12" s="81">
        <f t="shared" ca="1" si="3"/>
        <v>-184</v>
      </c>
      <c r="J12" s="81">
        <f t="shared" ca="1" si="3"/>
        <v>-168</v>
      </c>
      <c r="K12" s="81">
        <f t="shared" ca="1" si="3"/>
        <v>-176</v>
      </c>
      <c r="L12" s="81">
        <f t="shared" ca="1" si="3"/>
        <v>-176</v>
      </c>
      <c r="M12" s="81">
        <f t="shared" ca="1" si="3"/>
        <v>-168</v>
      </c>
      <c r="N12" s="81">
        <f t="shared" ca="1" si="3"/>
        <v>-168</v>
      </c>
      <c r="O12" s="139">
        <f t="shared" ca="1" si="2"/>
        <v>-1928.1599999999999</v>
      </c>
      <c r="P12" s="131"/>
    </row>
    <row r="13" spans="1:17" x14ac:dyDescent="0.25">
      <c r="A13" s="100"/>
      <c r="B13" s="140" t="s">
        <v>12</v>
      </c>
      <c r="C13" s="94">
        <f>SUMIF(Januar!K4:K34,"H",Januar!H4:H34)</f>
        <v>0</v>
      </c>
      <c r="D13" s="94">
        <f>SUMIF(Februar!K4:K32,"H",Februar!H4:H32)</f>
        <v>0</v>
      </c>
      <c r="E13" s="95">
        <f ca="1">SUMIF(März!L4:L34,"H",März!I4:I34)</f>
        <v>0</v>
      </c>
      <c r="F13" s="94">
        <f>SUMIF(April!L4:L33,"H",April!I4:I33)</f>
        <v>0</v>
      </c>
      <c r="G13" s="94">
        <f>SUMIF(Mai!L4:L34,"H",Mai!I4:I34)</f>
        <v>0</v>
      </c>
      <c r="H13" s="94">
        <f>SUMIF(Juni!L4:L33,"H",Juni!I4:I33)</f>
        <v>0</v>
      </c>
      <c r="I13" s="94">
        <f>SUMIF(Juli!L4:L34,"H",Juli!I4:I34)</f>
        <v>0</v>
      </c>
      <c r="J13" s="94">
        <f>SUMIF(August!L4:L34,"H",August!I4:I34)</f>
        <v>0</v>
      </c>
      <c r="K13" s="94">
        <f>SUMIF(September!L4:L33,"H",September!I4:I33)</f>
        <v>0</v>
      </c>
      <c r="L13" s="94">
        <f>SUMIF(Oktober!L4:L34,"H",Oktober!I4:I34)</f>
        <v>0</v>
      </c>
      <c r="M13" s="94">
        <f>SUMIF(November!L4:L33,"H",November!I4:I33)</f>
        <v>0</v>
      </c>
      <c r="N13" s="94">
        <f>SUMIF(Dezember!L4:L34,"H",Dezember!I4:I34)</f>
        <v>0</v>
      </c>
      <c r="O13" s="141">
        <f t="shared" ca="1" si="2"/>
        <v>0</v>
      </c>
      <c r="P13" s="101"/>
    </row>
    <row r="14" spans="1:17" x14ac:dyDescent="0.25">
      <c r="A14" s="100"/>
      <c r="B14" s="142" t="s">
        <v>7</v>
      </c>
      <c r="C14" s="96">
        <f>SUMIF(Januar!K4:K34,"U",Januar!H4:H34)</f>
        <v>0</v>
      </c>
      <c r="D14" s="96">
        <f>SUMIF(Februar!K4:K32,"U",Februar!H4:H32)</f>
        <v>0</v>
      </c>
      <c r="E14" s="96">
        <f ca="1">SUMIF(März!L4:L34,"U",März!I4:I34)</f>
        <v>0</v>
      </c>
      <c r="F14" s="96">
        <f>SUMIF(April!L4:L33,"U",April!I4:I33)</f>
        <v>0</v>
      </c>
      <c r="G14" s="96">
        <f>SUMIF(Mai!L4:L34,"U",Mai!I4:I34)</f>
        <v>0</v>
      </c>
      <c r="H14" s="96">
        <f>SUMIF(Juni!L4:L33,"U",Juni!I4:I33)</f>
        <v>0</v>
      </c>
      <c r="I14" s="96">
        <f>SUMIF(Juli!L4:L34,"U",Juli!I4:I34)</f>
        <v>0</v>
      </c>
      <c r="J14" s="96">
        <f>SUMIF(August!L4:L34,"U",August!I4:I34)</f>
        <v>0</v>
      </c>
      <c r="K14" s="96">
        <f>SUMIF(September!L4:L33,"U",September!I4:I33)</f>
        <v>0</v>
      </c>
      <c r="L14" s="96">
        <f>SUMIF(Oktober!L4:L34,"U",Oktober!I4:I34)</f>
        <v>0</v>
      </c>
      <c r="M14" s="96">
        <f>SUMIF(November!L4:L33,"U",November!I4:I33)</f>
        <v>0</v>
      </c>
      <c r="N14" s="96">
        <f>SUMIF(Dezember!L4:L34,"U",Dezember!I4:I34)</f>
        <v>0</v>
      </c>
      <c r="O14" s="143">
        <f ca="1">(SUM(C14:N14))/8</f>
        <v>0</v>
      </c>
      <c r="P14" s="101"/>
    </row>
    <row r="15" spans="1:17" x14ac:dyDescent="0.25">
      <c r="A15" s="100"/>
      <c r="B15" s="144" t="s">
        <v>31</v>
      </c>
      <c r="C15" s="55">
        <f>SUMIF(Januar!K4:K34,"F",Januar!H4:H34)</f>
        <v>0</v>
      </c>
      <c r="D15" s="55">
        <f>SUMIF(Februar!K4:K32,"F",Februar!H4:H32)</f>
        <v>0</v>
      </c>
      <c r="E15" s="55">
        <f ca="1">SUMIF(März!L4:L34,"F",März!I4:I34)</f>
        <v>0</v>
      </c>
      <c r="F15" s="55">
        <f>SUMIF(April!L4:L33,"F",April!I4:I33)</f>
        <v>0</v>
      </c>
      <c r="G15" s="55">
        <f>SUMIF(Mai!L4:L34,"F",Mai!I4:I34)</f>
        <v>16</v>
      </c>
      <c r="H15" s="55">
        <f>SUMIF(Juni!L4:L33,"F",Juni!I4:I33)</f>
        <v>16</v>
      </c>
      <c r="I15" s="55">
        <f>SUMIF(Juli!L4:L34,"F",Juli!I4:I34)</f>
        <v>0</v>
      </c>
      <c r="J15" s="55">
        <f>SUMIF(August!L4:L34,"F",August!I4:I34)</f>
        <v>0</v>
      </c>
      <c r="K15" s="55">
        <f>SUMIF(September!L4:L33,"F",September!I4:I33)</f>
        <v>0</v>
      </c>
      <c r="L15" s="55">
        <f>SUMIF(Oktober!L4:L34,"F",Oktober!I4:I34)</f>
        <v>0</v>
      </c>
      <c r="M15" s="55">
        <f>SUMIF(November!L4:L33,"F",November!I4:I33)</f>
        <v>0</v>
      </c>
      <c r="N15" s="55">
        <f>SUMIF(Dezember!L4:L34,"F",Dezember!I4:I34)</f>
        <v>8</v>
      </c>
      <c r="O15" s="145">
        <f ca="1">(SUM(C15:N15))/8</f>
        <v>5</v>
      </c>
      <c r="P15" s="101"/>
    </row>
    <row r="16" spans="1:17" x14ac:dyDescent="0.25">
      <c r="A16" s="100"/>
      <c r="B16" s="146" t="s">
        <v>32</v>
      </c>
      <c r="C16" s="97">
        <f>SUMIF(Januar!K4:K34,"GT",Januar!H4:H34)</f>
        <v>0</v>
      </c>
      <c r="D16" s="97">
        <f>COUNTIF(Februar!K4:K32,"GT")*8</f>
        <v>0</v>
      </c>
      <c r="E16" s="97">
        <f ca="1">COUNTIF(März!L4:L34,"GT")*8</f>
        <v>0</v>
      </c>
      <c r="F16" s="97">
        <f>COUNTIF(April!L4:L33,"GT")*8</f>
        <v>0</v>
      </c>
      <c r="G16" s="97">
        <f>COUNTIF(Mai!L4:L34,"GT")*8</f>
        <v>0</v>
      </c>
      <c r="H16" s="97">
        <f>COUNTIF(Juni!L4:L33,"GT")*8</f>
        <v>0</v>
      </c>
      <c r="I16" s="97">
        <f>COUNTIF(Juli!L4:L34,"GT")*8</f>
        <v>0</v>
      </c>
      <c r="J16" s="97">
        <f>COUNTIF(August!L4:L34,"GT")*8</f>
        <v>0</v>
      </c>
      <c r="K16" s="97">
        <f>COUNTIF(September!L4:L33,"GT")*8</f>
        <v>0</v>
      </c>
      <c r="L16" s="97">
        <f>COUNTIF(Oktober!L4:L34,"GT")*8</f>
        <v>0</v>
      </c>
      <c r="M16" s="97">
        <f>COUNTIF(November!L4:L33,"GT")*8</f>
        <v>0</v>
      </c>
      <c r="N16" s="97">
        <f>COUNTIF(Dezember!L4:L34,"GT")*8</f>
        <v>0</v>
      </c>
      <c r="O16" s="147">
        <f ca="1">(SUM(C16:N16))/8</f>
        <v>0</v>
      </c>
      <c r="P16" s="101"/>
    </row>
    <row r="17" spans="1:18" ht="15.75" thickBot="1" x14ac:dyDescent="0.3">
      <c r="A17" s="100"/>
      <c r="B17" s="148" t="s">
        <v>8</v>
      </c>
      <c r="C17" s="149">
        <f>SUMIF(Januar!K4:K34,"K",Januar!H4:H34)</f>
        <v>0</v>
      </c>
      <c r="D17" s="149">
        <f>SUMIF(Februar!K4:K32,"K",Februar!H4:H32)</f>
        <v>0</v>
      </c>
      <c r="E17" s="149">
        <f ca="1">SUMIF(März!L4:L34,"K",März!I4:I34)</f>
        <v>0</v>
      </c>
      <c r="F17" s="149">
        <f>SUMIF(April!L4:L33,"K",April!I4:I33)</f>
        <v>0</v>
      </c>
      <c r="G17" s="149">
        <f>SUMIF(Mai!L4:L34,"K",Mai!I4:I34)</f>
        <v>0</v>
      </c>
      <c r="H17" s="149">
        <f>SUMIF(Juni!L4:L33,"K",Juni!I4:I33)</f>
        <v>0</v>
      </c>
      <c r="I17" s="149">
        <f>SUMIF(Juli!L4:L34,"K",Juli!I4:I34)</f>
        <v>0</v>
      </c>
      <c r="J17" s="149">
        <f>SUMIF(August!L4:L34,"K",August!I4:I34)</f>
        <v>0</v>
      </c>
      <c r="K17" s="149">
        <f>SUMIF(September!L4:L33,"K",September!I4:I33)</f>
        <v>0</v>
      </c>
      <c r="L17" s="149">
        <f>SUMIF(Oktober!L4:L34,"K",Oktober!I4:I34)</f>
        <v>0</v>
      </c>
      <c r="M17" s="149">
        <f>SUMIF(November!L4:L33,"K",November!I4:I33)</f>
        <v>0</v>
      </c>
      <c r="N17" s="149">
        <f>SUMIF(Dezember!L4:L34,"K",Dezember!I4:I34)</f>
        <v>0</v>
      </c>
      <c r="O17" s="150">
        <f t="shared" ca="1" si="2"/>
        <v>0</v>
      </c>
      <c r="P17" s="101"/>
    </row>
    <row r="18" spans="1:18" x14ac:dyDescent="0.25"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R18" s="128"/>
    </row>
  </sheetData>
  <mergeCells count="20">
    <mergeCell ref="J5:J7"/>
    <mergeCell ref="K5:K7"/>
    <mergeCell ref="L5:L7"/>
    <mergeCell ref="M3:M4"/>
    <mergeCell ref="M5:M7"/>
    <mergeCell ref="J3:J4"/>
    <mergeCell ref="K3:K4"/>
    <mergeCell ref="L3:L4"/>
    <mergeCell ref="I5:I7"/>
    <mergeCell ref="D3:D4"/>
    <mergeCell ref="E3:E4"/>
    <mergeCell ref="F3:F4"/>
    <mergeCell ref="G3:G4"/>
    <mergeCell ref="H3:H4"/>
    <mergeCell ref="I3:I4"/>
    <mergeCell ref="D5:D7"/>
    <mergeCell ref="E5:E7"/>
    <mergeCell ref="F5:F7"/>
    <mergeCell ref="G5:G7"/>
    <mergeCell ref="H5:H7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0F680-0ADE-4F8E-B33F-DDB0BACC1559}">
  <sheetPr codeName="Tabelle1"/>
  <dimension ref="A1:S36"/>
  <sheetViews>
    <sheetView workbookViewId="0">
      <selection activeCell="D47" sqref="D47"/>
    </sheetView>
  </sheetViews>
  <sheetFormatPr baseColWidth="10" defaultColWidth="11.42578125" defaultRowHeight="15" x14ac:dyDescent="0.25"/>
  <cols>
    <col min="1" max="10" width="11.42578125" style="1"/>
    <col min="11" max="11" width="6.85546875" style="1" customWidth="1"/>
    <col min="12" max="13" width="11.42578125" style="1"/>
    <col min="14" max="14" width="1.85546875" style="1" customWidth="1"/>
    <col min="15" max="15" width="11.42578125" style="1"/>
    <col min="16" max="27" width="7.28515625" style="1" customWidth="1"/>
    <col min="28" max="16384" width="11.42578125" style="1"/>
  </cols>
  <sheetData>
    <row r="1" spans="1:17" ht="21" x14ac:dyDescent="0.35">
      <c r="A1" s="170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2"/>
      <c r="N1" s="3"/>
    </row>
    <row r="2" spans="1:17" x14ac:dyDescent="0.25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"/>
      <c r="M2" s="4"/>
    </row>
    <row r="3" spans="1:17" x14ac:dyDescent="0.25">
      <c r="A3" s="5"/>
      <c r="B3" s="5"/>
      <c r="C3" s="6" t="s">
        <v>1</v>
      </c>
      <c r="D3" s="6" t="s">
        <v>2</v>
      </c>
      <c r="E3" s="6" t="s">
        <v>1</v>
      </c>
      <c r="F3" s="6" t="s">
        <v>2</v>
      </c>
      <c r="G3" s="6" t="s">
        <v>4</v>
      </c>
      <c r="H3" s="6" t="s">
        <v>6</v>
      </c>
      <c r="I3" s="6" t="s">
        <v>3</v>
      </c>
      <c r="J3" s="6" t="s">
        <v>5</v>
      </c>
      <c r="K3" s="6" t="s">
        <v>28</v>
      </c>
      <c r="L3" s="40" t="s">
        <v>10</v>
      </c>
      <c r="M3" s="40" t="s">
        <v>11</v>
      </c>
    </row>
    <row r="4" spans="1:17" x14ac:dyDescent="0.25">
      <c r="A4" s="7">
        <v>43831</v>
      </c>
      <c r="B4" s="8" t="str">
        <f>TEXT(A4,"tttt")</f>
        <v>Mittwoch</v>
      </c>
      <c r="C4" s="9"/>
      <c r="D4" s="9"/>
      <c r="E4" s="9"/>
      <c r="F4" s="9"/>
      <c r="G4" s="10"/>
      <c r="H4" s="10"/>
      <c r="I4" s="87"/>
      <c r="J4" s="10"/>
      <c r="K4" s="10"/>
      <c r="L4" s="55"/>
      <c r="M4" s="60"/>
    </row>
    <row r="5" spans="1:17" x14ac:dyDescent="0.25">
      <c r="A5" s="11">
        <v>43832</v>
      </c>
      <c r="B5" s="12" t="str">
        <f t="shared" ref="B5:B34" si="0">TEXT(A5,"tttt")</f>
        <v>Donnerstag</v>
      </c>
      <c r="C5" s="13"/>
      <c r="D5" s="13"/>
      <c r="E5" s="13"/>
      <c r="F5" s="13"/>
      <c r="G5" s="14"/>
      <c r="H5" s="14"/>
      <c r="I5" s="98"/>
      <c r="J5" s="14"/>
      <c r="K5" s="14"/>
      <c r="L5" s="56"/>
      <c r="M5" s="67"/>
    </row>
    <row r="6" spans="1:17" x14ac:dyDescent="0.25">
      <c r="A6" s="11">
        <v>43833</v>
      </c>
      <c r="B6" s="12" t="str">
        <f t="shared" si="0"/>
        <v>Freitag</v>
      </c>
      <c r="C6" s="13"/>
      <c r="D6" s="13"/>
      <c r="E6" s="13"/>
      <c r="F6" s="13"/>
      <c r="G6" s="14"/>
      <c r="H6" s="14"/>
      <c r="I6" s="98"/>
      <c r="J6" s="14"/>
      <c r="K6" s="14"/>
      <c r="L6" s="56"/>
      <c r="M6" s="56"/>
    </row>
    <row r="7" spans="1:17" x14ac:dyDescent="0.25">
      <c r="A7" s="15">
        <v>43834</v>
      </c>
      <c r="B7" s="16" t="str">
        <f t="shared" si="0"/>
        <v>Samstag</v>
      </c>
      <c r="C7" s="17"/>
      <c r="D7" s="17"/>
      <c r="E7" s="17"/>
      <c r="F7" s="17"/>
      <c r="G7" s="18"/>
      <c r="H7" s="18"/>
      <c r="I7" s="82"/>
      <c r="J7" s="18"/>
      <c r="K7" s="18"/>
      <c r="L7" s="57"/>
      <c r="M7" s="64"/>
    </row>
    <row r="8" spans="1:17" x14ac:dyDescent="0.25">
      <c r="A8" s="19">
        <v>43835</v>
      </c>
      <c r="B8" s="20" t="str">
        <f t="shared" si="0"/>
        <v>Sonntag</v>
      </c>
      <c r="C8" s="21"/>
      <c r="D8" s="21"/>
      <c r="E8" s="21"/>
      <c r="F8" s="21"/>
      <c r="G8" s="22"/>
      <c r="H8" s="22"/>
      <c r="I8" s="85"/>
      <c r="J8" s="22"/>
      <c r="K8" s="22"/>
      <c r="L8" s="58"/>
      <c r="M8" s="58"/>
    </row>
    <row r="9" spans="1:17" x14ac:dyDescent="0.25">
      <c r="A9" s="7">
        <v>43836</v>
      </c>
      <c r="B9" s="8" t="str">
        <f t="shared" si="0"/>
        <v>Montag</v>
      </c>
      <c r="C9" s="9"/>
      <c r="D9" s="9"/>
      <c r="E9" s="9"/>
      <c r="F9" s="9"/>
      <c r="G9" s="10"/>
      <c r="H9" s="10"/>
      <c r="I9" s="87"/>
      <c r="J9" s="10"/>
      <c r="K9" s="10"/>
      <c r="L9" s="55"/>
      <c r="M9" s="60"/>
    </row>
    <row r="10" spans="1:17" x14ac:dyDescent="0.25">
      <c r="A10" s="11">
        <v>43837</v>
      </c>
      <c r="B10" s="12" t="str">
        <f t="shared" si="0"/>
        <v>Dienstag</v>
      </c>
      <c r="C10" s="13"/>
      <c r="D10" s="13"/>
      <c r="E10" s="13"/>
      <c r="F10" s="13"/>
      <c r="G10" s="14"/>
      <c r="H10" s="14"/>
      <c r="I10" s="98"/>
      <c r="J10" s="14"/>
      <c r="K10" s="14"/>
      <c r="L10" s="56"/>
      <c r="M10" s="56"/>
    </row>
    <row r="11" spans="1:17" x14ac:dyDescent="0.25">
      <c r="A11" s="11">
        <v>43838</v>
      </c>
      <c r="B11" s="12" t="str">
        <f t="shared" si="0"/>
        <v>Mittwoch</v>
      </c>
      <c r="C11" s="13"/>
      <c r="D11" s="13"/>
      <c r="E11" s="13"/>
      <c r="F11" s="13"/>
      <c r="G11" s="14"/>
      <c r="H11" s="14"/>
      <c r="I11" s="98"/>
      <c r="J11" s="14"/>
      <c r="K11" s="14"/>
      <c r="L11" s="56"/>
      <c r="M11" s="56"/>
    </row>
    <row r="12" spans="1:17" x14ac:dyDescent="0.25">
      <c r="A12" s="11">
        <v>43839</v>
      </c>
      <c r="B12" s="12" t="str">
        <f t="shared" si="0"/>
        <v>Donnerstag</v>
      </c>
      <c r="C12" s="13"/>
      <c r="D12" s="13"/>
      <c r="E12" s="13"/>
      <c r="F12" s="13"/>
      <c r="G12" s="14"/>
      <c r="H12" s="14"/>
      <c r="I12" s="98"/>
      <c r="J12" s="14"/>
      <c r="K12" s="14"/>
      <c r="L12" s="56"/>
      <c r="M12" s="56"/>
    </row>
    <row r="13" spans="1:17" x14ac:dyDescent="0.25">
      <c r="A13" s="11">
        <v>43840</v>
      </c>
      <c r="B13" s="12" t="str">
        <f t="shared" si="0"/>
        <v>Freitag</v>
      </c>
      <c r="C13" s="13"/>
      <c r="D13" s="13"/>
      <c r="E13" s="13"/>
      <c r="F13" s="13"/>
      <c r="G13" s="14"/>
      <c r="H13" s="14"/>
      <c r="I13" s="98"/>
      <c r="J13" s="14"/>
      <c r="K13" s="14"/>
      <c r="L13" s="56"/>
      <c r="M13" s="56"/>
    </row>
    <row r="14" spans="1:17" x14ac:dyDescent="0.25">
      <c r="A14" s="15">
        <v>43841</v>
      </c>
      <c r="B14" s="16" t="str">
        <f t="shared" si="0"/>
        <v>Samstag</v>
      </c>
      <c r="C14" s="17"/>
      <c r="D14" s="17"/>
      <c r="E14" s="17"/>
      <c r="F14" s="17"/>
      <c r="G14" s="18"/>
      <c r="H14" s="18"/>
      <c r="I14" s="82"/>
      <c r="J14" s="18"/>
      <c r="K14" s="18"/>
      <c r="L14" s="57"/>
      <c r="M14" s="64">
        <f t="shared" ref="M14:M34" ca="1" si="1">Hintergrund</f>
        <v>36</v>
      </c>
      <c r="O14" s="61"/>
      <c r="P14"/>
      <c r="Q14" s="62"/>
    </row>
    <row r="15" spans="1:17" x14ac:dyDescent="0.25">
      <c r="A15" s="19">
        <v>43842</v>
      </c>
      <c r="B15" s="20" t="str">
        <f t="shared" si="0"/>
        <v>Sonntag</v>
      </c>
      <c r="C15" s="21"/>
      <c r="D15" s="21"/>
      <c r="E15" s="21"/>
      <c r="F15" s="21"/>
      <c r="G15" s="22"/>
      <c r="H15" s="22"/>
      <c r="I15" s="85"/>
      <c r="J15" s="22"/>
      <c r="K15" s="22"/>
      <c r="L15" s="58"/>
      <c r="M15" s="58">
        <f t="shared" ca="1" si="1"/>
        <v>40</v>
      </c>
      <c r="P15" s="63"/>
    </row>
    <row r="16" spans="1:17" x14ac:dyDescent="0.25">
      <c r="A16" s="11">
        <v>43843</v>
      </c>
      <c r="B16" s="12" t="str">
        <f t="shared" si="0"/>
        <v>Montag</v>
      </c>
      <c r="C16" s="13"/>
      <c r="D16" s="13"/>
      <c r="E16" s="13"/>
      <c r="F16" s="13"/>
      <c r="G16" s="28" t="str">
        <f t="shared" ref="G16:G20" si="2">TEXT(IF(OR(      AND(((D16-C16)+(F16-E16))*24 &gt; 6,(E16-D16)*24&lt;0.75),      AND((D16-C16)*24 &gt; 6,E16="",F16=""),          AND((D16-C16)*24 &lt; 6,(E16-D16)*24&lt;0.75,(F16-E16)*24&gt;6)                  ), 0.75, 0)/24,"h:mm")</f>
        <v>0:00</v>
      </c>
      <c r="H16" s="14">
        <f t="shared" ref="H16:H20" si="3">IF(OR(K16="U",K16="K",K16="F"),8,(D16-C16-G16)*24)</f>
        <v>0</v>
      </c>
      <c r="I16" s="98">
        <f>(H16*60-480)/60</f>
        <v>-8</v>
      </c>
      <c r="J16" s="49">
        <f>I16</f>
        <v>-8</v>
      </c>
      <c r="K16" s="49"/>
      <c r="L16" s="13">
        <f>(C16+G16+8/24)</f>
        <v>0.33333333333333331</v>
      </c>
      <c r="M16" s="56">
        <f t="shared" ca="1" si="1"/>
        <v>0</v>
      </c>
    </row>
    <row r="17" spans="1:19" x14ac:dyDescent="0.25">
      <c r="A17" s="11">
        <v>43844</v>
      </c>
      <c r="B17" s="12" t="str">
        <f t="shared" si="0"/>
        <v>Dienstag</v>
      </c>
      <c r="C17" s="13"/>
      <c r="D17" s="13"/>
      <c r="E17" s="13"/>
      <c r="F17" s="13"/>
      <c r="G17" s="28" t="str">
        <f t="shared" si="2"/>
        <v>0:00</v>
      </c>
      <c r="H17" s="14">
        <f t="shared" si="3"/>
        <v>0</v>
      </c>
      <c r="I17" s="98">
        <f>(H17*60-480)/60</f>
        <v>-8</v>
      </c>
      <c r="J17" s="49">
        <f>J16+I17</f>
        <v>-16</v>
      </c>
      <c r="K17" s="49"/>
      <c r="L17" s="13">
        <f>(C17+G17+8/24)</f>
        <v>0.33333333333333331</v>
      </c>
      <c r="M17" s="56">
        <f t="shared" ca="1" si="1"/>
        <v>0</v>
      </c>
    </row>
    <row r="18" spans="1:19" x14ac:dyDescent="0.25">
      <c r="A18" s="11">
        <v>43845</v>
      </c>
      <c r="B18" s="12" t="str">
        <f t="shared" si="0"/>
        <v>Mittwoch</v>
      </c>
      <c r="C18" s="13"/>
      <c r="D18" s="13"/>
      <c r="E18" s="13"/>
      <c r="F18" s="13"/>
      <c r="G18" s="28" t="str">
        <f t="shared" si="2"/>
        <v>0:00</v>
      </c>
      <c r="H18" s="14">
        <f t="shared" si="3"/>
        <v>0</v>
      </c>
      <c r="I18" s="98">
        <f>(H18*60-480)/60</f>
        <v>-8</v>
      </c>
      <c r="J18" s="49">
        <f>J17+I18</f>
        <v>-24</v>
      </c>
      <c r="K18" s="49"/>
      <c r="L18" s="13">
        <f>(C18+G18+8/24)</f>
        <v>0.33333333333333331</v>
      </c>
      <c r="M18" s="56">
        <f t="shared" ca="1" si="1"/>
        <v>0</v>
      </c>
      <c r="S18" s="61"/>
    </row>
    <row r="19" spans="1:19" x14ac:dyDescent="0.25">
      <c r="A19" s="11">
        <v>43846</v>
      </c>
      <c r="B19" s="12" t="str">
        <f t="shared" si="0"/>
        <v>Donnerstag</v>
      </c>
      <c r="C19" s="13"/>
      <c r="D19" s="13"/>
      <c r="E19" s="13"/>
      <c r="F19" s="13"/>
      <c r="G19" s="28" t="str">
        <f t="shared" si="2"/>
        <v>0:00</v>
      </c>
      <c r="H19" s="14">
        <f t="shared" si="3"/>
        <v>0</v>
      </c>
      <c r="I19" s="98">
        <f>(H19*60-480)/60</f>
        <v>-8</v>
      </c>
      <c r="J19" s="49">
        <f>J18+I19</f>
        <v>-32</v>
      </c>
      <c r="K19" s="49"/>
      <c r="L19" s="13">
        <f>(C19+G19+8/24)</f>
        <v>0.33333333333333331</v>
      </c>
      <c r="M19" s="56">
        <f t="shared" ca="1" si="1"/>
        <v>0</v>
      </c>
    </row>
    <row r="20" spans="1:19" x14ac:dyDescent="0.25">
      <c r="A20" s="11">
        <v>43847</v>
      </c>
      <c r="B20" s="12" t="str">
        <f t="shared" si="0"/>
        <v>Freitag</v>
      </c>
      <c r="C20" s="13"/>
      <c r="D20" s="13"/>
      <c r="E20" s="13"/>
      <c r="F20" s="13"/>
      <c r="G20" s="28" t="str">
        <f t="shared" si="2"/>
        <v>0:00</v>
      </c>
      <c r="H20" s="14">
        <f t="shared" si="3"/>
        <v>0</v>
      </c>
      <c r="I20" s="98">
        <f>(H20*60-480)/60</f>
        <v>-8</v>
      </c>
      <c r="J20" s="49">
        <f>J19+I20</f>
        <v>-40</v>
      </c>
      <c r="K20" s="49"/>
      <c r="L20" s="13">
        <f>(C20+G20+8/24)</f>
        <v>0.33333333333333331</v>
      </c>
      <c r="M20" s="56">
        <f t="shared" ca="1" si="1"/>
        <v>0</v>
      </c>
    </row>
    <row r="21" spans="1:19" x14ac:dyDescent="0.25">
      <c r="A21" s="15">
        <v>43848</v>
      </c>
      <c r="B21" s="16" t="str">
        <f t="shared" si="0"/>
        <v>Samstag</v>
      </c>
      <c r="C21" s="17"/>
      <c r="D21" s="17"/>
      <c r="E21" s="17"/>
      <c r="F21" s="17"/>
      <c r="G21" s="18"/>
      <c r="H21" s="18"/>
      <c r="I21" s="82"/>
      <c r="J21" s="18"/>
      <c r="K21" s="18"/>
      <c r="L21" s="57"/>
      <c r="M21" s="64">
        <f t="shared" ca="1" si="1"/>
        <v>36</v>
      </c>
    </row>
    <row r="22" spans="1:19" x14ac:dyDescent="0.25">
      <c r="A22" s="19">
        <v>43849</v>
      </c>
      <c r="B22" s="20" t="str">
        <f t="shared" si="0"/>
        <v>Sonntag</v>
      </c>
      <c r="C22" s="21"/>
      <c r="D22" s="21"/>
      <c r="E22" s="21"/>
      <c r="F22" s="21"/>
      <c r="G22" s="22"/>
      <c r="H22" s="22"/>
      <c r="I22" s="85"/>
      <c r="J22" s="22"/>
      <c r="K22" s="22"/>
      <c r="L22" s="58"/>
      <c r="M22" s="58">
        <f t="shared" ca="1" si="1"/>
        <v>40</v>
      </c>
    </row>
    <row r="23" spans="1:19" x14ac:dyDescent="0.25">
      <c r="A23" s="11">
        <v>43850</v>
      </c>
      <c r="B23" s="12" t="str">
        <f t="shared" si="0"/>
        <v>Montag</v>
      </c>
      <c r="C23" s="13"/>
      <c r="D23" s="13"/>
      <c r="E23" s="13"/>
      <c r="F23" s="13"/>
      <c r="G23" s="28" t="str">
        <f t="shared" ref="G23:G27" si="4">TEXT(IF(OR(      AND(((D23-C23)+(F23-E23))*24 &gt; 6,(E23-D23)*24&lt;0.75),      AND((D23-C23)*24 &gt; 6,E23="",F23=""),          AND((D23-C23)*24 &lt; 6,(E23-D23)*24&lt;0.75,(F23-E23)*24&gt;6)                  ), 0.75, 0)/24,"h:mm")</f>
        <v>0:00</v>
      </c>
      <c r="H23" s="14">
        <f t="shared" ref="H23:H27" si="5">IF(OR(K23="U",K23="K",K23="F"),8,(D23-C23-G23)*24)</f>
        <v>0</v>
      </c>
      <c r="I23" s="98">
        <f t="shared" ref="I23:I34" si="6">H23-8</f>
        <v>-8</v>
      </c>
      <c r="J23" s="49">
        <f>J20+I23</f>
        <v>-48</v>
      </c>
      <c r="K23" s="49"/>
      <c r="L23" s="13">
        <f>(C23+G23+8/24)</f>
        <v>0.33333333333333331</v>
      </c>
      <c r="M23" s="56">
        <f t="shared" ca="1" si="1"/>
        <v>0</v>
      </c>
    </row>
    <row r="24" spans="1:19" x14ac:dyDescent="0.25">
      <c r="A24" s="11">
        <v>43851</v>
      </c>
      <c r="B24" s="12" t="str">
        <f t="shared" si="0"/>
        <v>Dienstag</v>
      </c>
      <c r="C24" s="13"/>
      <c r="D24" s="13"/>
      <c r="E24" s="13"/>
      <c r="F24" s="13"/>
      <c r="G24" s="28" t="str">
        <f t="shared" si="4"/>
        <v>0:00</v>
      </c>
      <c r="H24" s="14">
        <f t="shared" si="5"/>
        <v>0</v>
      </c>
      <c r="I24" s="98">
        <f t="shared" si="6"/>
        <v>-8</v>
      </c>
      <c r="J24" s="49">
        <f>J23+I24</f>
        <v>-56</v>
      </c>
      <c r="K24" s="49"/>
      <c r="L24" s="13">
        <f>(C24+G24+8/24)</f>
        <v>0.33333333333333331</v>
      </c>
      <c r="M24" s="56">
        <f t="shared" ca="1" si="1"/>
        <v>0</v>
      </c>
    </row>
    <row r="25" spans="1:19" x14ac:dyDescent="0.25">
      <c r="A25" s="11">
        <v>43852</v>
      </c>
      <c r="B25" s="12" t="str">
        <f t="shared" si="0"/>
        <v>Mittwoch</v>
      </c>
      <c r="C25" s="13"/>
      <c r="D25" s="13"/>
      <c r="E25" s="13"/>
      <c r="F25" s="13"/>
      <c r="G25" s="28" t="str">
        <f t="shared" si="4"/>
        <v>0:00</v>
      </c>
      <c r="H25" s="14">
        <f t="shared" si="5"/>
        <v>0</v>
      </c>
      <c r="I25" s="98">
        <f t="shared" si="6"/>
        <v>-8</v>
      </c>
      <c r="J25" s="49">
        <f>J24+I25</f>
        <v>-64</v>
      </c>
      <c r="K25" s="49"/>
      <c r="L25" s="13">
        <f>(C25+G25+8/24)</f>
        <v>0.33333333333333331</v>
      </c>
      <c r="M25" s="56">
        <f t="shared" ca="1" si="1"/>
        <v>0</v>
      </c>
    </row>
    <row r="26" spans="1:19" x14ac:dyDescent="0.25">
      <c r="A26" s="11">
        <v>43853</v>
      </c>
      <c r="B26" s="12" t="str">
        <f t="shared" si="0"/>
        <v>Donnerstag</v>
      </c>
      <c r="C26" s="13"/>
      <c r="D26" s="13"/>
      <c r="E26" s="13"/>
      <c r="F26" s="13"/>
      <c r="G26" s="28" t="str">
        <f t="shared" si="4"/>
        <v>0:00</v>
      </c>
      <c r="H26" s="14">
        <f t="shared" si="5"/>
        <v>0</v>
      </c>
      <c r="I26" s="98">
        <f t="shared" si="6"/>
        <v>-8</v>
      </c>
      <c r="J26" s="49">
        <f>J25+I26</f>
        <v>-72</v>
      </c>
      <c r="K26" s="49"/>
      <c r="L26" s="13">
        <f>(C26+G26+8/24)</f>
        <v>0.33333333333333331</v>
      </c>
      <c r="M26" s="56">
        <f t="shared" ca="1" si="1"/>
        <v>0</v>
      </c>
    </row>
    <row r="27" spans="1:19" x14ac:dyDescent="0.25">
      <c r="A27" s="11">
        <v>43854</v>
      </c>
      <c r="B27" s="12" t="str">
        <f t="shared" si="0"/>
        <v>Freitag</v>
      </c>
      <c r="C27" s="13"/>
      <c r="D27" s="13"/>
      <c r="E27" s="13"/>
      <c r="F27" s="13"/>
      <c r="G27" s="28" t="str">
        <f t="shared" si="4"/>
        <v>0:00</v>
      </c>
      <c r="H27" s="14">
        <f t="shared" si="5"/>
        <v>0</v>
      </c>
      <c r="I27" s="98">
        <f t="shared" si="6"/>
        <v>-8</v>
      </c>
      <c r="J27" s="49">
        <f>J26+I27</f>
        <v>-80</v>
      </c>
      <c r="K27" s="49"/>
      <c r="L27" s="13">
        <f>(C27+G27+8/24)</f>
        <v>0.33333333333333331</v>
      </c>
      <c r="M27" s="56">
        <f t="shared" ca="1" si="1"/>
        <v>0</v>
      </c>
    </row>
    <row r="28" spans="1:19" x14ac:dyDescent="0.25">
      <c r="A28" s="15">
        <v>43855</v>
      </c>
      <c r="B28" s="16" t="str">
        <f t="shared" si="0"/>
        <v>Samstag</v>
      </c>
      <c r="C28" s="17"/>
      <c r="D28" s="17"/>
      <c r="E28" s="17"/>
      <c r="F28" s="17"/>
      <c r="G28" s="18"/>
      <c r="H28" s="18"/>
      <c r="I28" s="82"/>
      <c r="J28" s="18"/>
      <c r="K28" s="18"/>
      <c r="L28" s="57"/>
      <c r="M28" s="64">
        <f t="shared" ca="1" si="1"/>
        <v>36</v>
      </c>
    </row>
    <row r="29" spans="1:19" x14ac:dyDescent="0.25">
      <c r="A29" s="19">
        <v>43856</v>
      </c>
      <c r="B29" s="20" t="str">
        <f t="shared" si="0"/>
        <v>Sonntag</v>
      </c>
      <c r="C29" s="21"/>
      <c r="D29" s="21"/>
      <c r="E29" s="21"/>
      <c r="F29" s="21"/>
      <c r="G29" s="22"/>
      <c r="H29" s="22"/>
      <c r="I29" s="85"/>
      <c r="J29" s="22"/>
      <c r="K29" s="22"/>
      <c r="L29" s="58"/>
      <c r="M29" s="58">
        <f t="shared" ca="1" si="1"/>
        <v>40</v>
      </c>
    </row>
    <row r="30" spans="1:19" x14ac:dyDescent="0.25">
      <c r="A30" s="11">
        <v>43857</v>
      </c>
      <c r="B30" s="12" t="str">
        <f t="shared" si="0"/>
        <v>Montag</v>
      </c>
      <c r="C30" s="13"/>
      <c r="D30" s="13"/>
      <c r="E30" s="13"/>
      <c r="F30" s="13"/>
      <c r="G30" s="28" t="str">
        <f t="shared" ref="G30:G34" si="7">TEXT(IF(OR(      AND(((D30-C30)+(F30-E30))*24 &gt; 6,(E30-D30)*24&lt;0.75),      AND((D30-C30)*24 &gt; 6,E30="",F30=""),          AND((D30-C30)*24 &lt; 6,(E30-D30)*24&lt;0.75,(F30-E30)*24&gt;6)                  ), 0.75, 0)/24,"h:mm")</f>
        <v>0:00</v>
      </c>
      <c r="H30" s="14">
        <f t="shared" ref="H30:H34" si="8">IF(OR(K30="U",K30="K",K30="F"),8,(D30-C30-G30)*24)</f>
        <v>0</v>
      </c>
      <c r="I30" s="98">
        <f t="shared" si="6"/>
        <v>-8</v>
      </c>
      <c r="J30" s="49">
        <f>J27+I30</f>
        <v>-88</v>
      </c>
      <c r="K30" s="49"/>
      <c r="L30" s="13">
        <f>(C30+G30+8/24)</f>
        <v>0.33333333333333331</v>
      </c>
      <c r="M30" s="56">
        <f t="shared" ca="1" si="1"/>
        <v>0</v>
      </c>
    </row>
    <row r="31" spans="1:19" x14ac:dyDescent="0.25">
      <c r="A31" s="11">
        <v>43858</v>
      </c>
      <c r="B31" s="12" t="str">
        <f t="shared" si="0"/>
        <v>Dienstag</v>
      </c>
      <c r="C31" s="13"/>
      <c r="D31" s="13"/>
      <c r="E31" s="13"/>
      <c r="F31" s="13"/>
      <c r="G31" s="28" t="str">
        <f t="shared" si="7"/>
        <v>0:00</v>
      </c>
      <c r="H31" s="14">
        <f t="shared" si="8"/>
        <v>0</v>
      </c>
      <c r="I31" s="98">
        <f t="shared" si="6"/>
        <v>-8</v>
      </c>
      <c r="J31" s="49">
        <f>J30+I31</f>
        <v>-96</v>
      </c>
      <c r="K31" s="49"/>
      <c r="L31" s="13">
        <f>(C31+G31+8/24)</f>
        <v>0.33333333333333331</v>
      </c>
      <c r="M31" s="56">
        <f t="shared" ca="1" si="1"/>
        <v>0</v>
      </c>
    </row>
    <row r="32" spans="1:19" x14ac:dyDescent="0.25">
      <c r="A32" s="11">
        <v>43859</v>
      </c>
      <c r="B32" s="12" t="str">
        <f t="shared" si="0"/>
        <v>Mittwoch</v>
      </c>
      <c r="C32" s="13"/>
      <c r="D32" s="13"/>
      <c r="E32" s="13"/>
      <c r="F32" s="13"/>
      <c r="G32" s="28" t="str">
        <f t="shared" si="7"/>
        <v>0:00</v>
      </c>
      <c r="H32" s="14">
        <f t="shared" si="8"/>
        <v>0</v>
      </c>
      <c r="I32" s="98">
        <f t="shared" si="6"/>
        <v>-8</v>
      </c>
      <c r="J32" s="49">
        <f>J31+I32</f>
        <v>-104</v>
      </c>
      <c r="K32" s="49"/>
      <c r="L32" s="13">
        <f>(C32+G32+8/24)</f>
        <v>0.33333333333333331</v>
      </c>
      <c r="M32" s="56">
        <f t="shared" ca="1" si="1"/>
        <v>0</v>
      </c>
    </row>
    <row r="33" spans="1:15" x14ac:dyDescent="0.25">
      <c r="A33" s="11">
        <v>43860</v>
      </c>
      <c r="B33" s="12" t="str">
        <f t="shared" si="0"/>
        <v>Donnerstag</v>
      </c>
      <c r="C33" s="13"/>
      <c r="D33" s="13"/>
      <c r="E33" s="13"/>
      <c r="F33" s="13"/>
      <c r="G33" s="28" t="str">
        <f t="shared" si="7"/>
        <v>0:00</v>
      </c>
      <c r="H33" s="14">
        <f t="shared" si="8"/>
        <v>0</v>
      </c>
      <c r="I33" s="98">
        <f t="shared" si="6"/>
        <v>-8</v>
      </c>
      <c r="J33" s="49">
        <f>J32+I33</f>
        <v>-112</v>
      </c>
      <c r="K33" s="49"/>
      <c r="L33" s="13">
        <f>(C33+G33+8/24)</f>
        <v>0.33333333333333331</v>
      </c>
      <c r="M33" s="56">
        <f t="shared" ca="1" si="1"/>
        <v>0</v>
      </c>
    </row>
    <row r="34" spans="1:15" x14ac:dyDescent="0.25">
      <c r="A34" s="11">
        <v>43861</v>
      </c>
      <c r="B34" s="12" t="str">
        <f t="shared" si="0"/>
        <v>Freitag</v>
      </c>
      <c r="C34" s="13"/>
      <c r="D34" s="13"/>
      <c r="E34" s="13"/>
      <c r="F34" s="13"/>
      <c r="G34" s="28" t="str">
        <f t="shared" si="7"/>
        <v>0:00</v>
      </c>
      <c r="H34" s="14">
        <f t="shared" si="8"/>
        <v>0</v>
      </c>
      <c r="I34" s="98">
        <f t="shared" si="6"/>
        <v>-8</v>
      </c>
      <c r="J34" s="49">
        <f>J33+I34</f>
        <v>-120</v>
      </c>
      <c r="K34" s="49"/>
      <c r="L34" s="13">
        <f>(C34+G34+8/24)</f>
        <v>0.33333333333333331</v>
      </c>
      <c r="M34" s="56">
        <f t="shared" ca="1" si="1"/>
        <v>0</v>
      </c>
    </row>
    <row r="35" spans="1:15" x14ac:dyDescent="0.25">
      <c r="A35" s="76"/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45"/>
      <c r="M35" s="45"/>
    </row>
    <row r="36" spans="1:15" x14ac:dyDescent="0.25">
      <c r="O36" s="63"/>
    </row>
  </sheetData>
  <mergeCells count="1">
    <mergeCell ref="A1:M1"/>
  </mergeCells>
  <conditionalFormatting sqref="A4:A34">
    <cfRule type="expression" dxfId="80" priority="4">
      <formula>K4:K34="K"</formula>
    </cfRule>
    <cfRule type="expression" dxfId="79" priority="5">
      <formula>K4:K34="U"</formula>
    </cfRule>
    <cfRule type="expression" dxfId="78" priority="6">
      <formula>K4:K34="H"</formula>
    </cfRule>
    <cfRule type="timePeriod" dxfId="77" priority="12" timePeriod="today">
      <formula>FLOOR(A4,1)=TODAY()</formula>
    </cfRule>
  </conditionalFormatting>
  <conditionalFormatting sqref="C4:F34">
    <cfRule type="expression" dxfId="76" priority="3">
      <formula>K4:K34="U"</formula>
    </cfRule>
  </conditionalFormatting>
  <conditionalFormatting sqref="D4:F34">
    <cfRule type="expression" dxfId="75" priority="2">
      <formula>K4:K34="U"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1CA75-202B-494C-8EF9-063DC27D4BC0}">
  <sheetPr codeName="Tabelle2"/>
  <dimension ref="A1:N57"/>
  <sheetViews>
    <sheetView workbookViewId="0">
      <selection activeCell="E49" sqref="E49"/>
    </sheetView>
  </sheetViews>
  <sheetFormatPr baseColWidth="10" defaultColWidth="11.42578125" defaultRowHeight="15" x14ac:dyDescent="0.25"/>
  <cols>
    <col min="1" max="10" width="11.42578125" style="1"/>
    <col min="11" max="11" width="6.85546875" style="1" customWidth="1"/>
    <col min="12" max="13" width="11.42578125" style="1"/>
    <col min="14" max="14" width="1.85546875" style="1" customWidth="1"/>
    <col min="15" max="15" width="11.42578125" style="1"/>
    <col min="16" max="27" width="7.28515625" style="1" customWidth="1"/>
    <col min="28" max="16384" width="11.42578125" style="1"/>
  </cols>
  <sheetData>
    <row r="1" spans="1:14" ht="21" x14ac:dyDescent="0.35">
      <c r="A1" s="170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2"/>
      <c r="N1" s="3"/>
    </row>
    <row r="2" spans="1:14" x14ac:dyDescent="0.25">
      <c r="A2" s="78"/>
      <c r="B2" s="74"/>
      <c r="C2" s="74"/>
      <c r="D2" s="74"/>
      <c r="E2" s="74"/>
      <c r="F2" s="74"/>
      <c r="G2" s="74"/>
      <c r="H2" s="74"/>
      <c r="I2" s="74"/>
      <c r="J2" s="74"/>
      <c r="K2" s="74"/>
      <c r="L2" s="75"/>
      <c r="M2" s="75"/>
    </row>
    <row r="3" spans="1:14" x14ac:dyDescent="0.25">
      <c r="A3" s="5"/>
      <c r="B3" s="5"/>
      <c r="C3" s="6" t="s">
        <v>1</v>
      </c>
      <c r="D3" s="6" t="s">
        <v>2</v>
      </c>
      <c r="E3" s="6" t="s">
        <v>1</v>
      </c>
      <c r="F3" s="6" t="s">
        <v>2</v>
      </c>
      <c r="G3" s="6" t="s">
        <v>4</v>
      </c>
      <c r="H3" s="6" t="s">
        <v>6</v>
      </c>
      <c r="I3" s="6" t="s">
        <v>3</v>
      </c>
      <c r="J3" s="6" t="s">
        <v>5</v>
      </c>
      <c r="K3" s="6"/>
      <c r="L3" s="40" t="s">
        <v>10</v>
      </c>
      <c r="M3" s="40" t="s">
        <v>11</v>
      </c>
    </row>
    <row r="4" spans="1:14" x14ac:dyDescent="0.25">
      <c r="A4" s="29">
        <v>43862</v>
      </c>
      <c r="B4" s="30" t="str">
        <f>TEXT(A4,"tttt")</f>
        <v>Samstag</v>
      </c>
      <c r="C4" s="31"/>
      <c r="D4" s="31"/>
      <c r="E4" s="31"/>
      <c r="F4" s="31"/>
      <c r="G4" s="32"/>
      <c r="H4" s="32"/>
      <c r="I4" s="88"/>
      <c r="J4" s="32"/>
      <c r="K4" s="32"/>
      <c r="L4" s="41"/>
      <c r="M4" s="64">
        <f ca="1">Hintergrund</f>
        <v>36</v>
      </c>
    </row>
    <row r="5" spans="1:14" x14ac:dyDescent="0.25">
      <c r="A5" s="36">
        <v>43863</v>
      </c>
      <c r="B5" s="20" t="str">
        <f t="shared" ref="B5:B32" si="0">TEXT(A5,"tttt")</f>
        <v>Sonntag</v>
      </c>
      <c r="C5" s="21"/>
      <c r="D5" s="21"/>
      <c r="E5" s="21"/>
      <c r="F5" s="21"/>
      <c r="G5" s="22"/>
      <c r="H5" s="22"/>
      <c r="I5" s="85"/>
      <c r="J5" s="22"/>
      <c r="K5" s="22"/>
      <c r="L5" s="42"/>
      <c r="M5" s="58">
        <f ca="1">Hintergrund</f>
        <v>40</v>
      </c>
    </row>
    <row r="6" spans="1:14" x14ac:dyDescent="0.25">
      <c r="A6" s="23">
        <v>43864</v>
      </c>
      <c r="B6" s="12" t="str">
        <f t="shared" si="0"/>
        <v>Montag</v>
      </c>
      <c r="C6" s="13"/>
      <c r="D6" s="13"/>
      <c r="E6" s="13"/>
      <c r="F6" s="13"/>
      <c r="G6" s="28" t="str">
        <f t="shared" ref="G6:G10" si="1">TEXT(IF(OR(      AND(((D6-C6)+(F6-E6))*24 &gt; 6,(E6-D6)*24&lt;0.75),      AND((D6-C6)*24 &gt; 6,E6="",F6=""),          AND((D6-C6)*24 &lt; 6,(E6-D6)*24&lt;0.75,(F6-E6)*24&gt;6)                  ), 0.75, 0)/24,"h:mm")</f>
        <v>0:00</v>
      </c>
      <c r="H6" s="14">
        <f>IF(OR(K6="U",K6="K",K6="F"),8,(D6-C6-G6)*24)</f>
        <v>0</v>
      </c>
      <c r="I6" s="98">
        <f>H6-8</f>
        <v>-8</v>
      </c>
      <c r="J6" s="49">
        <f>Januar!J34+I6</f>
        <v>-128</v>
      </c>
      <c r="K6" s="49"/>
      <c r="L6" s="13">
        <f>(C6+G6+8/24)</f>
        <v>0.33333333333333331</v>
      </c>
      <c r="M6" s="56">
        <f ca="1">Hintergrund</f>
        <v>0</v>
      </c>
    </row>
    <row r="7" spans="1:14" x14ac:dyDescent="0.25">
      <c r="A7" s="23">
        <v>43865</v>
      </c>
      <c r="B7" s="26" t="str">
        <f t="shared" si="0"/>
        <v>Dienstag</v>
      </c>
      <c r="C7" s="27"/>
      <c r="D7" s="27"/>
      <c r="E7" s="27"/>
      <c r="F7" s="27"/>
      <c r="G7" s="28" t="str">
        <f t="shared" si="1"/>
        <v>0:00</v>
      </c>
      <c r="H7" s="14">
        <f>IF(OR(K7="U",K7="K",K7="F"),8,(D7-C7-G7)*24)</f>
        <v>0</v>
      </c>
      <c r="I7" s="98">
        <f>H7-8</f>
        <v>-8</v>
      </c>
      <c r="J7" s="49">
        <f>J6+I7</f>
        <v>-136</v>
      </c>
      <c r="K7" s="49"/>
      <c r="L7" s="13">
        <f>(C7+G7+8/24)</f>
        <v>0.33333333333333331</v>
      </c>
      <c r="M7" s="56">
        <f t="shared" ref="M7:M32" ca="1" si="2">Hintergrund</f>
        <v>0</v>
      </c>
    </row>
    <row r="8" spans="1:14" x14ac:dyDescent="0.25">
      <c r="A8" s="23">
        <v>43866</v>
      </c>
      <c r="B8" s="26" t="str">
        <f t="shared" si="0"/>
        <v>Mittwoch</v>
      </c>
      <c r="C8" s="27"/>
      <c r="D8" s="27"/>
      <c r="E8" s="27"/>
      <c r="F8" s="27"/>
      <c r="G8" s="28" t="str">
        <f t="shared" si="1"/>
        <v>0:00</v>
      </c>
      <c r="H8" s="14">
        <f>IF(OR(K8="U",K8="K",K8="F"),8,(D8-C8-G8)*24)</f>
        <v>0</v>
      </c>
      <c r="I8" s="98">
        <f>H8-8</f>
        <v>-8</v>
      </c>
      <c r="J8" s="49">
        <f>J7+I8</f>
        <v>-144</v>
      </c>
      <c r="K8" s="49"/>
      <c r="L8" s="13">
        <f>(C8+G8+8/24)</f>
        <v>0.33333333333333331</v>
      </c>
      <c r="M8" s="56">
        <f t="shared" ca="1" si="2"/>
        <v>0</v>
      </c>
    </row>
    <row r="9" spans="1:14" x14ac:dyDescent="0.25">
      <c r="A9" s="23">
        <v>43867</v>
      </c>
      <c r="B9" s="24" t="str">
        <f t="shared" si="0"/>
        <v>Donnerstag</v>
      </c>
      <c r="C9" s="25"/>
      <c r="D9" s="25"/>
      <c r="E9" s="25"/>
      <c r="F9" s="25"/>
      <c r="G9" s="28" t="str">
        <f t="shared" si="1"/>
        <v>0:00</v>
      </c>
      <c r="H9" s="14">
        <f>IF(OR(K9="U",K9="K",K9="F"),8,(D9-C9-G9)*24)</f>
        <v>0</v>
      </c>
      <c r="I9" s="98">
        <f>H9-8</f>
        <v>-8</v>
      </c>
      <c r="J9" s="49">
        <f>J8+I9</f>
        <v>-152</v>
      </c>
      <c r="K9" s="49"/>
      <c r="L9" s="13">
        <f>(C9+G9+8/24)</f>
        <v>0.33333333333333331</v>
      </c>
      <c r="M9" s="56">
        <f t="shared" ca="1" si="2"/>
        <v>0</v>
      </c>
    </row>
    <row r="10" spans="1:14" x14ac:dyDescent="0.25">
      <c r="A10" s="23">
        <v>43868</v>
      </c>
      <c r="B10" s="26" t="str">
        <f t="shared" si="0"/>
        <v>Freitag</v>
      </c>
      <c r="C10" s="27"/>
      <c r="D10" s="27"/>
      <c r="E10" s="27"/>
      <c r="F10" s="27"/>
      <c r="G10" s="28" t="str">
        <f t="shared" si="1"/>
        <v>0:00</v>
      </c>
      <c r="H10" s="14">
        <f>IF(OR(K10="U",K10="K",K10="F"),8,(D10-C10-G10)*24)</f>
        <v>0</v>
      </c>
      <c r="I10" s="98">
        <f>H10-8</f>
        <v>-8</v>
      </c>
      <c r="J10" s="49">
        <f>J9+I10</f>
        <v>-160</v>
      </c>
      <c r="K10" s="49"/>
      <c r="L10" s="13">
        <f>(C10+G10+8/24)</f>
        <v>0.33333333333333331</v>
      </c>
      <c r="M10" s="56">
        <f t="shared" ca="1" si="2"/>
        <v>0</v>
      </c>
    </row>
    <row r="11" spans="1:14" x14ac:dyDescent="0.25">
      <c r="A11" s="29">
        <v>43869</v>
      </c>
      <c r="B11" s="33" t="str">
        <f t="shared" si="0"/>
        <v>Samstag</v>
      </c>
      <c r="C11" s="34"/>
      <c r="D11" s="34"/>
      <c r="E11" s="34"/>
      <c r="F11" s="34"/>
      <c r="G11" s="35"/>
      <c r="H11" s="35"/>
      <c r="I11" s="84"/>
      <c r="J11" s="35"/>
      <c r="K11" s="35"/>
      <c r="L11" s="41"/>
      <c r="M11" s="64">
        <f t="shared" ca="1" si="2"/>
        <v>36</v>
      </c>
    </row>
    <row r="12" spans="1:14" x14ac:dyDescent="0.25">
      <c r="A12" s="36">
        <v>43870</v>
      </c>
      <c r="B12" s="37" t="str">
        <f t="shared" si="0"/>
        <v>Sonntag</v>
      </c>
      <c r="C12" s="38"/>
      <c r="D12" s="38"/>
      <c r="E12" s="38"/>
      <c r="F12" s="38"/>
      <c r="G12" s="39"/>
      <c r="H12" s="39"/>
      <c r="I12" s="83"/>
      <c r="J12" s="39"/>
      <c r="K12" s="39"/>
      <c r="L12" s="42"/>
      <c r="M12" s="58">
        <f t="shared" ca="1" si="2"/>
        <v>40</v>
      </c>
    </row>
    <row r="13" spans="1:14" x14ac:dyDescent="0.25">
      <c r="A13" s="23">
        <v>43871</v>
      </c>
      <c r="B13" s="26" t="str">
        <f t="shared" si="0"/>
        <v>Montag</v>
      </c>
      <c r="C13" s="27"/>
      <c r="D13" s="27"/>
      <c r="E13" s="27"/>
      <c r="F13" s="27"/>
      <c r="G13" s="28" t="str">
        <f t="shared" ref="G13:G17" si="3">TEXT(IF(OR(      AND(((D13-C13)+(F13-E13))*24 &gt; 6,(E13-D13)*24&lt;0.75),      AND((D13-C13)*24 &gt; 6,E13="",F13=""),          AND((D13-C13)*24 &lt; 6,(E13-D13)*24&lt;0.75,(F13-E13)*24&gt;6)                  ), 0.75, 0)/24,"h:mm")</f>
        <v>0:00</v>
      </c>
      <c r="H13" s="14">
        <f>IF(OR(K13="U",K13="K",K13="F"),8,(D13-C13-G13)*24)</f>
        <v>0</v>
      </c>
      <c r="I13" s="86">
        <f>H13-8</f>
        <v>-8</v>
      </c>
      <c r="J13" s="49">
        <f>J10+I13</f>
        <v>-168</v>
      </c>
      <c r="K13" s="49"/>
      <c r="L13" s="13">
        <f>(C13+G13+8/24)</f>
        <v>0.33333333333333331</v>
      </c>
      <c r="M13" s="56">
        <f t="shared" ca="1" si="2"/>
        <v>0</v>
      </c>
    </row>
    <row r="14" spans="1:14" x14ac:dyDescent="0.25">
      <c r="A14" s="23">
        <v>43872</v>
      </c>
      <c r="B14" s="26" t="str">
        <f t="shared" si="0"/>
        <v>Dienstag</v>
      </c>
      <c r="C14" s="27"/>
      <c r="D14" s="27"/>
      <c r="E14" s="27"/>
      <c r="F14" s="27"/>
      <c r="G14" s="28" t="str">
        <f t="shared" si="3"/>
        <v>0:00</v>
      </c>
      <c r="H14" s="14">
        <f>IF(OR(K14="U",K14="K",K14="F"),8,(D14-C14-G14)*24)</f>
        <v>0</v>
      </c>
      <c r="I14" s="86">
        <f>H14-8</f>
        <v>-8</v>
      </c>
      <c r="J14" s="49">
        <f>J13+I14</f>
        <v>-176</v>
      </c>
      <c r="K14" s="49"/>
      <c r="L14" s="13">
        <f>(C14+G14+8/24)</f>
        <v>0.33333333333333331</v>
      </c>
      <c r="M14" s="56">
        <f t="shared" ca="1" si="2"/>
        <v>0</v>
      </c>
    </row>
    <row r="15" spans="1:14" x14ac:dyDescent="0.25">
      <c r="A15" s="23">
        <v>43873</v>
      </c>
      <c r="B15" s="26" t="str">
        <f t="shared" si="0"/>
        <v>Mittwoch</v>
      </c>
      <c r="C15" s="27"/>
      <c r="D15" s="27"/>
      <c r="E15" s="27"/>
      <c r="F15" s="27"/>
      <c r="G15" s="28" t="str">
        <f t="shared" si="3"/>
        <v>0:00</v>
      </c>
      <c r="H15" s="14">
        <f>IF(OR(K15="U",K15="K",K15="F"),8,(D15-C15-G15)*24)</f>
        <v>0</v>
      </c>
      <c r="I15" s="86">
        <f>H15-8</f>
        <v>-8</v>
      </c>
      <c r="J15" s="49">
        <f>J14+I15</f>
        <v>-184</v>
      </c>
      <c r="K15" s="49"/>
      <c r="L15" s="13">
        <f>(C15+G15+8/24)</f>
        <v>0.33333333333333331</v>
      </c>
      <c r="M15" s="56">
        <f t="shared" ca="1" si="2"/>
        <v>0</v>
      </c>
    </row>
    <row r="16" spans="1:14" x14ac:dyDescent="0.25">
      <c r="A16" s="23">
        <v>43874</v>
      </c>
      <c r="B16" s="26" t="str">
        <f t="shared" si="0"/>
        <v>Donnerstag</v>
      </c>
      <c r="C16" s="27"/>
      <c r="D16" s="27"/>
      <c r="E16" s="27"/>
      <c r="F16" s="27"/>
      <c r="G16" s="28" t="str">
        <f t="shared" si="3"/>
        <v>0:00</v>
      </c>
      <c r="H16" s="14">
        <f>IF(OR(K16="U",K16="K",K16="F"),8,(D16-C16-G16)*24)</f>
        <v>0</v>
      </c>
      <c r="I16" s="86">
        <f t="shared" ref="I16:I31" si="4">H16-8</f>
        <v>-8</v>
      </c>
      <c r="J16" s="49">
        <f>J15+I16</f>
        <v>-192</v>
      </c>
      <c r="K16" s="49"/>
      <c r="L16" s="13">
        <f>(C16+G16+8/24)</f>
        <v>0.33333333333333331</v>
      </c>
      <c r="M16" s="56">
        <f t="shared" ca="1" si="2"/>
        <v>0</v>
      </c>
    </row>
    <row r="17" spans="1:13" x14ac:dyDescent="0.25">
      <c r="A17" s="23">
        <v>43875</v>
      </c>
      <c r="B17" s="26" t="str">
        <f t="shared" si="0"/>
        <v>Freitag</v>
      </c>
      <c r="C17" s="27"/>
      <c r="D17" s="27"/>
      <c r="E17" s="27"/>
      <c r="F17" s="27"/>
      <c r="G17" s="28" t="str">
        <f t="shared" si="3"/>
        <v>0:00</v>
      </c>
      <c r="H17" s="14">
        <f>IF(OR(K17="U",K17="K",K17="F"),8,(D17-C17-G17)*24)</f>
        <v>0</v>
      </c>
      <c r="I17" s="86">
        <f t="shared" si="4"/>
        <v>-8</v>
      </c>
      <c r="J17" s="49">
        <f>J16+I17</f>
        <v>-200</v>
      </c>
      <c r="K17" s="49"/>
      <c r="L17" s="13">
        <f>(C17+G17+8/24)</f>
        <v>0.33333333333333331</v>
      </c>
      <c r="M17" s="56">
        <f t="shared" ca="1" si="2"/>
        <v>0</v>
      </c>
    </row>
    <row r="18" spans="1:13" x14ac:dyDescent="0.25">
      <c r="A18" s="29">
        <v>43876</v>
      </c>
      <c r="B18" s="33" t="str">
        <f t="shared" si="0"/>
        <v>Samstag</v>
      </c>
      <c r="C18" s="34"/>
      <c r="D18" s="34"/>
      <c r="E18" s="34"/>
      <c r="F18" s="34"/>
      <c r="G18" s="35"/>
      <c r="H18" s="35"/>
      <c r="I18" s="84"/>
      <c r="J18" s="35"/>
      <c r="K18" s="35"/>
      <c r="L18" s="41"/>
      <c r="M18" s="64">
        <f t="shared" ca="1" si="2"/>
        <v>36</v>
      </c>
    </row>
    <row r="19" spans="1:13" x14ac:dyDescent="0.25">
      <c r="A19" s="36">
        <v>43877</v>
      </c>
      <c r="B19" s="37" t="str">
        <f t="shared" si="0"/>
        <v>Sonntag</v>
      </c>
      <c r="C19" s="38"/>
      <c r="D19" s="38"/>
      <c r="E19" s="38"/>
      <c r="F19" s="38"/>
      <c r="G19" s="39"/>
      <c r="H19" s="39"/>
      <c r="I19" s="83"/>
      <c r="J19" s="39"/>
      <c r="K19" s="39"/>
      <c r="L19" s="42"/>
      <c r="M19" s="58">
        <f t="shared" ca="1" si="2"/>
        <v>40</v>
      </c>
    </row>
    <row r="20" spans="1:13" x14ac:dyDescent="0.25">
      <c r="A20" s="23">
        <v>43878</v>
      </c>
      <c r="B20" s="26" t="str">
        <f t="shared" si="0"/>
        <v>Montag</v>
      </c>
      <c r="C20" s="27"/>
      <c r="D20" s="27"/>
      <c r="E20" s="27"/>
      <c r="F20" s="27"/>
      <c r="G20" s="28" t="str">
        <f t="shared" ref="G20:G24" si="5">TEXT(IF(OR(      AND(((D20-C20)+(F20-E20))*24 &gt; 6,(E20-D20)*24&lt;0.75),      AND((D20-C20)*24 &gt; 6,E20="",F20=""),          AND((D20-C20)*24 &lt; 6,(E20-D20)*24&lt;0.75,(F20-E20)*24&gt;6)                  ), 0.75, 0)/24,"h:mm")</f>
        <v>0:00</v>
      </c>
      <c r="H20" s="14">
        <f>IF(OR(K20="U",K20="K",K20="F"),8,(D20-C20-G20)*24)</f>
        <v>0</v>
      </c>
      <c r="I20" s="86">
        <f t="shared" si="4"/>
        <v>-8</v>
      </c>
      <c r="J20" s="49">
        <f>J17+I20</f>
        <v>-208</v>
      </c>
      <c r="K20" s="49"/>
      <c r="L20" s="13">
        <f>(C20+G20+8/24)</f>
        <v>0.33333333333333331</v>
      </c>
      <c r="M20" s="56">
        <f t="shared" ca="1" si="2"/>
        <v>0</v>
      </c>
    </row>
    <row r="21" spans="1:13" x14ac:dyDescent="0.25">
      <c r="A21" s="23">
        <v>43879</v>
      </c>
      <c r="B21" s="26" t="str">
        <f t="shared" si="0"/>
        <v>Dienstag</v>
      </c>
      <c r="C21" s="27"/>
      <c r="D21" s="27"/>
      <c r="E21" s="27"/>
      <c r="F21" s="27"/>
      <c r="G21" s="28" t="str">
        <f t="shared" si="5"/>
        <v>0:00</v>
      </c>
      <c r="H21" s="14">
        <f>IF(OR(K21="U",K21="K",K21="F"),8,(D21-C21-G21)*24)</f>
        <v>0</v>
      </c>
      <c r="I21" s="86">
        <f t="shared" si="4"/>
        <v>-8</v>
      </c>
      <c r="J21" s="49">
        <f>J20+I21</f>
        <v>-216</v>
      </c>
      <c r="K21" s="49"/>
      <c r="L21" s="13">
        <f>(C21+G21+8/24)</f>
        <v>0.33333333333333331</v>
      </c>
      <c r="M21" s="56">
        <f t="shared" ca="1" si="2"/>
        <v>0</v>
      </c>
    </row>
    <row r="22" spans="1:13" x14ac:dyDescent="0.25">
      <c r="A22" s="23">
        <v>43880</v>
      </c>
      <c r="B22" s="26" t="str">
        <f t="shared" si="0"/>
        <v>Mittwoch</v>
      </c>
      <c r="C22" s="27"/>
      <c r="D22" s="27"/>
      <c r="E22" s="27"/>
      <c r="F22" s="27"/>
      <c r="G22" s="28" t="str">
        <f t="shared" si="5"/>
        <v>0:00</v>
      </c>
      <c r="H22" s="14">
        <f>IF(OR(K22="U",K22="K",K22="F"),8,(D22-C22-G22)*24)</f>
        <v>0</v>
      </c>
      <c r="I22" s="86">
        <f t="shared" si="4"/>
        <v>-8</v>
      </c>
      <c r="J22" s="49">
        <f>J21+I22</f>
        <v>-224</v>
      </c>
      <c r="K22" s="49"/>
      <c r="L22" s="13">
        <f>(C22+G22+8/24)</f>
        <v>0.33333333333333331</v>
      </c>
      <c r="M22" s="56">
        <f t="shared" ca="1" si="2"/>
        <v>0</v>
      </c>
    </row>
    <row r="23" spans="1:13" x14ac:dyDescent="0.25">
      <c r="A23" s="23">
        <v>43881</v>
      </c>
      <c r="B23" s="26" t="str">
        <f t="shared" si="0"/>
        <v>Donnerstag</v>
      </c>
      <c r="C23" s="27"/>
      <c r="D23" s="27"/>
      <c r="E23" s="27"/>
      <c r="F23" s="27"/>
      <c r="G23" s="28" t="str">
        <f t="shared" si="5"/>
        <v>0:00</v>
      </c>
      <c r="H23" s="14">
        <f>IF(OR(K23="U",K23="K",K23="F"),8,(D23-C23-G23)*24)</f>
        <v>0</v>
      </c>
      <c r="I23" s="86">
        <f t="shared" si="4"/>
        <v>-8</v>
      </c>
      <c r="J23" s="49">
        <f>J22+I23</f>
        <v>-232</v>
      </c>
      <c r="K23" s="49"/>
      <c r="L23" s="13">
        <f>(C23+G23+8/24)</f>
        <v>0.33333333333333331</v>
      </c>
      <c r="M23" s="56">
        <f t="shared" ca="1" si="2"/>
        <v>0</v>
      </c>
    </row>
    <row r="24" spans="1:13" x14ac:dyDescent="0.25">
      <c r="A24" s="23">
        <v>43882</v>
      </c>
      <c r="B24" s="26" t="str">
        <f t="shared" si="0"/>
        <v>Freitag</v>
      </c>
      <c r="C24" s="27"/>
      <c r="D24" s="27"/>
      <c r="E24" s="27"/>
      <c r="F24" s="27"/>
      <c r="G24" s="28" t="str">
        <f t="shared" si="5"/>
        <v>0:00</v>
      </c>
      <c r="H24" s="14">
        <f>IF(OR(K24="U",K24="K",K24="F"),8,(D24-C24-G24)*24)</f>
        <v>0</v>
      </c>
      <c r="I24" s="86">
        <f t="shared" si="4"/>
        <v>-8</v>
      </c>
      <c r="J24" s="49">
        <f>J23+I24</f>
        <v>-240</v>
      </c>
      <c r="K24" s="49"/>
      <c r="L24" s="13">
        <f>(C24+G24+8/24)</f>
        <v>0.33333333333333331</v>
      </c>
      <c r="M24" s="56">
        <f t="shared" ca="1" si="2"/>
        <v>0</v>
      </c>
    </row>
    <row r="25" spans="1:13" x14ac:dyDescent="0.25">
      <c r="A25" s="29">
        <v>43883</v>
      </c>
      <c r="B25" s="33" t="str">
        <f t="shared" si="0"/>
        <v>Samstag</v>
      </c>
      <c r="C25" s="34"/>
      <c r="D25" s="34"/>
      <c r="E25" s="34"/>
      <c r="F25" s="34"/>
      <c r="G25" s="35"/>
      <c r="H25" s="35"/>
      <c r="I25" s="84"/>
      <c r="J25" s="35"/>
      <c r="K25" s="35"/>
      <c r="L25" s="41"/>
      <c r="M25" s="64">
        <f t="shared" ca="1" si="2"/>
        <v>36</v>
      </c>
    </row>
    <row r="26" spans="1:13" x14ac:dyDescent="0.25">
      <c r="A26" s="36">
        <v>43884</v>
      </c>
      <c r="B26" s="37" t="str">
        <f t="shared" si="0"/>
        <v>Sonntag</v>
      </c>
      <c r="C26" s="38"/>
      <c r="D26" s="38"/>
      <c r="E26" s="38"/>
      <c r="F26" s="38"/>
      <c r="G26" s="39"/>
      <c r="H26" s="39"/>
      <c r="I26" s="83"/>
      <c r="J26" s="39"/>
      <c r="K26" s="39"/>
      <c r="L26" s="42"/>
      <c r="M26" s="58">
        <f t="shared" ca="1" si="2"/>
        <v>40</v>
      </c>
    </row>
    <row r="27" spans="1:13" x14ac:dyDescent="0.25">
      <c r="A27" s="23">
        <v>43885</v>
      </c>
      <c r="B27" s="26" t="str">
        <f t="shared" si="0"/>
        <v>Montag</v>
      </c>
      <c r="C27" s="27"/>
      <c r="D27" s="27"/>
      <c r="E27" s="27"/>
      <c r="F27" s="27"/>
      <c r="G27" s="28" t="str">
        <f t="shared" ref="G27:G31" si="6">TEXT(IF(OR(      AND(((D27-C27)+(F27-E27))*24 &gt; 6,(E27-D27)*24&lt;0.75),      AND((D27-C27)*24 &gt; 6,E27="",F27=""),          AND((D27-C27)*24 &lt; 6,(E27-D27)*24&lt;0.75,(F27-E27)*24&gt;6)                  ), 0.75, 0)/24,"h:mm")</f>
        <v>0:00</v>
      </c>
      <c r="H27" s="14">
        <f>IF(OR(K27="U",K27="K",K27="F"),8,(D27-C27-G27)*24)</f>
        <v>0</v>
      </c>
      <c r="I27" s="86">
        <f t="shared" si="4"/>
        <v>-8</v>
      </c>
      <c r="J27" s="49">
        <f>J24+I27</f>
        <v>-248</v>
      </c>
      <c r="K27" s="49"/>
      <c r="L27" s="13">
        <f>(C27+G27+8/24)</f>
        <v>0.33333333333333331</v>
      </c>
      <c r="M27" s="56">
        <f t="shared" ca="1" si="2"/>
        <v>0</v>
      </c>
    </row>
    <row r="28" spans="1:13" x14ac:dyDescent="0.25">
      <c r="A28" s="23">
        <v>43886</v>
      </c>
      <c r="B28" s="26" t="str">
        <f t="shared" si="0"/>
        <v>Dienstag</v>
      </c>
      <c r="C28" s="27"/>
      <c r="D28" s="27"/>
      <c r="E28" s="27"/>
      <c r="F28" s="27"/>
      <c r="G28" s="28" t="str">
        <f t="shared" si="6"/>
        <v>0:00</v>
      </c>
      <c r="H28" s="14">
        <f>IF(OR(K28="U",K28="K",K28="F"),8,(D28-C28-G28)*24)</f>
        <v>0</v>
      </c>
      <c r="I28" s="86">
        <f t="shared" si="4"/>
        <v>-8</v>
      </c>
      <c r="J28" s="49">
        <f>J27+I28</f>
        <v>-256</v>
      </c>
      <c r="K28" s="49"/>
      <c r="L28" s="13">
        <f>(C28+G28+8/24)</f>
        <v>0.33333333333333331</v>
      </c>
      <c r="M28" s="56">
        <f t="shared" ca="1" si="2"/>
        <v>0</v>
      </c>
    </row>
    <row r="29" spans="1:13" x14ac:dyDescent="0.25">
      <c r="A29" s="23">
        <v>43887</v>
      </c>
      <c r="B29" s="26" t="str">
        <f t="shared" si="0"/>
        <v>Mittwoch</v>
      </c>
      <c r="C29" s="27"/>
      <c r="D29" s="27"/>
      <c r="E29" s="27"/>
      <c r="F29" s="27"/>
      <c r="G29" s="28" t="str">
        <f t="shared" si="6"/>
        <v>0:00</v>
      </c>
      <c r="H29" s="14">
        <f>IF(OR(K29="U",K29="K",K29="F"),8,(D29-C29-G29)*24)</f>
        <v>0</v>
      </c>
      <c r="I29" s="86">
        <f t="shared" si="4"/>
        <v>-8</v>
      </c>
      <c r="J29" s="49">
        <f>J28+I29</f>
        <v>-264</v>
      </c>
      <c r="K29" s="49"/>
      <c r="L29" s="13">
        <f>(C29+G29+8/24)</f>
        <v>0.33333333333333331</v>
      </c>
      <c r="M29" s="56">
        <f t="shared" ca="1" si="2"/>
        <v>0</v>
      </c>
    </row>
    <row r="30" spans="1:13" x14ac:dyDescent="0.25">
      <c r="A30" s="23">
        <v>43888</v>
      </c>
      <c r="B30" s="12" t="str">
        <f t="shared" si="0"/>
        <v>Donnerstag</v>
      </c>
      <c r="C30" s="13"/>
      <c r="D30" s="13"/>
      <c r="E30" s="13"/>
      <c r="F30" s="13"/>
      <c r="G30" s="28" t="str">
        <f t="shared" si="6"/>
        <v>0:00</v>
      </c>
      <c r="H30" s="14">
        <f>IF(OR(K30="U",K30="K",K30="F"),8,(D30-C30-G30)*24)</f>
        <v>0</v>
      </c>
      <c r="I30" s="86">
        <f t="shared" si="4"/>
        <v>-8</v>
      </c>
      <c r="J30" s="49">
        <f>J29+I30</f>
        <v>-272</v>
      </c>
      <c r="K30" s="49"/>
      <c r="L30" s="13">
        <f>(C30+G30+8/24)</f>
        <v>0.33333333333333331</v>
      </c>
      <c r="M30" s="56">
        <f t="shared" ca="1" si="2"/>
        <v>0</v>
      </c>
    </row>
    <row r="31" spans="1:13" x14ac:dyDescent="0.25">
      <c r="A31" s="23">
        <v>43889</v>
      </c>
      <c r="B31" s="12" t="str">
        <f t="shared" si="0"/>
        <v>Freitag</v>
      </c>
      <c r="C31" s="13"/>
      <c r="D31" s="13"/>
      <c r="E31" s="13"/>
      <c r="F31" s="13"/>
      <c r="G31" s="28" t="str">
        <f t="shared" si="6"/>
        <v>0:00</v>
      </c>
      <c r="H31" s="14">
        <f>IF(OR(K31="U",K31="K",K31="F"),8,(D31-C31-G31)*24)</f>
        <v>0</v>
      </c>
      <c r="I31" s="98">
        <f t="shared" si="4"/>
        <v>-8</v>
      </c>
      <c r="J31" s="49">
        <f>J30+I31</f>
        <v>-280</v>
      </c>
      <c r="K31" s="49"/>
      <c r="L31" s="13">
        <f>(C31+G31+8/24)</f>
        <v>0.33333333333333331</v>
      </c>
      <c r="M31" s="56">
        <f t="shared" ca="1" si="2"/>
        <v>0</v>
      </c>
    </row>
    <row r="32" spans="1:13" x14ac:dyDescent="0.25">
      <c r="A32" s="29">
        <v>43890</v>
      </c>
      <c r="B32" s="16" t="str">
        <f t="shared" si="0"/>
        <v>Samstag</v>
      </c>
      <c r="C32" s="17"/>
      <c r="D32" s="17"/>
      <c r="E32" s="17"/>
      <c r="F32" s="17"/>
      <c r="G32" s="18"/>
      <c r="H32" s="18"/>
      <c r="I32" s="82"/>
      <c r="J32" s="18"/>
      <c r="K32" s="18"/>
      <c r="L32" s="41"/>
      <c r="M32" s="64">
        <f t="shared" ca="1" si="2"/>
        <v>36</v>
      </c>
    </row>
    <row r="57" spans="1:1" x14ac:dyDescent="0.25">
      <c r="A57" s="1" t="s">
        <v>27</v>
      </c>
    </row>
  </sheetData>
  <mergeCells count="1">
    <mergeCell ref="A1:M1"/>
  </mergeCells>
  <conditionalFormatting sqref="A4:A9">
    <cfRule type="expression" dxfId="74" priority="13">
      <formula>K4:K32="K"</formula>
    </cfRule>
    <cfRule type="expression" dxfId="73" priority="14">
      <formula>K4:K32="U"</formula>
    </cfRule>
    <cfRule type="expression" dxfId="72" priority="15">
      <formula>K4:K32="H"</formula>
    </cfRule>
    <cfRule type="timePeriod" dxfId="71" priority="25" timePeriod="today">
      <formula>FLOOR(A4,1)=TODAY()</formula>
    </cfRule>
  </conditionalFormatting>
  <conditionalFormatting sqref="C4:C32">
    <cfRule type="expression" dxfId="70" priority="12">
      <formula>K4:K1048552="U"</formula>
    </cfRule>
  </conditionalFormatting>
  <conditionalFormatting sqref="D4:F9">
    <cfRule type="expression" dxfId="69" priority="11">
      <formula>K4:K32="U"</formula>
    </cfRule>
  </conditionalFormatting>
  <conditionalFormatting sqref="A10">
    <cfRule type="expression" dxfId="68" priority="65">
      <formula>K10:K37="K"</formula>
    </cfRule>
    <cfRule type="expression" dxfId="67" priority="66">
      <formula>K10:K37="U"</formula>
    </cfRule>
    <cfRule type="expression" dxfId="66" priority="67">
      <formula>K10:K37="H"</formula>
    </cfRule>
    <cfRule type="timePeriod" dxfId="65" priority="68" timePeriod="today">
      <formula>FLOOR(A10,1)=TODAY()</formula>
    </cfRule>
  </conditionalFormatting>
  <conditionalFormatting sqref="D10:F10">
    <cfRule type="expression" dxfId="64" priority="71">
      <formula>K10:K37="U"</formula>
    </cfRule>
  </conditionalFormatting>
  <conditionalFormatting sqref="A18:A25">
    <cfRule type="expression" dxfId="63" priority="73">
      <formula>K18:K37="K"</formula>
    </cfRule>
    <cfRule type="expression" dxfId="62" priority="74">
      <formula>K18:K37="U"</formula>
    </cfRule>
    <cfRule type="expression" dxfId="61" priority="75">
      <formula>K18:K37="H"</formula>
    </cfRule>
    <cfRule type="timePeriod" dxfId="60" priority="76" timePeriod="today">
      <formula>FLOOR(A18,1)=TODAY()</formula>
    </cfRule>
  </conditionalFormatting>
  <conditionalFormatting sqref="A26:A32">
    <cfRule type="expression" dxfId="59" priority="77">
      <formula>K26:K38="K"</formula>
    </cfRule>
    <cfRule type="expression" dxfId="58" priority="78">
      <formula>K26:K38="U"</formula>
    </cfRule>
    <cfRule type="expression" dxfId="57" priority="79">
      <formula>K26:K38="H"</formula>
    </cfRule>
    <cfRule type="timePeriod" dxfId="56" priority="80" timePeriod="today">
      <formula>FLOOR(A26,1)=TODAY()</formula>
    </cfRule>
  </conditionalFormatting>
  <conditionalFormatting sqref="A11:A17">
    <cfRule type="expression" dxfId="55" priority="85">
      <formula>K11:K37="K"</formula>
    </cfRule>
    <cfRule type="expression" dxfId="54" priority="86">
      <formula>K11:K37="U"</formula>
    </cfRule>
    <cfRule type="expression" dxfId="53" priority="87">
      <formula>K11:K37="H"</formula>
    </cfRule>
    <cfRule type="timePeriod" dxfId="52" priority="88" timePeriod="today">
      <formula>FLOOR(A11,1)=TODAY()</formula>
    </cfRule>
  </conditionalFormatting>
  <conditionalFormatting sqref="D18:F25">
    <cfRule type="expression" dxfId="51" priority="89">
      <formula>K18:K37="U"</formula>
    </cfRule>
  </conditionalFormatting>
  <conditionalFormatting sqref="D26:F31">
    <cfRule type="expression" dxfId="50" priority="90">
      <formula>K26:K38="U"</formula>
    </cfRule>
  </conditionalFormatting>
  <conditionalFormatting sqref="D11:F17">
    <cfRule type="expression" dxfId="49" priority="92">
      <formula>K11:K37="U"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569A7-8D9C-4780-8F91-902BABE93CE3}">
  <sheetPr codeName="Tabelle3"/>
  <dimension ref="A1:AD35"/>
  <sheetViews>
    <sheetView zoomScaleNormal="100" workbookViewId="0">
      <selection activeCell="D43" sqref="D43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30" ht="21" x14ac:dyDescent="0.35">
      <c r="A1" s="4"/>
      <c r="B1" s="173" t="s">
        <v>0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</row>
    <row r="2" spans="1:30" x14ac:dyDescent="0.25">
      <c r="B2" s="73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</row>
    <row r="3" spans="1:30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  <c r="O3" s="77"/>
      <c r="AD3" s="3"/>
    </row>
    <row r="4" spans="1:30" x14ac:dyDescent="0.25">
      <c r="A4" s="65"/>
      <c r="B4" s="36">
        <v>43891</v>
      </c>
      <c r="C4" s="50" t="str">
        <f>TEXT(B4,"tttt")</f>
        <v>Sonntag</v>
      </c>
      <c r="D4" s="51"/>
      <c r="E4" s="51"/>
      <c r="F4" s="51"/>
      <c r="G4" s="51"/>
      <c r="H4" s="52"/>
      <c r="I4" s="52"/>
      <c r="J4" s="52"/>
      <c r="K4" s="52"/>
      <c r="L4" s="52"/>
      <c r="M4" s="42"/>
      <c r="N4" s="58">
        <f ca="1">Hintergrund</f>
        <v>40</v>
      </c>
      <c r="O4" s="65"/>
      <c r="AD4" s="3"/>
    </row>
    <row r="5" spans="1:30" x14ac:dyDescent="0.25">
      <c r="A5" s="65"/>
      <c r="B5" s="23">
        <v>43892</v>
      </c>
      <c r="C5" s="47" t="str">
        <f t="shared" ref="C5:C34" si="0">TEXT(B5,"tttt")</f>
        <v>Montag</v>
      </c>
      <c r="D5" s="48"/>
      <c r="E5" s="48"/>
      <c r="F5" s="48"/>
      <c r="G5" s="48"/>
      <c r="H5" s="28" t="str">
        <f t="shared" ref="H5:H9" si="1">TEXT(IF(OR(      AND(((E5-D5)+(G5-F5))*24 &gt; 6,(F5-E5)*24&lt;0.75),      AND((E5-D5)*24 &gt; 6,F5="",G5=""),          AND((E5-D5)*24 &lt; 6,(F5-E5)*24&lt;0.75,(G5-F5)*24&gt;6)                  ), 0.75, 0)/24,"h:mm")</f>
        <v>0:00</v>
      </c>
      <c r="I5" s="14">
        <f ca="1">IF(OR(L5="U",L5="K",L5="F"),8,((E5-D5-H5)+(G5-F5))*24)</f>
        <v>0</v>
      </c>
      <c r="J5" s="81">
        <f ca="1">(I5-8)</f>
        <v>-8</v>
      </c>
      <c r="K5" s="49">
        <f ca="1">Februar!J31+J5</f>
        <v>-288</v>
      </c>
      <c r="L5" s="49" t="str">
        <f ca="1">IF(März!B5=Zeiterfassung!D5,Zeiterfassung!K5,"")</f>
        <v/>
      </c>
      <c r="M5" s="13">
        <f t="shared" ref="M5:M9" si="2">(D5+8.75/24)</f>
        <v>0.36458333333333331</v>
      </c>
      <c r="N5" s="67">
        <f ca="1">Hintergrund</f>
        <v>0</v>
      </c>
      <c r="O5" s="65"/>
      <c r="AD5" s="3"/>
    </row>
    <row r="6" spans="1:30" x14ac:dyDescent="0.25">
      <c r="A6" s="65"/>
      <c r="B6" s="23">
        <v>43893</v>
      </c>
      <c r="C6" s="47" t="str">
        <f t="shared" si="0"/>
        <v>Dienstag</v>
      </c>
      <c r="D6" s="48"/>
      <c r="E6" s="48"/>
      <c r="F6" s="48"/>
      <c r="G6" s="48"/>
      <c r="H6" s="28" t="str">
        <f t="shared" si="1"/>
        <v>0:00</v>
      </c>
      <c r="I6" s="14">
        <f t="shared" ref="I6:I9" si="3">IF(OR(L6="U",L6="K",L6="F"),8,((E6-D6-H6)+(G6-F6))*24)</f>
        <v>0</v>
      </c>
      <c r="J6" s="81">
        <f>(I6-8)</f>
        <v>-8</v>
      </c>
      <c r="K6" s="28">
        <f ca="1">K5+J6</f>
        <v>-296</v>
      </c>
      <c r="L6" s="28"/>
      <c r="M6" s="13">
        <f t="shared" si="2"/>
        <v>0.36458333333333331</v>
      </c>
      <c r="N6" s="56">
        <f ca="1">Hintergrund</f>
        <v>0</v>
      </c>
      <c r="O6" s="65"/>
      <c r="AD6" s="3"/>
    </row>
    <row r="7" spans="1:30" x14ac:dyDescent="0.25">
      <c r="A7" s="65"/>
      <c r="B7" s="23">
        <v>43894</v>
      </c>
      <c r="C7" s="26" t="str">
        <f t="shared" si="0"/>
        <v>Mittwoch</v>
      </c>
      <c r="D7" s="27"/>
      <c r="E7" s="27"/>
      <c r="F7" s="27"/>
      <c r="G7" s="27"/>
      <c r="H7" s="28" t="str">
        <f t="shared" si="1"/>
        <v>0:00</v>
      </c>
      <c r="I7" s="14">
        <f t="shared" si="3"/>
        <v>0</v>
      </c>
      <c r="J7" s="81">
        <f>(I7-8)</f>
        <v>-8</v>
      </c>
      <c r="K7" s="28">
        <f ca="1">K6+J7</f>
        <v>-304</v>
      </c>
      <c r="L7" s="28"/>
      <c r="M7" s="13">
        <f t="shared" si="2"/>
        <v>0.36458333333333331</v>
      </c>
      <c r="N7" s="56">
        <f t="shared" ref="N7:N34" ca="1" si="4">Hintergrund</f>
        <v>0</v>
      </c>
      <c r="O7" s="65"/>
      <c r="AD7" s="3"/>
    </row>
    <row r="8" spans="1:30" x14ac:dyDescent="0.25">
      <c r="A8" s="65"/>
      <c r="B8" s="23">
        <v>43895</v>
      </c>
      <c r="C8" s="26" t="str">
        <f t="shared" si="0"/>
        <v>Donnerstag</v>
      </c>
      <c r="D8" s="27"/>
      <c r="E8" s="27"/>
      <c r="F8" s="27"/>
      <c r="G8" s="27"/>
      <c r="H8" s="28" t="str">
        <f t="shared" si="1"/>
        <v>0:00</v>
      </c>
      <c r="I8" s="14">
        <f>IF(OR(L8="U",L8="K",L8="F"),8,((E8-D8-H8)+(G8-F8))*24)</f>
        <v>0</v>
      </c>
      <c r="J8" s="81">
        <f>(I8-8)</f>
        <v>-8</v>
      </c>
      <c r="K8" s="28">
        <f ca="1">K7+J8</f>
        <v>-312</v>
      </c>
      <c r="L8" s="28"/>
      <c r="M8" s="13">
        <f t="shared" si="2"/>
        <v>0.36458333333333331</v>
      </c>
      <c r="N8" s="56">
        <f t="shared" ca="1" si="4"/>
        <v>0</v>
      </c>
      <c r="O8" s="65"/>
      <c r="P8" s="70"/>
      <c r="Q8" s="70"/>
      <c r="R8" s="79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3"/>
    </row>
    <row r="9" spans="1:30" x14ac:dyDescent="0.25">
      <c r="A9" s="65"/>
      <c r="B9" s="23">
        <v>43896</v>
      </c>
      <c r="C9" s="24" t="str">
        <f t="shared" si="0"/>
        <v>Freitag</v>
      </c>
      <c r="D9" s="25"/>
      <c r="E9" s="25"/>
      <c r="F9" s="25"/>
      <c r="G9" s="25"/>
      <c r="H9" s="28" t="str">
        <f t="shared" si="1"/>
        <v>0:00</v>
      </c>
      <c r="I9" s="14">
        <f t="shared" si="3"/>
        <v>0</v>
      </c>
      <c r="J9" s="81">
        <f>(I9-8)</f>
        <v>-8</v>
      </c>
      <c r="K9" s="28">
        <f ca="1">K8+J9</f>
        <v>-320</v>
      </c>
      <c r="L9" s="28"/>
      <c r="M9" s="13">
        <f t="shared" si="2"/>
        <v>0.36458333333333331</v>
      </c>
      <c r="N9" s="56">
        <f t="shared" ca="1" si="4"/>
        <v>0</v>
      </c>
      <c r="O9" s="65"/>
      <c r="AD9" s="3"/>
    </row>
    <row r="10" spans="1:30" x14ac:dyDescent="0.25">
      <c r="A10" s="65"/>
      <c r="B10" s="29">
        <v>43897</v>
      </c>
      <c r="C10" s="33" t="str">
        <f t="shared" si="0"/>
        <v>Samstag</v>
      </c>
      <c r="D10" s="34"/>
      <c r="E10" s="34"/>
      <c r="F10" s="34"/>
      <c r="G10" s="34"/>
      <c r="H10" s="35"/>
      <c r="I10" s="18"/>
      <c r="J10" s="82"/>
      <c r="K10" s="35"/>
      <c r="L10" s="35"/>
      <c r="M10" s="41"/>
      <c r="N10" s="64">
        <f t="shared" ca="1" si="4"/>
        <v>36</v>
      </c>
    </row>
    <row r="11" spans="1:30" x14ac:dyDescent="0.25">
      <c r="A11" s="65"/>
      <c r="B11" s="36">
        <v>43898</v>
      </c>
      <c r="C11" s="37" t="str">
        <f t="shared" si="0"/>
        <v>Sonntag</v>
      </c>
      <c r="D11" s="38"/>
      <c r="E11" s="38"/>
      <c r="F11" s="38"/>
      <c r="G11" s="38"/>
      <c r="H11" s="39"/>
      <c r="I11" s="39"/>
      <c r="J11" s="83"/>
      <c r="K11" s="39"/>
      <c r="L11" s="39"/>
      <c r="M11" s="42"/>
      <c r="N11" s="58">
        <f t="shared" ca="1" si="4"/>
        <v>40</v>
      </c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</row>
    <row r="12" spans="1:30" x14ac:dyDescent="0.25">
      <c r="A12" s="65"/>
      <c r="B12" s="23">
        <v>43899</v>
      </c>
      <c r="C12" s="26" t="str">
        <f t="shared" si="0"/>
        <v>Montag</v>
      </c>
      <c r="D12" s="27"/>
      <c r="E12" s="27"/>
      <c r="F12" s="27"/>
      <c r="G12" s="27"/>
      <c r="H12" s="28" t="str">
        <f t="shared" ref="H12:H16" si="5">TEXT(IF(OR(      AND(((E12-D12)+(G12-F12))*24 &gt; 6,(F12-E12)*24&lt;0.75),      AND((E12-D12)*24 &gt; 6,F12="",G12=""),          AND((E12-D12)*24 &lt; 6,(F12-E12)*24&lt;0.75,(G12-F12)*24&gt;6)                  ), 0.75, 0)/24,"h:mm")</f>
        <v>0:00</v>
      </c>
      <c r="I12" s="14">
        <f t="shared" ref="I12:I16" si="6">IF(OR(L12="U",L12="K",L12="F"),8,((E12-D12-H12)+(G12-F12))*24)</f>
        <v>0</v>
      </c>
      <c r="J12" s="81">
        <f>(I12-8)</f>
        <v>-8</v>
      </c>
      <c r="K12" s="28">
        <f ca="1">K9+J12</f>
        <v>-328</v>
      </c>
      <c r="L12" s="28"/>
      <c r="M12" s="13">
        <f t="shared" ref="M12:M16" si="7">(D12+8.75/24)</f>
        <v>0.36458333333333331</v>
      </c>
      <c r="N12" s="56">
        <f t="shared" ca="1" si="4"/>
        <v>0</v>
      </c>
    </row>
    <row r="13" spans="1:30" x14ac:dyDescent="0.25">
      <c r="A13" s="65"/>
      <c r="B13" s="23">
        <v>43900</v>
      </c>
      <c r="C13" s="26" t="str">
        <f t="shared" si="0"/>
        <v>Dienstag</v>
      </c>
      <c r="D13" s="27"/>
      <c r="E13" s="27"/>
      <c r="F13" s="27"/>
      <c r="G13" s="27"/>
      <c r="H13" s="28" t="str">
        <f t="shared" si="5"/>
        <v>0:00</v>
      </c>
      <c r="I13" s="14">
        <f t="shared" si="6"/>
        <v>0</v>
      </c>
      <c r="J13" s="81">
        <f>(I13-8)</f>
        <v>-8</v>
      </c>
      <c r="K13" s="28">
        <f ca="1">K12+J13</f>
        <v>-336</v>
      </c>
      <c r="L13" s="28"/>
      <c r="M13" s="13">
        <f t="shared" si="7"/>
        <v>0.36458333333333331</v>
      </c>
      <c r="N13" s="56">
        <f t="shared" ca="1" si="4"/>
        <v>0</v>
      </c>
      <c r="P13" s="2"/>
      <c r="Q13" s="2"/>
    </row>
    <row r="14" spans="1:30" x14ac:dyDescent="0.25">
      <c r="A14" s="65"/>
      <c r="B14" s="23">
        <v>43901</v>
      </c>
      <c r="C14" s="26" t="str">
        <f t="shared" si="0"/>
        <v>Mittwoch</v>
      </c>
      <c r="D14" s="27"/>
      <c r="E14" s="27"/>
      <c r="F14" s="27"/>
      <c r="G14" s="27"/>
      <c r="H14" s="28" t="str">
        <f t="shared" si="5"/>
        <v>0:00</v>
      </c>
      <c r="I14" s="14">
        <f t="shared" si="6"/>
        <v>0</v>
      </c>
      <c r="J14" s="81">
        <f>(I14-8)</f>
        <v>-8</v>
      </c>
      <c r="K14" s="28">
        <f ca="1">K13+J14</f>
        <v>-344</v>
      </c>
      <c r="L14" s="28"/>
      <c r="M14" s="13">
        <f t="shared" si="7"/>
        <v>0.36458333333333331</v>
      </c>
      <c r="N14" s="56">
        <f t="shared" ca="1" si="4"/>
        <v>0</v>
      </c>
    </row>
    <row r="15" spans="1:30" x14ac:dyDescent="0.25">
      <c r="A15" s="65"/>
      <c r="B15" s="23">
        <v>43902</v>
      </c>
      <c r="C15" s="26" t="str">
        <f t="shared" si="0"/>
        <v>Donnerstag</v>
      </c>
      <c r="D15" s="27"/>
      <c r="E15" s="27"/>
      <c r="F15" s="27"/>
      <c r="G15" s="27"/>
      <c r="H15" s="28" t="str">
        <f t="shared" si="5"/>
        <v>0:00</v>
      </c>
      <c r="I15" s="14">
        <f t="shared" si="6"/>
        <v>0</v>
      </c>
      <c r="J15" s="81">
        <f>(I15-8)</f>
        <v>-8</v>
      </c>
      <c r="K15" s="28">
        <f ca="1">K14+J15</f>
        <v>-352</v>
      </c>
      <c r="L15" s="28"/>
      <c r="M15" s="13">
        <f t="shared" si="7"/>
        <v>0.36458333333333331</v>
      </c>
      <c r="N15" s="56">
        <f t="shared" ca="1" si="4"/>
        <v>0</v>
      </c>
      <c r="P15" s="69"/>
      <c r="Q15" s="66"/>
      <c r="R15" s="68"/>
    </row>
    <row r="16" spans="1:30" x14ac:dyDescent="0.25">
      <c r="A16" s="65"/>
      <c r="B16" s="23">
        <v>43903</v>
      </c>
      <c r="C16" s="26" t="str">
        <f t="shared" si="0"/>
        <v>Freitag</v>
      </c>
      <c r="D16" s="27"/>
      <c r="E16" s="27"/>
      <c r="F16" s="27"/>
      <c r="G16" s="27"/>
      <c r="H16" s="28" t="str">
        <f t="shared" si="5"/>
        <v>0:00</v>
      </c>
      <c r="I16" s="14">
        <f t="shared" si="6"/>
        <v>0</v>
      </c>
      <c r="J16" s="81">
        <f>(I16-8)</f>
        <v>-8</v>
      </c>
      <c r="K16" s="28">
        <f ca="1">K15+J16</f>
        <v>-360</v>
      </c>
      <c r="L16" s="28"/>
      <c r="M16" s="13">
        <f t="shared" si="7"/>
        <v>0.36458333333333331</v>
      </c>
      <c r="N16" s="56">
        <f t="shared" ca="1" si="4"/>
        <v>0</v>
      </c>
    </row>
    <row r="17" spans="1:29" x14ac:dyDescent="0.25">
      <c r="A17" s="65"/>
      <c r="B17" s="29">
        <v>43904</v>
      </c>
      <c r="C17" s="33" t="str">
        <f t="shared" si="0"/>
        <v>Samstag</v>
      </c>
      <c r="D17" s="34"/>
      <c r="E17" s="34"/>
      <c r="F17" s="34"/>
      <c r="G17" s="34"/>
      <c r="H17" s="35"/>
      <c r="I17" s="35"/>
      <c r="J17" s="84"/>
      <c r="K17" s="35"/>
      <c r="L17" s="35"/>
      <c r="M17" s="41"/>
      <c r="N17" s="64">
        <f t="shared" ca="1" si="4"/>
        <v>36</v>
      </c>
      <c r="Q17" s="2"/>
      <c r="S17" s="2"/>
    </row>
    <row r="18" spans="1:29" x14ac:dyDescent="0.25">
      <c r="A18" s="65"/>
      <c r="B18" s="36">
        <v>43905</v>
      </c>
      <c r="C18" s="37" t="str">
        <f t="shared" si="0"/>
        <v>Sonntag</v>
      </c>
      <c r="D18" s="38"/>
      <c r="E18" s="38"/>
      <c r="F18" s="38"/>
      <c r="G18" s="38"/>
      <c r="H18" s="39"/>
      <c r="I18" s="39"/>
      <c r="J18" s="83"/>
      <c r="K18" s="39"/>
      <c r="L18" s="39"/>
      <c r="M18" s="42"/>
      <c r="N18" s="58">
        <f t="shared" ca="1" si="4"/>
        <v>40</v>
      </c>
    </row>
    <row r="19" spans="1:29" s="70" customFormat="1" x14ac:dyDescent="0.25">
      <c r="A19" s="91"/>
      <c r="B19" s="23">
        <v>43906</v>
      </c>
      <c r="C19" s="26" t="str">
        <f t="shared" si="0"/>
        <v>Montag</v>
      </c>
      <c r="D19" s="27"/>
      <c r="E19" s="27"/>
      <c r="F19" s="27"/>
      <c r="G19" s="27"/>
      <c r="H19" s="28" t="str">
        <f t="shared" ref="H19:H23" si="8">TEXT(IF(OR(      AND(((E19-D19)+(G19-F19))*24 &gt; 6,(F19-E19)*24&lt;0.75),      AND((E19-D19)*24 &gt; 6,F19="",G19=""),          AND((E19-D19)*24 &lt; 6,(F19-E19)*24&lt;0.75,(G19-F19)*24&gt;6)                  ), 0.75, 0)/24,"h:mm")</f>
        <v>0:00</v>
      </c>
      <c r="I19" s="14">
        <f t="shared" ref="I19:I23" si="9">IF(OR(L19="U",L19="K",L19="F"),8,((E19-D19-H19)+(G19-F19))*24)</f>
        <v>0</v>
      </c>
      <c r="J19" s="81">
        <f>(I19-8)</f>
        <v>-8</v>
      </c>
      <c r="K19" s="28">
        <f ca="1">K16+J19</f>
        <v>-368</v>
      </c>
      <c r="L19" s="28"/>
      <c r="M19" s="13">
        <f t="shared" ref="M19:M23" si="10">(D19+8.75/24)</f>
        <v>0.36458333333333331</v>
      </c>
      <c r="N19" s="56">
        <f t="shared" ca="1" si="4"/>
        <v>0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x14ac:dyDescent="0.25">
      <c r="A20" s="65"/>
      <c r="B20" s="23">
        <v>43907</v>
      </c>
      <c r="C20" s="26" t="str">
        <f t="shared" si="0"/>
        <v>Dienstag</v>
      </c>
      <c r="D20" s="27"/>
      <c r="E20" s="27"/>
      <c r="F20" s="27"/>
      <c r="G20" s="27"/>
      <c r="H20" s="28" t="str">
        <f t="shared" si="8"/>
        <v>0:00</v>
      </c>
      <c r="I20" s="14">
        <f t="shared" si="9"/>
        <v>0</v>
      </c>
      <c r="J20" s="81">
        <f>(I20-8)</f>
        <v>-8</v>
      </c>
      <c r="K20" s="28">
        <f ca="1">K19+J20</f>
        <v>-376</v>
      </c>
      <c r="L20" s="28"/>
      <c r="M20" s="13">
        <f t="shared" si="10"/>
        <v>0.36458333333333331</v>
      </c>
      <c r="N20" s="56">
        <f t="shared" ca="1" si="4"/>
        <v>0</v>
      </c>
    </row>
    <row r="21" spans="1:29" x14ac:dyDescent="0.25">
      <c r="A21" s="65"/>
      <c r="B21" s="23">
        <v>43908</v>
      </c>
      <c r="C21" s="26" t="str">
        <f t="shared" si="0"/>
        <v>Mittwoch</v>
      </c>
      <c r="D21" s="27"/>
      <c r="E21" s="27"/>
      <c r="F21" s="27"/>
      <c r="G21" s="27"/>
      <c r="H21" s="28" t="str">
        <f t="shared" si="8"/>
        <v>0:00</v>
      </c>
      <c r="I21" s="14">
        <f t="shared" si="9"/>
        <v>0</v>
      </c>
      <c r="J21" s="81">
        <f>(I21-8)</f>
        <v>-8</v>
      </c>
      <c r="K21" s="28">
        <f ca="1">K20+J21</f>
        <v>-384</v>
      </c>
      <c r="L21" s="28"/>
      <c r="M21" s="13">
        <f t="shared" si="10"/>
        <v>0.36458333333333331</v>
      </c>
      <c r="N21" s="56">
        <f t="shared" ca="1" si="4"/>
        <v>0</v>
      </c>
    </row>
    <row r="22" spans="1:29" s="70" customFormat="1" x14ac:dyDescent="0.25">
      <c r="A22" s="91"/>
      <c r="B22" s="23">
        <v>43909</v>
      </c>
      <c r="C22" s="26" t="str">
        <f t="shared" si="0"/>
        <v>Donnerstag</v>
      </c>
      <c r="D22" s="27"/>
      <c r="E22" s="27"/>
      <c r="F22" s="27"/>
      <c r="G22" s="27"/>
      <c r="H22" s="28" t="str">
        <f t="shared" si="8"/>
        <v>0:00</v>
      </c>
      <c r="I22" s="14">
        <v>7.84</v>
      </c>
      <c r="J22" s="81">
        <f>(I22-8)</f>
        <v>-0.16000000000000014</v>
      </c>
      <c r="K22" s="28">
        <f ca="1">K21+J22</f>
        <v>-384.16</v>
      </c>
      <c r="L22" s="28"/>
      <c r="M22" s="13">
        <f t="shared" si="10"/>
        <v>0.36458333333333331</v>
      </c>
      <c r="N22" s="56">
        <f t="shared" ca="1" si="4"/>
        <v>0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x14ac:dyDescent="0.25">
      <c r="A23" s="65"/>
      <c r="B23" s="23">
        <v>43910</v>
      </c>
      <c r="C23" s="26" t="str">
        <f t="shared" si="0"/>
        <v>Freitag</v>
      </c>
      <c r="D23" s="27"/>
      <c r="E23" s="27"/>
      <c r="F23" s="27"/>
      <c r="G23" s="27"/>
      <c r="H23" s="28" t="str">
        <f t="shared" si="8"/>
        <v>0:00</v>
      </c>
      <c r="I23" s="14">
        <f t="shared" si="9"/>
        <v>0</v>
      </c>
      <c r="J23" s="81">
        <f>(I23-8)</f>
        <v>-8</v>
      </c>
      <c r="K23" s="28">
        <f ca="1">K22+J23</f>
        <v>-392.16</v>
      </c>
      <c r="L23" s="28"/>
      <c r="M23" s="13">
        <f t="shared" si="10"/>
        <v>0.36458333333333331</v>
      </c>
      <c r="N23" s="56">
        <f t="shared" ca="1" si="4"/>
        <v>0</v>
      </c>
    </row>
    <row r="24" spans="1:29" x14ac:dyDescent="0.25">
      <c r="A24" s="65"/>
      <c r="B24" s="29">
        <v>43911</v>
      </c>
      <c r="C24" s="33" t="str">
        <f t="shared" si="0"/>
        <v>Samstag</v>
      </c>
      <c r="D24" s="34"/>
      <c r="E24" s="34"/>
      <c r="F24" s="34"/>
      <c r="G24" s="34"/>
      <c r="H24" s="35"/>
      <c r="I24" s="35"/>
      <c r="J24" s="84"/>
      <c r="K24" s="35"/>
      <c r="L24" s="35"/>
      <c r="M24" s="41"/>
      <c r="N24" s="64">
        <f t="shared" ca="1" si="4"/>
        <v>36</v>
      </c>
    </row>
    <row r="25" spans="1:29" x14ac:dyDescent="0.25">
      <c r="A25" s="65"/>
      <c r="B25" s="36">
        <v>43912</v>
      </c>
      <c r="C25" s="37" t="str">
        <f t="shared" si="0"/>
        <v>Sonntag</v>
      </c>
      <c r="D25" s="38"/>
      <c r="E25" s="38"/>
      <c r="F25" s="38"/>
      <c r="G25" s="38"/>
      <c r="H25" s="39"/>
      <c r="I25" s="39"/>
      <c r="J25" s="83"/>
      <c r="K25" s="39"/>
      <c r="L25" s="39"/>
      <c r="M25" s="42"/>
      <c r="N25" s="58">
        <f t="shared" ca="1" si="4"/>
        <v>40</v>
      </c>
    </row>
    <row r="26" spans="1:29" x14ac:dyDescent="0.25">
      <c r="A26" s="65"/>
      <c r="B26" s="23">
        <v>43913</v>
      </c>
      <c r="C26" s="26" t="str">
        <f t="shared" si="0"/>
        <v>Montag</v>
      </c>
      <c r="D26" s="27"/>
      <c r="E26" s="27"/>
      <c r="F26" s="27"/>
      <c r="G26" s="27"/>
      <c r="H26" s="28" t="str">
        <f t="shared" ref="H26:H30" si="11">TEXT(IF(OR(      AND(((E26-D26)+(G26-F26))*24 &gt; 6,(F26-E26)*24&lt;0.75),      AND((E26-D26)*24 &gt; 6,F26="",G26=""),          AND((E26-D26)*24 &lt; 6,(F26-E26)*24&lt;0.75,(G26-F26)*24&gt;6)                  ), 0.75, 0)/24,"h:mm")</f>
        <v>0:00</v>
      </c>
      <c r="I26" s="14">
        <f>IF(OR(L26="U",L26="K",L26="F"),8,((E26-D26-H26)+(G26-F26))*24)</f>
        <v>0</v>
      </c>
      <c r="J26" s="81">
        <f t="shared" ref="J26:J30" si="12">(I26-8)</f>
        <v>-8</v>
      </c>
      <c r="K26" s="28">
        <f ca="1">K23+J26</f>
        <v>-400.16</v>
      </c>
      <c r="L26" s="28"/>
      <c r="M26" s="13">
        <f t="shared" ref="M26:M27" si="13">(D26+8.75/24)</f>
        <v>0.36458333333333331</v>
      </c>
      <c r="N26" s="56">
        <f t="shared" ca="1" si="4"/>
        <v>0</v>
      </c>
    </row>
    <row r="27" spans="1:29" x14ac:dyDescent="0.25">
      <c r="A27" s="65"/>
      <c r="B27" s="23">
        <v>43914</v>
      </c>
      <c r="C27" s="26" t="str">
        <f t="shared" si="0"/>
        <v>Dienstag</v>
      </c>
      <c r="D27" s="27"/>
      <c r="E27" s="27"/>
      <c r="F27" s="27"/>
      <c r="G27" s="27"/>
      <c r="H27" s="28" t="str">
        <f t="shared" si="11"/>
        <v>0:00</v>
      </c>
      <c r="I27" s="14">
        <f>IF(OR(L27="U",L27="K",L27="F"),8,((E27-D27-H27)+(G27-F27))*24)</f>
        <v>0</v>
      </c>
      <c r="J27" s="81">
        <f t="shared" si="12"/>
        <v>-8</v>
      </c>
      <c r="K27" s="28">
        <f ca="1">K26+J27</f>
        <v>-408.16</v>
      </c>
      <c r="L27" s="28"/>
      <c r="M27" s="13">
        <f t="shared" si="13"/>
        <v>0.36458333333333331</v>
      </c>
      <c r="N27" s="56">
        <f t="shared" ca="1" si="4"/>
        <v>0</v>
      </c>
    </row>
    <row r="28" spans="1:29" x14ac:dyDescent="0.25">
      <c r="A28" s="65"/>
      <c r="B28" s="23">
        <v>43915</v>
      </c>
      <c r="C28" s="26" t="str">
        <f t="shared" si="0"/>
        <v>Mittwoch</v>
      </c>
      <c r="D28" s="27"/>
      <c r="E28" s="27"/>
      <c r="F28" s="27"/>
      <c r="G28" s="27"/>
      <c r="H28" s="28" t="str">
        <f t="shared" si="11"/>
        <v>0:00</v>
      </c>
      <c r="I28" s="14">
        <f t="shared" ref="I28:I30" si="14">IF(OR(L28="U",L28="K",L28="F"),8,((E28-D28-H28)+(G28-F28))*24)</f>
        <v>0</v>
      </c>
      <c r="J28" s="81">
        <f t="shared" si="12"/>
        <v>-8</v>
      </c>
      <c r="K28" s="28">
        <f ca="1">K27+J28</f>
        <v>-416.16</v>
      </c>
      <c r="L28" s="28"/>
      <c r="M28" s="13">
        <f>(D28+8.75/24)</f>
        <v>0.36458333333333331</v>
      </c>
      <c r="N28" s="56">
        <f t="shared" ca="1" si="4"/>
        <v>0</v>
      </c>
    </row>
    <row r="29" spans="1:29" x14ac:dyDescent="0.25">
      <c r="A29" s="65"/>
      <c r="B29" s="23">
        <v>43916</v>
      </c>
      <c r="C29" s="26" t="str">
        <f t="shared" si="0"/>
        <v>Donnerstag</v>
      </c>
      <c r="D29" s="27"/>
      <c r="E29" s="27"/>
      <c r="F29" s="27"/>
      <c r="G29" s="27"/>
      <c r="H29" s="28" t="str">
        <f t="shared" si="11"/>
        <v>0:00</v>
      </c>
      <c r="I29" s="14">
        <f t="shared" si="14"/>
        <v>0</v>
      </c>
      <c r="J29" s="81">
        <f t="shared" si="12"/>
        <v>-8</v>
      </c>
      <c r="K29" s="28">
        <f ca="1">K28+J29</f>
        <v>-424.16</v>
      </c>
      <c r="L29" s="28"/>
      <c r="M29" s="13">
        <f t="shared" ref="M29:M30" si="15">(D29+8.75/24)</f>
        <v>0.36458333333333331</v>
      </c>
      <c r="N29" s="56">
        <f t="shared" ca="1" si="4"/>
        <v>0</v>
      </c>
    </row>
    <row r="30" spans="1:29" x14ac:dyDescent="0.25">
      <c r="A30" s="65"/>
      <c r="B30" s="23">
        <v>43917</v>
      </c>
      <c r="C30" s="47" t="str">
        <f t="shared" si="0"/>
        <v>Freitag</v>
      </c>
      <c r="D30" s="48"/>
      <c r="E30" s="48"/>
      <c r="F30" s="48"/>
      <c r="G30" s="48"/>
      <c r="H30" s="28" t="str">
        <f t="shared" si="11"/>
        <v>0:00</v>
      </c>
      <c r="I30" s="14">
        <f t="shared" si="14"/>
        <v>0</v>
      </c>
      <c r="J30" s="81">
        <f t="shared" si="12"/>
        <v>-8</v>
      </c>
      <c r="K30" s="28">
        <f ca="1">K29+J30</f>
        <v>-432.16</v>
      </c>
      <c r="L30" s="28"/>
      <c r="M30" s="13">
        <f t="shared" si="15"/>
        <v>0.36458333333333331</v>
      </c>
      <c r="N30" s="56">
        <f t="shared" ca="1" si="4"/>
        <v>0</v>
      </c>
    </row>
    <row r="31" spans="1:29" x14ac:dyDescent="0.25">
      <c r="A31" s="65"/>
      <c r="B31" s="29">
        <v>43918</v>
      </c>
      <c r="C31" s="16" t="str">
        <f t="shared" si="0"/>
        <v>Samstag</v>
      </c>
      <c r="D31" s="17"/>
      <c r="E31" s="17"/>
      <c r="F31" s="17"/>
      <c r="G31" s="17"/>
      <c r="H31" s="35"/>
      <c r="I31" s="35"/>
      <c r="J31" s="82"/>
      <c r="K31" s="35"/>
      <c r="L31" s="35"/>
      <c r="M31" s="41"/>
      <c r="N31" s="64">
        <f t="shared" ca="1" si="4"/>
        <v>36</v>
      </c>
    </row>
    <row r="32" spans="1:29" x14ac:dyDescent="0.25">
      <c r="A32" s="65"/>
      <c r="B32" s="36">
        <v>43919</v>
      </c>
      <c r="C32" s="20" t="str">
        <f t="shared" si="0"/>
        <v>Sonntag</v>
      </c>
      <c r="D32" s="21"/>
      <c r="E32" s="21"/>
      <c r="F32" s="21"/>
      <c r="G32" s="21"/>
      <c r="H32" s="22"/>
      <c r="I32" s="22"/>
      <c r="J32" s="85"/>
      <c r="K32" s="22"/>
      <c r="L32" s="22"/>
      <c r="M32" s="42"/>
      <c r="N32" s="58">
        <f t="shared" ca="1" si="4"/>
        <v>40</v>
      </c>
    </row>
    <row r="33" spans="1:14" x14ac:dyDescent="0.25">
      <c r="A33" s="65"/>
      <c r="B33" s="23">
        <v>43920</v>
      </c>
      <c r="C33" s="47" t="str">
        <f t="shared" si="0"/>
        <v>Montag</v>
      </c>
      <c r="D33" s="48"/>
      <c r="E33" s="48"/>
      <c r="F33" s="48"/>
      <c r="G33" s="48"/>
      <c r="H33" s="28" t="str">
        <f t="shared" ref="H33:H34" si="16">TEXT(IF(OR(      AND(((E33-D33)+(G33-F33))*24 &gt; 6,(F33-E33)*24&lt;0.75),      AND((E33-D33)*24 &gt; 6,F33="",G33=""),          AND((E33-D33)*24 &lt; 6,(F33-E33)*24&lt;0.75,(G33-F33)*24&gt;6)                  ), 0.75, 0)/24,"h:mm")</f>
        <v>0:00</v>
      </c>
      <c r="I33" s="14">
        <f t="shared" ref="I33:I34" si="17">IF(OR(L33="U",L33="K",L33="F"),8,((E33-D33-H33)+(G33-F33))*24)</f>
        <v>0</v>
      </c>
      <c r="J33" s="81">
        <f>(I33-8)</f>
        <v>-8</v>
      </c>
      <c r="K33" s="28">
        <f ca="1">K30+J33</f>
        <v>-440.16</v>
      </c>
      <c r="L33" s="28"/>
      <c r="M33" s="13">
        <f t="shared" ref="M33:M34" si="18">(D33+8.75/24)</f>
        <v>0.36458333333333331</v>
      </c>
      <c r="N33" s="56">
        <f t="shared" ca="1" si="4"/>
        <v>0</v>
      </c>
    </row>
    <row r="34" spans="1:14" x14ac:dyDescent="0.25">
      <c r="A34" s="65"/>
      <c r="B34" s="23">
        <v>43921</v>
      </c>
      <c r="C34" s="47" t="str">
        <f t="shared" si="0"/>
        <v>Dienstag</v>
      </c>
      <c r="D34" s="48"/>
      <c r="E34" s="48"/>
      <c r="F34" s="48"/>
      <c r="G34" s="48"/>
      <c r="H34" s="28" t="str">
        <f t="shared" si="16"/>
        <v>0:00</v>
      </c>
      <c r="I34" s="14">
        <f t="shared" si="17"/>
        <v>0</v>
      </c>
      <c r="J34" s="81">
        <f>(I34-8)</f>
        <v>-8</v>
      </c>
      <c r="K34" s="28">
        <f ca="1">K33+J34</f>
        <v>-448.16</v>
      </c>
      <c r="L34" s="28"/>
      <c r="M34" s="13">
        <f t="shared" si="18"/>
        <v>0.36458333333333331</v>
      </c>
      <c r="N34" s="56">
        <f t="shared" ca="1" si="4"/>
        <v>0</v>
      </c>
    </row>
    <row r="35" spans="1:14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65"/>
      <c r="N35" s="45"/>
    </row>
  </sheetData>
  <mergeCells count="1">
    <mergeCell ref="B1:N1"/>
  </mergeCells>
  <conditionalFormatting sqref="B1:N34">
    <cfRule type="expression" dxfId="48" priority="2">
      <formula>IF($B1=TODAY(),1,0)</formula>
    </cfRule>
  </conditionalFormatting>
  <conditionalFormatting sqref="B4:N34">
    <cfRule type="expression" dxfId="47" priority="22">
      <formula>IF($L4="K",1,0)</formula>
    </cfRule>
    <cfRule type="expression" dxfId="46" priority="23">
      <formula>IF($L4="U",1,0)</formula>
    </cfRule>
    <cfRule type="expression" dxfId="45" priority="24">
      <formula>IF($L4="H",1,0)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32FD2-E1CD-4821-8092-82FE675BEDA1}">
  <sheetPr codeName="Tabelle4"/>
  <dimension ref="A1:O34"/>
  <sheetViews>
    <sheetView workbookViewId="0">
      <selection activeCell="E43" sqref="E43"/>
    </sheetView>
  </sheetViews>
  <sheetFormatPr baseColWidth="10" defaultColWidth="11.42578125" defaultRowHeight="15" x14ac:dyDescent="0.25"/>
  <cols>
    <col min="1" max="11" width="11.42578125" style="99"/>
    <col min="12" max="12" width="6.85546875" style="99" customWidth="1"/>
    <col min="13" max="14" width="11.42578125" style="99"/>
    <col min="15" max="15" width="1.85546875" style="99" customWidth="1"/>
    <col min="16" max="16" width="13" style="99" customWidth="1"/>
    <col min="17" max="28" width="7.28515625" style="99" customWidth="1"/>
    <col min="29" max="16384" width="11.42578125" style="99"/>
  </cols>
  <sheetData>
    <row r="1" spans="1:15" ht="21" customHeight="1" x14ac:dyDescent="0.25">
      <c r="B1" s="175" t="s">
        <v>0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7"/>
    </row>
    <row r="2" spans="1:15" ht="15.75" thickBot="1" x14ac:dyDescent="0.3">
      <c r="B2" s="178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80"/>
    </row>
    <row r="3" spans="1:15" x14ac:dyDescent="0.25">
      <c r="A3" s="100"/>
      <c r="B3" s="103"/>
      <c r="C3" s="104"/>
      <c r="D3" s="105" t="s">
        <v>1</v>
      </c>
      <c r="E3" s="105" t="s">
        <v>2</v>
      </c>
      <c r="F3" s="105" t="s">
        <v>1</v>
      </c>
      <c r="G3" s="105" t="s">
        <v>2</v>
      </c>
      <c r="H3" s="105" t="s">
        <v>4</v>
      </c>
      <c r="I3" s="105" t="s">
        <v>6</v>
      </c>
      <c r="J3" s="105" t="s">
        <v>3</v>
      </c>
      <c r="K3" s="105" t="s">
        <v>5</v>
      </c>
      <c r="L3" s="105"/>
      <c r="M3" s="121" t="s">
        <v>10</v>
      </c>
      <c r="N3" s="122" t="s">
        <v>11</v>
      </c>
      <c r="O3" s="101"/>
    </row>
    <row r="4" spans="1:15" x14ac:dyDescent="0.25">
      <c r="A4" s="100"/>
      <c r="B4" s="106">
        <v>43922</v>
      </c>
      <c r="C4" s="24" t="str">
        <f>TEXT(B4,"tttt")</f>
        <v>Mittwoch</v>
      </c>
      <c r="D4" s="25"/>
      <c r="E4" s="25"/>
      <c r="F4" s="25"/>
      <c r="G4" s="25"/>
      <c r="H4" s="28" t="str">
        <f t="shared" ref="H4:H6" si="0">TEXT(IF(OR(      AND(((E4-D4)+(G4-F4))*24 &gt; 6,(F4-E4)*24&lt;0.75),      AND((E4-D4)*24 &gt; 6,F4="",G4=""),          AND((E4-D4)*24 &lt; 6,(F4-E4)*24&lt;0.75,(G4-F4)*24&gt;6)                  ), 0.75, 0)/24,"h:mm")</f>
        <v>0:00</v>
      </c>
      <c r="I4" s="14">
        <f t="shared" ref="I4:I6" si="1">IF(OR(L4="U",L4="K",L4="F",L4="GT"),8,(E4-D4-H4)*24)</f>
        <v>0</v>
      </c>
      <c r="J4" s="81">
        <f>I4-8</f>
        <v>-8</v>
      </c>
      <c r="K4" s="49">
        <f ca="1">März!K34+J4</f>
        <v>-456.16</v>
      </c>
      <c r="L4" s="49"/>
      <c r="M4" s="13">
        <f t="shared" ref="M4:M6" si="2">(D4+8.75/24)</f>
        <v>0.36458333333333331</v>
      </c>
      <c r="N4" s="107">
        <f ca="1">Hintergrund</f>
        <v>0</v>
      </c>
      <c r="O4" s="101"/>
    </row>
    <row r="5" spans="1:15" x14ac:dyDescent="0.25">
      <c r="A5" s="100"/>
      <c r="B5" s="106">
        <v>43923</v>
      </c>
      <c r="C5" s="47" t="str">
        <f t="shared" ref="C5:C33" si="3">TEXT(B5,"tttt")</f>
        <v>Donnerstag</v>
      </c>
      <c r="D5" s="48"/>
      <c r="E5" s="48"/>
      <c r="F5" s="48"/>
      <c r="G5" s="48"/>
      <c r="H5" s="28" t="str">
        <f t="shared" si="0"/>
        <v>0:00</v>
      </c>
      <c r="I5" s="14">
        <f t="shared" si="1"/>
        <v>0</v>
      </c>
      <c r="J5" s="81">
        <f>I5-8</f>
        <v>-8</v>
      </c>
      <c r="K5" s="28">
        <f ca="1">K4+J5</f>
        <v>-464.16</v>
      </c>
      <c r="L5" s="28"/>
      <c r="M5" s="13">
        <f t="shared" si="2"/>
        <v>0.36458333333333331</v>
      </c>
      <c r="N5" s="107">
        <f ca="1">Hintergrund</f>
        <v>0</v>
      </c>
      <c r="O5" s="101"/>
    </row>
    <row r="6" spans="1:15" x14ac:dyDescent="0.25">
      <c r="A6" s="100"/>
      <c r="B6" s="106">
        <v>43924</v>
      </c>
      <c r="C6" s="47" t="str">
        <f t="shared" si="3"/>
        <v>Freitag</v>
      </c>
      <c r="D6" s="48"/>
      <c r="E6" s="48"/>
      <c r="F6" s="48"/>
      <c r="G6" s="48"/>
      <c r="H6" s="28" t="str">
        <f t="shared" si="0"/>
        <v>0:00</v>
      </c>
      <c r="I6" s="14">
        <f t="shared" si="1"/>
        <v>0</v>
      </c>
      <c r="J6" s="81">
        <f>I6-8</f>
        <v>-8</v>
      </c>
      <c r="K6" s="28">
        <f ca="1">K5+J6</f>
        <v>-472.16</v>
      </c>
      <c r="L6" s="28"/>
      <c r="M6" s="13">
        <f t="shared" si="2"/>
        <v>0.36458333333333331</v>
      </c>
      <c r="N6" s="108">
        <f ca="1">Hintergrund</f>
        <v>0</v>
      </c>
      <c r="O6" s="101"/>
    </row>
    <row r="7" spans="1:15" x14ac:dyDescent="0.25">
      <c r="A7" s="100"/>
      <c r="B7" s="109">
        <v>43925</v>
      </c>
      <c r="C7" s="33" t="str">
        <f t="shared" si="3"/>
        <v>Samstag</v>
      </c>
      <c r="D7" s="34"/>
      <c r="E7" s="34"/>
      <c r="F7" s="34"/>
      <c r="G7" s="34"/>
      <c r="H7" s="35"/>
      <c r="I7" s="18"/>
      <c r="J7" s="82"/>
      <c r="K7" s="35"/>
      <c r="L7" s="35"/>
      <c r="M7" s="123"/>
      <c r="N7" s="124">
        <f t="shared" ref="N7:N33" ca="1" si="4">Hintergrund</f>
        <v>36</v>
      </c>
      <c r="O7" s="101"/>
    </row>
    <row r="8" spans="1:15" x14ac:dyDescent="0.25">
      <c r="A8" s="100"/>
      <c r="B8" s="110">
        <v>43926</v>
      </c>
      <c r="C8" s="37" t="str">
        <f t="shared" si="3"/>
        <v>Sonntag</v>
      </c>
      <c r="D8" s="38"/>
      <c r="E8" s="38"/>
      <c r="F8" s="38"/>
      <c r="G8" s="38"/>
      <c r="H8" s="39"/>
      <c r="I8" s="22"/>
      <c r="J8" s="85"/>
      <c r="K8" s="39"/>
      <c r="L8" s="39"/>
      <c r="M8" s="125"/>
      <c r="N8" s="111">
        <f t="shared" ca="1" si="4"/>
        <v>40</v>
      </c>
      <c r="O8" s="101"/>
    </row>
    <row r="9" spans="1:15" x14ac:dyDescent="0.25">
      <c r="A9" s="100"/>
      <c r="B9" s="106">
        <v>43927</v>
      </c>
      <c r="C9" s="24" t="str">
        <f t="shared" si="3"/>
        <v>Montag</v>
      </c>
      <c r="D9" s="25"/>
      <c r="E9" s="25"/>
      <c r="F9" s="25"/>
      <c r="G9" s="25"/>
      <c r="H9" s="28" t="str">
        <f t="shared" ref="H9:H13" si="5">TEXT(IF(OR(      AND(((E9-D9)+(G9-F9))*24 &gt; 6,(F9-E9)*24&lt;0.75),      AND((E9-D9)*24 &gt; 6,F9="",G9=""),          AND((E9-D9)*24 &lt; 6,(F9-E9)*24&lt;0.75,(G9-F9)*24&gt;6)                  ), 0.75, 0)/24,"h:mm")</f>
        <v>0:00</v>
      </c>
      <c r="I9" s="14">
        <f t="shared" ref="I9:I10" si="6">IF(OR(L9="U",L9="K",L9="F",L9="GT"),8,(E9-D9-H9)*24)</f>
        <v>0</v>
      </c>
      <c r="J9" s="81">
        <f>I9-8</f>
        <v>-8</v>
      </c>
      <c r="K9" s="28">
        <f ca="1">K6+J9</f>
        <v>-480.16</v>
      </c>
      <c r="L9" s="28"/>
      <c r="M9" s="13">
        <f t="shared" ref="M9:M13" si="7">(D9+8.75/24)</f>
        <v>0.36458333333333331</v>
      </c>
      <c r="N9" s="108">
        <f t="shared" ca="1" si="4"/>
        <v>0</v>
      </c>
      <c r="O9" s="101"/>
    </row>
    <row r="10" spans="1:15" x14ac:dyDescent="0.25">
      <c r="A10" s="100"/>
      <c r="B10" s="106">
        <v>43928</v>
      </c>
      <c r="C10" s="26" t="str">
        <f t="shared" si="3"/>
        <v>Dienstag</v>
      </c>
      <c r="D10" s="27"/>
      <c r="E10" s="27"/>
      <c r="F10" s="27"/>
      <c r="G10" s="27"/>
      <c r="H10" s="28" t="str">
        <f t="shared" si="5"/>
        <v>0:00</v>
      </c>
      <c r="I10" s="14">
        <f t="shared" si="6"/>
        <v>0</v>
      </c>
      <c r="J10" s="81">
        <f>I10-8</f>
        <v>-8</v>
      </c>
      <c r="K10" s="28">
        <f ca="1">K9+J10</f>
        <v>-488.16</v>
      </c>
      <c r="L10" s="28"/>
      <c r="M10" s="13">
        <f t="shared" si="7"/>
        <v>0.36458333333333331</v>
      </c>
      <c r="N10" s="108">
        <f t="shared" ca="1" si="4"/>
        <v>0</v>
      </c>
      <c r="O10" s="101"/>
    </row>
    <row r="11" spans="1:15" x14ac:dyDescent="0.25">
      <c r="A11" s="100"/>
      <c r="B11" s="106">
        <v>43929</v>
      </c>
      <c r="C11" s="26" t="str">
        <f t="shared" si="3"/>
        <v>Mittwoch</v>
      </c>
      <c r="D11" s="27"/>
      <c r="E11" s="27"/>
      <c r="F11" s="27"/>
      <c r="G11" s="27"/>
      <c r="H11" s="28" t="str">
        <f t="shared" si="5"/>
        <v>0:00</v>
      </c>
      <c r="I11" s="14">
        <f>IF(OR(L11="U",L11="K",L11="F",L11="GT"),8,(E11-D11-H11)*24)</f>
        <v>0</v>
      </c>
      <c r="J11" s="81">
        <f>I11-8</f>
        <v>-8</v>
      </c>
      <c r="K11" s="28">
        <f ca="1">K10+J11</f>
        <v>-496.16</v>
      </c>
      <c r="L11" s="28"/>
      <c r="M11" s="13">
        <f t="shared" si="7"/>
        <v>0.36458333333333331</v>
      </c>
      <c r="N11" s="108">
        <f t="shared" ca="1" si="4"/>
        <v>0</v>
      </c>
      <c r="O11" s="101"/>
    </row>
    <row r="12" spans="1:15" x14ac:dyDescent="0.25">
      <c r="A12" s="100"/>
      <c r="B12" s="106">
        <v>43930</v>
      </c>
      <c r="C12" s="26" t="str">
        <f t="shared" si="3"/>
        <v>Donnerstag</v>
      </c>
      <c r="D12" s="27"/>
      <c r="E12" s="27"/>
      <c r="F12" s="27"/>
      <c r="G12" s="27"/>
      <c r="H12" s="28" t="str">
        <f t="shared" si="5"/>
        <v>0:00</v>
      </c>
      <c r="I12" s="14">
        <f>IF(OR(L12="U",L12="K",L12="F"),8,(E12-D12-H12)*24)</f>
        <v>0</v>
      </c>
      <c r="J12" s="86">
        <f t="shared" ref="J12:J32" si="8">I12-8</f>
        <v>-8</v>
      </c>
      <c r="K12" s="28">
        <f ca="1">K11+J12</f>
        <v>-504.16</v>
      </c>
      <c r="L12" s="28"/>
      <c r="M12" s="13">
        <f t="shared" si="7"/>
        <v>0.36458333333333331</v>
      </c>
      <c r="N12" s="108">
        <f t="shared" ca="1" si="4"/>
        <v>0</v>
      </c>
      <c r="O12" s="101"/>
    </row>
    <row r="13" spans="1:15" x14ac:dyDescent="0.25">
      <c r="A13" s="100"/>
      <c r="B13" s="112">
        <v>43931</v>
      </c>
      <c r="C13" s="8" t="str">
        <f t="shared" si="3"/>
        <v>Freitag</v>
      </c>
      <c r="D13" s="9"/>
      <c r="E13" s="9"/>
      <c r="F13" s="9"/>
      <c r="G13" s="9"/>
      <c r="H13" s="9" t="str">
        <f t="shared" si="5"/>
        <v>0:00</v>
      </c>
      <c r="I13" s="10">
        <f>IF(OR(L13="U",L13="K",L13="F"),8,(E13-D13-H13)*24)</f>
        <v>0</v>
      </c>
      <c r="J13" s="87">
        <f t="shared" si="8"/>
        <v>-8</v>
      </c>
      <c r="K13" s="10">
        <f ca="1">K12+J13</f>
        <v>-512.16000000000008</v>
      </c>
      <c r="L13" s="10"/>
      <c r="M13" s="9">
        <f t="shared" si="7"/>
        <v>0.36458333333333331</v>
      </c>
      <c r="N13" s="126">
        <f ca="1">Hintergrund</f>
        <v>38</v>
      </c>
      <c r="O13" s="101"/>
    </row>
    <row r="14" spans="1:15" x14ac:dyDescent="0.25">
      <c r="A14" s="100"/>
      <c r="B14" s="109">
        <v>43932</v>
      </c>
      <c r="C14" s="33" t="str">
        <f t="shared" si="3"/>
        <v>Samstag</v>
      </c>
      <c r="D14" s="34"/>
      <c r="E14" s="34"/>
      <c r="F14" s="34"/>
      <c r="G14" s="34"/>
      <c r="H14" s="35"/>
      <c r="I14" s="35"/>
      <c r="J14" s="84"/>
      <c r="K14" s="35"/>
      <c r="L14" s="35"/>
      <c r="M14" s="123"/>
      <c r="N14" s="124">
        <f t="shared" ca="1" si="4"/>
        <v>36</v>
      </c>
      <c r="O14" s="101"/>
    </row>
    <row r="15" spans="1:15" x14ac:dyDescent="0.25">
      <c r="A15" s="100"/>
      <c r="B15" s="110">
        <v>43933</v>
      </c>
      <c r="C15" s="37" t="str">
        <f t="shared" si="3"/>
        <v>Sonntag</v>
      </c>
      <c r="D15" s="38"/>
      <c r="E15" s="38"/>
      <c r="F15" s="38"/>
      <c r="G15" s="38"/>
      <c r="H15" s="39"/>
      <c r="I15" s="39"/>
      <c r="J15" s="83"/>
      <c r="K15" s="39"/>
      <c r="L15" s="39"/>
      <c r="M15" s="125"/>
      <c r="N15" s="111">
        <f t="shared" ca="1" si="4"/>
        <v>40</v>
      </c>
      <c r="O15" s="101"/>
    </row>
    <row r="16" spans="1:15" x14ac:dyDescent="0.25">
      <c r="A16" s="100"/>
      <c r="B16" s="112">
        <v>43934</v>
      </c>
      <c r="C16" s="8" t="str">
        <f t="shared" si="3"/>
        <v>Montag</v>
      </c>
      <c r="D16" s="9"/>
      <c r="E16" s="9"/>
      <c r="F16" s="9"/>
      <c r="G16" s="9"/>
      <c r="H16" s="9" t="str">
        <f t="shared" ref="H16:H20" si="9">TEXT(IF(OR(      AND(((E16-D16)+(G16-F16))*24 &gt; 6,(F16-E16)*24&lt;0.75),      AND((E16-D16)*24 &gt; 6,F16="",G16=""),          AND((E16-D16)*24 &lt; 6,(F16-E16)*24&lt;0.75,(G16-F16)*24&gt;6)                  ), 0.75, 0)/24,"h:mm")</f>
        <v>0:00</v>
      </c>
      <c r="I16" s="10">
        <f t="shared" ref="I16:I20" si="10">IF(OR(L16="U",L16="K",L16="F",L16="GT"),8,(E16-D16-H16)*24)</f>
        <v>0</v>
      </c>
      <c r="J16" s="87">
        <f t="shared" si="8"/>
        <v>-8</v>
      </c>
      <c r="K16" s="10">
        <f ca="1">K13+J16</f>
        <v>-520.16000000000008</v>
      </c>
      <c r="L16" s="10"/>
      <c r="M16" s="127"/>
      <c r="N16" s="126">
        <f t="shared" ca="1" si="4"/>
        <v>38</v>
      </c>
      <c r="O16" s="101"/>
    </row>
    <row r="17" spans="1:15" x14ac:dyDescent="0.25">
      <c r="A17" s="100"/>
      <c r="B17" s="106">
        <v>43935</v>
      </c>
      <c r="C17" s="26" t="str">
        <f t="shared" si="3"/>
        <v>Dienstag</v>
      </c>
      <c r="D17" s="27"/>
      <c r="E17" s="27"/>
      <c r="F17" s="27"/>
      <c r="G17" s="27"/>
      <c r="H17" s="28" t="str">
        <f t="shared" si="9"/>
        <v>0:00</v>
      </c>
      <c r="I17" s="14">
        <f t="shared" si="10"/>
        <v>0</v>
      </c>
      <c r="J17" s="86">
        <f t="shared" si="8"/>
        <v>-8</v>
      </c>
      <c r="K17" s="28">
        <f ca="1">K16+J17</f>
        <v>-528.16000000000008</v>
      </c>
      <c r="L17" s="28"/>
      <c r="M17" s="13">
        <f t="shared" ref="M17:M20" si="11">(D17+8.75/24)</f>
        <v>0.36458333333333331</v>
      </c>
      <c r="N17" s="108">
        <f t="shared" ca="1" si="4"/>
        <v>0</v>
      </c>
      <c r="O17" s="101"/>
    </row>
    <row r="18" spans="1:15" x14ac:dyDescent="0.25">
      <c r="A18" s="100"/>
      <c r="B18" s="106">
        <v>43936</v>
      </c>
      <c r="C18" s="26" t="str">
        <f t="shared" si="3"/>
        <v>Mittwoch</v>
      </c>
      <c r="D18" s="27"/>
      <c r="E18" s="27"/>
      <c r="F18" s="27"/>
      <c r="G18" s="27"/>
      <c r="H18" s="28" t="str">
        <f t="shared" si="9"/>
        <v>0:00</v>
      </c>
      <c r="I18" s="14">
        <f t="shared" si="10"/>
        <v>0</v>
      </c>
      <c r="J18" s="86">
        <f t="shared" si="8"/>
        <v>-8</v>
      </c>
      <c r="K18" s="28">
        <f ca="1">K17+J18</f>
        <v>-536.16000000000008</v>
      </c>
      <c r="L18" s="28"/>
      <c r="M18" s="13">
        <f t="shared" si="11"/>
        <v>0.36458333333333331</v>
      </c>
      <c r="N18" s="108">
        <f t="shared" ca="1" si="4"/>
        <v>0</v>
      </c>
      <c r="O18" s="101"/>
    </row>
    <row r="19" spans="1:15" x14ac:dyDescent="0.25">
      <c r="A19" s="100"/>
      <c r="B19" s="106">
        <v>43937</v>
      </c>
      <c r="C19" s="26" t="str">
        <f t="shared" si="3"/>
        <v>Donnerstag</v>
      </c>
      <c r="D19" s="27"/>
      <c r="E19" s="27"/>
      <c r="F19" s="27"/>
      <c r="G19" s="27"/>
      <c r="H19" s="28" t="str">
        <f t="shared" si="9"/>
        <v>0:00</v>
      </c>
      <c r="I19" s="14">
        <f t="shared" si="10"/>
        <v>0</v>
      </c>
      <c r="J19" s="86">
        <f t="shared" si="8"/>
        <v>-8</v>
      </c>
      <c r="K19" s="28">
        <f ca="1">K18+J19</f>
        <v>-544.16000000000008</v>
      </c>
      <c r="L19" s="28"/>
      <c r="M19" s="13">
        <f t="shared" si="11"/>
        <v>0.36458333333333331</v>
      </c>
      <c r="N19" s="108">
        <f t="shared" ca="1" si="4"/>
        <v>0</v>
      </c>
      <c r="O19" s="101"/>
    </row>
    <row r="20" spans="1:15" x14ac:dyDescent="0.25">
      <c r="A20" s="100"/>
      <c r="B20" s="106">
        <v>43938</v>
      </c>
      <c r="C20" s="26" t="str">
        <f t="shared" si="3"/>
        <v>Freitag</v>
      </c>
      <c r="D20" s="27"/>
      <c r="E20" s="27"/>
      <c r="F20" s="27"/>
      <c r="G20" s="27"/>
      <c r="H20" s="28" t="str">
        <f t="shared" si="9"/>
        <v>0:00</v>
      </c>
      <c r="I20" s="14">
        <f t="shared" si="10"/>
        <v>0</v>
      </c>
      <c r="J20" s="86">
        <f t="shared" si="8"/>
        <v>-8</v>
      </c>
      <c r="K20" s="28">
        <f ca="1">K19+J20</f>
        <v>-552.16000000000008</v>
      </c>
      <c r="L20" s="28"/>
      <c r="M20" s="13">
        <f t="shared" si="11"/>
        <v>0.36458333333333331</v>
      </c>
      <c r="N20" s="108">
        <f t="shared" ca="1" si="4"/>
        <v>0</v>
      </c>
      <c r="O20" s="101"/>
    </row>
    <row r="21" spans="1:15" x14ac:dyDescent="0.25">
      <c r="A21" s="100"/>
      <c r="B21" s="109">
        <v>43939</v>
      </c>
      <c r="C21" s="33" t="str">
        <f t="shared" si="3"/>
        <v>Samstag</v>
      </c>
      <c r="D21" s="34"/>
      <c r="E21" s="34"/>
      <c r="F21" s="34"/>
      <c r="G21" s="34"/>
      <c r="H21" s="35"/>
      <c r="I21" s="35"/>
      <c r="J21" s="84"/>
      <c r="K21" s="35"/>
      <c r="L21" s="35"/>
      <c r="M21" s="123"/>
      <c r="N21" s="124">
        <f t="shared" ca="1" si="4"/>
        <v>36</v>
      </c>
      <c r="O21" s="101"/>
    </row>
    <row r="22" spans="1:15" x14ac:dyDescent="0.25">
      <c r="A22" s="100"/>
      <c r="B22" s="110">
        <v>43940</v>
      </c>
      <c r="C22" s="37" t="str">
        <f t="shared" si="3"/>
        <v>Sonntag</v>
      </c>
      <c r="D22" s="38"/>
      <c r="E22" s="38"/>
      <c r="F22" s="38"/>
      <c r="G22" s="38"/>
      <c r="H22" s="39"/>
      <c r="I22" s="39"/>
      <c r="J22" s="83"/>
      <c r="K22" s="39"/>
      <c r="L22" s="39"/>
      <c r="M22" s="125"/>
      <c r="N22" s="111">
        <f t="shared" ca="1" si="4"/>
        <v>40</v>
      </c>
      <c r="O22" s="101"/>
    </row>
    <row r="23" spans="1:15" x14ac:dyDescent="0.25">
      <c r="A23" s="100"/>
      <c r="B23" s="106">
        <v>43941</v>
      </c>
      <c r="C23" s="26" t="str">
        <f t="shared" si="3"/>
        <v>Montag</v>
      </c>
      <c r="D23" s="27"/>
      <c r="E23" s="27"/>
      <c r="F23" s="27"/>
      <c r="G23" s="27"/>
      <c r="H23" s="28" t="str">
        <f t="shared" ref="H23:H27" si="12">TEXT(IF(OR(      AND(((E23-D23)+(G23-F23))*24 &gt; 6,(F23-E23)*24&lt;0.75),      AND((E23-D23)*24 &gt; 6,F23="",G23=""),          AND((E23-D23)*24 &lt; 6,(F23-E23)*24&lt;0.75,(G23-F23)*24&gt;6)                  ), 0.75, 0)/24,"h:mm")</f>
        <v>0:00</v>
      </c>
      <c r="I23" s="14">
        <f t="shared" ref="I23:I27" si="13">IF(OR(L23="U",L23="K",L23="F",L23="GT"),8,(E23-D23-H23)*24)</f>
        <v>0</v>
      </c>
      <c r="J23" s="86">
        <f t="shared" si="8"/>
        <v>-8</v>
      </c>
      <c r="K23" s="28">
        <f ca="1">K20+J23</f>
        <v>-560.16000000000008</v>
      </c>
      <c r="L23" s="28"/>
      <c r="M23" s="13">
        <f t="shared" ref="M23:M27" si="14">(D23+8.75/24)</f>
        <v>0.36458333333333331</v>
      </c>
      <c r="N23" s="108">
        <f t="shared" ca="1" si="4"/>
        <v>0</v>
      </c>
      <c r="O23" s="101"/>
    </row>
    <row r="24" spans="1:15" x14ac:dyDescent="0.25">
      <c r="A24" s="100"/>
      <c r="B24" s="106">
        <v>43942</v>
      </c>
      <c r="C24" s="26" t="str">
        <f t="shared" si="3"/>
        <v>Dienstag</v>
      </c>
      <c r="D24" s="27"/>
      <c r="E24" s="27"/>
      <c r="F24" s="27"/>
      <c r="G24" s="27"/>
      <c r="H24" s="28" t="str">
        <f t="shared" si="12"/>
        <v>0:00</v>
      </c>
      <c r="I24" s="14">
        <f t="shared" si="13"/>
        <v>0</v>
      </c>
      <c r="J24" s="86">
        <f t="shared" si="8"/>
        <v>-8</v>
      </c>
      <c r="K24" s="28">
        <f ca="1">K23+J24</f>
        <v>-568.16000000000008</v>
      </c>
      <c r="L24" s="28"/>
      <c r="M24" s="13">
        <f t="shared" si="14"/>
        <v>0.36458333333333331</v>
      </c>
      <c r="N24" s="108">
        <f t="shared" ca="1" si="4"/>
        <v>0</v>
      </c>
      <c r="O24" s="101"/>
    </row>
    <row r="25" spans="1:15" x14ac:dyDescent="0.25">
      <c r="A25" s="100"/>
      <c r="B25" s="106">
        <v>43943</v>
      </c>
      <c r="C25" s="26" t="str">
        <f t="shared" si="3"/>
        <v>Mittwoch</v>
      </c>
      <c r="D25" s="27"/>
      <c r="E25" s="27"/>
      <c r="F25" s="27"/>
      <c r="G25" s="27"/>
      <c r="H25" s="28" t="str">
        <f t="shared" si="12"/>
        <v>0:00</v>
      </c>
      <c r="I25" s="14">
        <f t="shared" si="13"/>
        <v>0</v>
      </c>
      <c r="J25" s="86">
        <f t="shared" si="8"/>
        <v>-8</v>
      </c>
      <c r="K25" s="28">
        <f ca="1">K24+J25</f>
        <v>-576.16000000000008</v>
      </c>
      <c r="L25" s="28"/>
      <c r="M25" s="13">
        <f t="shared" si="14"/>
        <v>0.36458333333333331</v>
      </c>
      <c r="N25" s="108">
        <f t="shared" ca="1" si="4"/>
        <v>0</v>
      </c>
      <c r="O25" s="101"/>
    </row>
    <row r="26" spans="1:15" x14ac:dyDescent="0.25">
      <c r="A26" s="100"/>
      <c r="B26" s="106">
        <v>43944</v>
      </c>
      <c r="C26" s="26" t="str">
        <f t="shared" si="3"/>
        <v>Donnerstag</v>
      </c>
      <c r="D26" s="27"/>
      <c r="E26" s="27"/>
      <c r="F26" s="27"/>
      <c r="G26" s="27"/>
      <c r="H26" s="28" t="str">
        <f t="shared" si="12"/>
        <v>0:00</v>
      </c>
      <c r="I26" s="14">
        <f t="shared" si="13"/>
        <v>0</v>
      </c>
      <c r="J26" s="86">
        <f t="shared" si="8"/>
        <v>-8</v>
      </c>
      <c r="K26" s="28">
        <f ca="1">K25+J26</f>
        <v>-584.16000000000008</v>
      </c>
      <c r="L26" s="28"/>
      <c r="M26" s="13">
        <f t="shared" si="14"/>
        <v>0.36458333333333331</v>
      </c>
      <c r="N26" s="108">
        <f t="shared" ca="1" si="4"/>
        <v>0</v>
      </c>
      <c r="O26" s="101"/>
    </row>
    <row r="27" spans="1:15" x14ac:dyDescent="0.25">
      <c r="A27" s="100"/>
      <c r="B27" s="106">
        <v>43945</v>
      </c>
      <c r="C27" s="26" t="str">
        <f t="shared" si="3"/>
        <v>Freitag</v>
      </c>
      <c r="D27" s="27"/>
      <c r="E27" s="27"/>
      <c r="F27" s="27"/>
      <c r="G27" s="27"/>
      <c r="H27" s="28" t="str">
        <f t="shared" si="12"/>
        <v>0:00</v>
      </c>
      <c r="I27" s="14">
        <f t="shared" si="13"/>
        <v>0</v>
      </c>
      <c r="J27" s="86">
        <f t="shared" si="8"/>
        <v>-8</v>
      </c>
      <c r="K27" s="28">
        <f ca="1">K26+J27</f>
        <v>-592.16000000000008</v>
      </c>
      <c r="L27" s="28"/>
      <c r="M27" s="13">
        <f t="shared" si="14"/>
        <v>0.36458333333333331</v>
      </c>
      <c r="N27" s="108">
        <f t="shared" ca="1" si="4"/>
        <v>0</v>
      </c>
      <c r="O27" s="101"/>
    </row>
    <row r="28" spans="1:15" x14ac:dyDescent="0.25">
      <c r="A28" s="100"/>
      <c r="B28" s="109">
        <v>43946</v>
      </c>
      <c r="C28" s="33" t="str">
        <f t="shared" si="3"/>
        <v>Samstag</v>
      </c>
      <c r="D28" s="34"/>
      <c r="E28" s="34"/>
      <c r="F28" s="34"/>
      <c r="G28" s="34"/>
      <c r="H28" s="35"/>
      <c r="I28" s="35"/>
      <c r="J28" s="84"/>
      <c r="K28" s="35"/>
      <c r="L28" s="35"/>
      <c r="M28" s="123"/>
      <c r="N28" s="124">
        <f t="shared" ca="1" si="4"/>
        <v>36</v>
      </c>
      <c r="O28" s="101"/>
    </row>
    <row r="29" spans="1:15" x14ac:dyDescent="0.25">
      <c r="A29" s="100"/>
      <c r="B29" s="110">
        <v>43947</v>
      </c>
      <c r="C29" s="37" t="str">
        <f t="shared" si="3"/>
        <v>Sonntag</v>
      </c>
      <c r="D29" s="38"/>
      <c r="E29" s="38"/>
      <c r="F29" s="38"/>
      <c r="G29" s="38"/>
      <c r="H29" s="39"/>
      <c r="I29" s="39"/>
      <c r="J29" s="83"/>
      <c r="K29" s="39"/>
      <c r="L29" s="39"/>
      <c r="M29" s="125"/>
      <c r="N29" s="111">
        <f t="shared" ca="1" si="4"/>
        <v>40</v>
      </c>
      <c r="O29" s="101"/>
    </row>
    <row r="30" spans="1:15" x14ac:dyDescent="0.25">
      <c r="A30" s="100"/>
      <c r="B30" s="106">
        <v>43948</v>
      </c>
      <c r="C30" s="47" t="str">
        <f t="shared" si="3"/>
        <v>Montag</v>
      </c>
      <c r="D30" s="48"/>
      <c r="E30" s="48"/>
      <c r="F30" s="48"/>
      <c r="G30" s="48"/>
      <c r="H30" s="28" t="str">
        <f t="shared" ref="H30:H33" si="15">TEXT(IF(OR(      AND(((E30-D30)+(G30-F30))*24 &gt; 6,(F30-E30)*24&lt;0.75),      AND((E30-D30)*24 &gt; 6,F30="",G30=""),          AND((E30-D30)*24 &lt; 6,(F30-E30)*24&lt;0.75,(G30-F30)*24&gt;6)                  ), 0.75, 0)/24,"h:mm")</f>
        <v>0:00</v>
      </c>
      <c r="I30" s="14">
        <f t="shared" ref="I30:I33" si="16">IF(OR(L30="U",L30="K",L30="F",L30="GT"),8,(E30-D30-H30)*24)</f>
        <v>0</v>
      </c>
      <c r="J30" s="86">
        <f t="shared" si="8"/>
        <v>-8</v>
      </c>
      <c r="K30" s="28">
        <f ca="1">K27+J30</f>
        <v>-600.16000000000008</v>
      </c>
      <c r="L30" s="28"/>
      <c r="M30" s="13">
        <f t="shared" ref="M30:M33" si="17">(D30+8.75/24)</f>
        <v>0.36458333333333331</v>
      </c>
      <c r="N30" s="108">
        <f t="shared" ca="1" si="4"/>
        <v>0</v>
      </c>
      <c r="O30" s="101"/>
    </row>
    <row r="31" spans="1:15" x14ac:dyDescent="0.25">
      <c r="A31" s="100"/>
      <c r="B31" s="106">
        <v>43949</v>
      </c>
      <c r="C31" s="47" t="str">
        <f t="shared" si="3"/>
        <v>Dienstag</v>
      </c>
      <c r="D31" s="48"/>
      <c r="E31" s="48"/>
      <c r="F31" s="48"/>
      <c r="G31" s="48"/>
      <c r="H31" s="28" t="str">
        <f t="shared" si="15"/>
        <v>0:00</v>
      </c>
      <c r="I31" s="14">
        <f t="shared" si="16"/>
        <v>0</v>
      </c>
      <c r="J31" s="86">
        <f t="shared" si="8"/>
        <v>-8</v>
      </c>
      <c r="K31" s="28">
        <f ca="1">K30+J31</f>
        <v>-608.16000000000008</v>
      </c>
      <c r="L31" s="28"/>
      <c r="M31" s="13">
        <f t="shared" si="17"/>
        <v>0.36458333333333331</v>
      </c>
      <c r="N31" s="108">
        <f t="shared" ca="1" si="4"/>
        <v>0</v>
      </c>
      <c r="O31" s="101"/>
    </row>
    <row r="32" spans="1:15" x14ac:dyDescent="0.25">
      <c r="A32" s="100"/>
      <c r="B32" s="106">
        <v>43950</v>
      </c>
      <c r="C32" s="47" t="str">
        <f t="shared" si="3"/>
        <v>Mittwoch</v>
      </c>
      <c r="D32" s="48"/>
      <c r="E32" s="48"/>
      <c r="F32" s="48"/>
      <c r="G32" s="48"/>
      <c r="H32" s="28" t="str">
        <f t="shared" si="15"/>
        <v>0:00</v>
      </c>
      <c r="I32" s="14">
        <f t="shared" si="16"/>
        <v>0</v>
      </c>
      <c r="J32" s="86">
        <f t="shared" si="8"/>
        <v>-8</v>
      </c>
      <c r="K32" s="28">
        <f ca="1">K31+J32</f>
        <v>-616.16000000000008</v>
      </c>
      <c r="L32" s="28"/>
      <c r="M32" s="13">
        <f t="shared" si="17"/>
        <v>0.36458333333333331</v>
      </c>
      <c r="N32" s="108">
        <f t="shared" ca="1" si="4"/>
        <v>0</v>
      </c>
      <c r="O32" s="101"/>
    </row>
    <row r="33" spans="1:15" ht="15.75" thickBot="1" x14ac:dyDescent="0.3">
      <c r="A33" s="100"/>
      <c r="B33" s="113">
        <v>43951</v>
      </c>
      <c r="C33" s="114" t="str">
        <f t="shared" si="3"/>
        <v>Donnerstag</v>
      </c>
      <c r="D33" s="115"/>
      <c r="E33" s="115"/>
      <c r="F33" s="115"/>
      <c r="G33" s="115"/>
      <c r="H33" s="116" t="str">
        <f t="shared" si="15"/>
        <v>0:00</v>
      </c>
      <c r="I33" s="117">
        <f t="shared" si="16"/>
        <v>0</v>
      </c>
      <c r="J33" s="118">
        <f>I33-8</f>
        <v>-8</v>
      </c>
      <c r="K33" s="116">
        <f ca="1">K32+J33</f>
        <v>-624.16000000000008</v>
      </c>
      <c r="L33" s="116"/>
      <c r="M33" s="119">
        <f t="shared" si="17"/>
        <v>0.36458333333333331</v>
      </c>
      <c r="N33" s="120">
        <f t="shared" ca="1" si="4"/>
        <v>0</v>
      </c>
      <c r="O33" s="101"/>
    </row>
    <row r="34" spans="1:15" x14ac:dyDescent="0.25"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</row>
  </sheetData>
  <mergeCells count="1">
    <mergeCell ref="B1:N2"/>
  </mergeCells>
  <conditionalFormatting sqref="B3:N33 B1">
    <cfRule type="expression" dxfId="44" priority="3">
      <formula>IF($B1=TODAY(),1,0)</formula>
    </cfRule>
  </conditionalFormatting>
  <conditionalFormatting sqref="B4:N33">
    <cfRule type="expression" dxfId="43" priority="1">
      <formula>IF($L4="GT",1,0)</formula>
    </cfRule>
    <cfRule type="expression" dxfId="42" priority="6">
      <formula>IF($L4="K",1,0)</formula>
    </cfRule>
    <cfRule type="expression" dxfId="41" priority="7">
      <formula>IF($L4="H",1,0)</formula>
    </cfRule>
    <cfRule type="expression" dxfId="40" priority="8">
      <formula>IF($L4="U",1,0)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D8677-070E-433C-A8C9-6C9731DCCC70}">
  <sheetPr codeName="Tabelle5"/>
  <dimension ref="A1:O35"/>
  <sheetViews>
    <sheetView workbookViewId="0">
      <selection activeCell="F49" sqref="F49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5" ht="21" x14ac:dyDescent="0.35">
      <c r="B1" s="181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3"/>
    </row>
    <row r="2" spans="1:15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O2" s="3"/>
    </row>
    <row r="3" spans="1:15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5" x14ac:dyDescent="0.25">
      <c r="A4" s="65"/>
      <c r="B4" s="7">
        <v>43952</v>
      </c>
      <c r="C4" s="8" t="str">
        <f>TEXT(B4,"tttt")</f>
        <v>Freitag</v>
      </c>
      <c r="D4" s="9"/>
      <c r="E4" s="9"/>
      <c r="F4" s="9"/>
      <c r="G4" s="9"/>
      <c r="H4" s="9" t="str">
        <f t="shared" ref="H4" si="0">TEXT(IF(OR(      AND(((E4-D4)+(G4-F4))*24 &gt; 6,(F4-E4)*24&lt;0.75),      AND((E4-D4)*24 &gt; 6,F4="",G4=""),          AND((E4-D4)*24 &lt; 6,(F4-E4)*24&lt;0.75,(G4-F4)*24&gt;6)                  ), 0.75, 0)/24,"h:mm")</f>
        <v>0:00</v>
      </c>
      <c r="I4" s="10">
        <f>IF(OR(L4="U",L4="K",L4="F",L4="GT"),8,(E4-D4-H4)*24)</f>
        <v>8</v>
      </c>
      <c r="J4" s="87">
        <f>I4-8</f>
        <v>0</v>
      </c>
      <c r="K4" s="10">
        <f ca="1">April!K33+J4</f>
        <v>-624.16000000000008</v>
      </c>
      <c r="L4" s="10" t="s">
        <v>26</v>
      </c>
      <c r="M4" s="9">
        <f t="shared" ref="M4" si="1">(D4+8.75/24)</f>
        <v>0.36458333333333331</v>
      </c>
      <c r="N4" s="60">
        <f ca="1">Hintergrund</f>
        <v>38</v>
      </c>
    </row>
    <row r="5" spans="1:15" x14ac:dyDescent="0.25">
      <c r="A5" s="65"/>
      <c r="B5" s="29">
        <v>43953</v>
      </c>
      <c r="C5" s="30" t="str">
        <f>TEXT(B5,"tttt")</f>
        <v>Samstag</v>
      </c>
      <c r="D5" s="31"/>
      <c r="E5" s="31"/>
      <c r="F5" s="31"/>
      <c r="G5" s="31"/>
      <c r="H5" s="32"/>
      <c r="I5" s="32"/>
      <c r="J5" s="88"/>
      <c r="K5" s="32"/>
      <c r="L5" s="32"/>
      <c r="M5" s="41"/>
      <c r="N5" s="64">
        <f ca="1">Hintergrund</f>
        <v>36</v>
      </c>
    </row>
    <row r="6" spans="1:15" x14ac:dyDescent="0.25">
      <c r="A6" s="65"/>
      <c r="B6" s="36">
        <v>43954</v>
      </c>
      <c r="C6" s="20" t="str">
        <f t="shared" ref="C6:C34" si="2">TEXT(B6,"tttt")</f>
        <v>Sonntag</v>
      </c>
      <c r="D6" s="21"/>
      <c r="E6" s="21"/>
      <c r="F6" s="21"/>
      <c r="G6" s="21"/>
      <c r="H6" s="39"/>
      <c r="I6" s="22"/>
      <c r="J6" s="85"/>
      <c r="K6" s="39"/>
      <c r="L6" s="39"/>
      <c r="M6" s="42"/>
      <c r="N6" s="58">
        <f ca="1">Hintergrund</f>
        <v>40</v>
      </c>
    </row>
    <row r="7" spans="1:15" x14ac:dyDescent="0.25">
      <c r="A7" s="65"/>
      <c r="B7" s="23">
        <v>43955</v>
      </c>
      <c r="C7" s="26" t="str">
        <f t="shared" si="2"/>
        <v>Montag</v>
      </c>
      <c r="D7" s="27"/>
      <c r="E7" s="27"/>
      <c r="F7" s="27"/>
      <c r="G7" s="27"/>
      <c r="H7" s="28" t="str">
        <f t="shared" ref="H7:H11" si="3">TEXT(IF(OR(      AND(((E7-D7)+(G7-F7))*24 &gt; 6,(F7-E7)*24&lt;0.75),      AND((E7-D7)*24 &gt; 6,F7="",G7=""),          AND((E7-D7)*24 &lt; 6,(F7-E7)*24&lt;0.75,(G7-F7)*24&gt;6)                  ), 0.75, 0)/24,"h:mm")</f>
        <v>0:00</v>
      </c>
      <c r="I7" s="14">
        <f>IF(OR(L7="U",L7="K",L7="F",L7="GT"),8,(E7-D7-H7)*24)</f>
        <v>0</v>
      </c>
      <c r="J7" s="81">
        <f>I7-8</f>
        <v>-8</v>
      </c>
      <c r="K7" s="28">
        <f ca="1">K4+J7</f>
        <v>-632.16000000000008</v>
      </c>
      <c r="L7" s="28"/>
      <c r="M7" s="13">
        <f t="shared" ref="M7:M11" si="4">(D7+8.75/24)</f>
        <v>0.36458333333333331</v>
      </c>
      <c r="N7" s="56">
        <f t="shared" ref="N7:N34" ca="1" si="5">Hintergrund</f>
        <v>0</v>
      </c>
    </row>
    <row r="8" spans="1:15" x14ac:dyDescent="0.25">
      <c r="A8" s="65"/>
      <c r="B8" s="23">
        <v>43956</v>
      </c>
      <c r="C8" s="26" t="str">
        <f t="shared" si="2"/>
        <v>Dienstag</v>
      </c>
      <c r="D8" s="27"/>
      <c r="E8" s="27"/>
      <c r="F8" s="27"/>
      <c r="G8" s="27"/>
      <c r="H8" s="28" t="str">
        <f t="shared" si="3"/>
        <v>0:00</v>
      </c>
      <c r="I8" s="14">
        <f>IF(OR(L8="U",L8="K",L8="F",L8="GT"),8,(E8-D8-H8)*24)</f>
        <v>0</v>
      </c>
      <c r="J8" s="81">
        <f>I8-8</f>
        <v>-8</v>
      </c>
      <c r="K8" s="28">
        <f ca="1">K7+J8</f>
        <v>-640.16000000000008</v>
      </c>
      <c r="L8" s="28"/>
      <c r="M8" s="13">
        <f t="shared" si="4"/>
        <v>0.36458333333333331</v>
      </c>
      <c r="N8" s="56">
        <f t="shared" ca="1" si="5"/>
        <v>0</v>
      </c>
    </row>
    <row r="9" spans="1:15" x14ac:dyDescent="0.25">
      <c r="A9" s="65"/>
      <c r="B9" s="23">
        <v>43957</v>
      </c>
      <c r="C9" s="24" t="str">
        <f t="shared" si="2"/>
        <v>Mittwoch</v>
      </c>
      <c r="D9" s="25"/>
      <c r="E9" s="25"/>
      <c r="F9" s="25"/>
      <c r="G9" s="25"/>
      <c r="H9" s="28" t="str">
        <f t="shared" si="3"/>
        <v>0:00</v>
      </c>
      <c r="I9" s="14">
        <f>IF(OR(L9="U",L9="K",L9="F",L9="GT"),8,(E9-D9-H9)*24)</f>
        <v>0</v>
      </c>
      <c r="J9" s="81">
        <f>I9-8</f>
        <v>-8</v>
      </c>
      <c r="K9" s="28">
        <f ca="1">K8+J9</f>
        <v>-648.16000000000008</v>
      </c>
      <c r="L9" s="28"/>
      <c r="M9" s="13">
        <f t="shared" si="4"/>
        <v>0.36458333333333331</v>
      </c>
      <c r="N9" s="56">
        <f t="shared" ca="1" si="5"/>
        <v>0</v>
      </c>
    </row>
    <row r="10" spans="1:15" x14ac:dyDescent="0.25">
      <c r="A10" s="65"/>
      <c r="B10" s="23">
        <v>43958</v>
      </c>
      <c r="C10" s="26" t="str">
        <f t="shared" si="2"/>
        <v>Donnerstag</v>
      </c>
      <c r="D10" s="27"/>
      <c r="E10" s="27"/>
      <c r="F10" s="27"/>
      <c r="G10" s="27"/>
      <c r="H10" s="28" t="str">
        <f t="shared" si="3"/>
        <v>0:00</v>
      </c>
      <c r="I10" s="14">
        <f>IF(OR(L10="U",L10="K",L10="F",L10="GT"),8,(E10-D10-H10)*24)</f>
        <v>0</v>
      </c>
      <c r="J10" s="81">
        <f>I10-8</f>
        <v>-8</v>
      </c>
      <c r="K10" s="28">
        <f ca="1">K9+J10</f>
        <v>-656.16000000000008</v>
      </c>
      <c r="L10" s="28"/>
      <c r="M10" s="13">
        <f t="shared" si="4"/>
        <v>0.36458333333333331</v>
      </c>
      <c r="N10" s="56">
        <f t="shared" ca="1" si="5"/>
        <v>0</v>
      </c>
    </row>
    <row r="11" spans="1:15" x14ac:dyDescent="0.25">
      <c r="A11" s="65"/>
      <c r="B11" s="23">
        <v>43959</v>
      </c>
      <c r="C11" s="26" t="str">
        <f t="shared" si="2"/>
        <v>Freitag</v>
      </c>
      <c r="D11" s="27"/>
      <c r="E11" s="27"/>
      <c r="F11" s="27"/>
      <c r="G11" s="27"/>
      <c r="H11" s="28" t="str">
        <f t="shared" si="3"/>
        <v>0:00</v>
      </c>
      <c r="I11" s="14">
        <f>IF(OR(L11="U",L11="K",L11="F",L11="GT"),8,(E11-D11-H11)*24)</f>
        <v>0</v>
      </c>
      <c r="J11" s="81">
        <f>I11-8</f>
        <v>-8</v>
      </c>
      <c r="K11" s="28">
        <f ca="1">K10+J11</f>
        <v>-664.16000000000008</v>
      </c>
      <c r="L11" s="28"/>
      <c r="M11" s="13">
        <f t="shared" si="4"/>
        <v>0.36458333333333331</v>
      </c>
      <c r="N11" s="56">
        <f t="shared" ca="1" si="5"/>
        <v>0</v>
      </c>
    </row>
    <row r="12" spans="1:15" x14ac:dyDescent="0.25">
      <c r="A12" s="65"/>
      <c r="B12" s="29">
        <v>43960</v>
      </c>
      <c r="C12" s="33" t="str">
        <f t="shared" si="2"/>
        <v>Samstag</v>
      </c>
      <c r="D12" s="34"/>
      <c r="E12" s="34"/>
      <c r="F12" s="34"/>
      <c r="G12" s="34"/>
      <c r="H12" s="35"/>
      <c r="I12" s="35"/>
      <c r="J12" s="84"/>
      <c r="K12" s="35"/>
      <c r="L12" s="35"/>
      <c r="M12" s="41"/>
      <c r="N12" s="64">
        <f t="shared" ca="1" si="5"/>
        <v>36</v>
      </c>
    </row>
    <row r="13" spans="1:15" x14ac:dyDescent="0.25">
      <c r="A13" s="65"/>
      <c r="B13" s="36">
        <v>43961</v>
      </c>
      <c r="C13" s="37" t="str">
        <f t="shared" si="2"/>
        <v>Sonntag</v>
      </c>
      <c r="D13" s="38"/>
      <c r="E13" s="38"/>
      <c r="F13" s="38"/>
      <c r="G13" s="38"/>
      <c r="H13" s="39"/>
      <c r="I13" s="39"/>
      <c r="J13" s="83"/>
      <c r="K13" s="39"/>
      <c r="L13" s="39"/>
      <c r="M13" s="42"/>
      <c r="N13" s="58">
        <f t="shared" ca="1" si="5"/>
        <v>40</v>
      </c>
    </row>
    <row r="14" spans="1:15" x14ac:dyDescent="0.25">
      <c r="A14" s="65"/>
      <c r="B14" s="23">
        <v>43962</v>
      </c>
      <c r="C14" s="26" t="str">
        <f t="shared" si="2"/>
        <v>Montag</v>
      </c>
      <c r="D14" s="27"/>
      <c r="E14" s="27"/>
      <c r="F14" s="27"/>
      <c r="G14" s="27"/>
      <c r="H14" s="28" t="str">
        <f t="shared" ref="H14:H18" si="6">TEXT(IF(OR(      AND(((E14-D14)+(G14-F14))*24 &gt; 6,(F14-E14)*24&lt;0.75),      AND((E14-D14)*24 &gt; 6,F14="",G14=""),          AND((E14-D14)*24 &lt; 6,(F14-E14)*24&lt;0.75,(G14-F14)*24&gt;6)                  ), 0.75, 0)/24,"h:mm")</f>
        <v>0:00</v>
      </c>
      <c r="I14" s="14">
        <f>IF(OR(L14="U",L14="K",L14="F",L14="GT"),8,(E14-D14-H14)*24)</f>
        <v>0</v>
      </c>
      <c r="J14" s="86">
        <f t="shared" ref="J14:J30" si="7">I14-8</f>
        <v>-8</v>
      </c>
      <c r="K14" s="28">
        <f ca="1">K11+J14</f>
        <v>-672.16000000000008</v>
      </c>
      <c r="L14" s="28"/>
      <c r="M14" s="13">
        <f t="shared" ref="M14:M18" si="8">(D14+8.75/24)</f>
        <v>0.36458333333333331</v>
      </c>
      <c r="N14" s="56">
        <f t="shared" ca="1" si="5"/>
        <v>0</v>
      </c>
    </row>
    <row r="15" spans="1:15" x14ac:dyDescent="0.25">
      <c r="A15" s="65"/>
      <c r="B15" s="23">
        <v>43963</v>
      </c>
      <c r="C15" s="26" t="str">
        <f t="shared" si="2"/>
        <v>Dienstag</v>
      </c>
      <c r="D15" s="27"/>
      <c r="E15" s="27"/>
      <c r="F15" s="27"/>
      <c r="G15" s="27"/>
      <c r="H15" s="28" t="str">
        <f t="shared" si="6"/>
        <v>0:00</v>
      </c>
      <c r="I15" s="14">
        <f>IF(OR(L15="U",L15="K",L15="F",L15="GT"),8,(E15-D15-H15)*24)</f>
        <v>0</v>
      </c>
      <c r="J15" s="86">
        <f t="shared" si="7"/>
        <v>-8</v>
      </c>
      <c r="K15" s="28">
        <f ca="1">K14+J15</f>
        <v>-680.16000000000008</v>
      </c>
      <c r="L15" s="28"/>
      <c r="M15" s="13">
        <f t="shared" si="8"/>
        <v>0.36458333333333331</v>
      </c>
      <c r="N15" s="56">
        <f t="shared" ca="1" si="5"/>
        <v>0</v>
      </c>
    </row>
    <row r="16" spans="1:15" x14ac:dyDescent="0.25">
      <c r="A16" s="65"/>
      <c r="B16" s="23">
        <v>43964</v>
      </c>
      <c r="C16" s="26" t="str">
        <f t="shared" si="2"/>
        <v>Mittwoch</v>
      </c>
      <c r="D16" s="27"/>
      <c r="E16" s="27"/>
      <c r="F16" s="27"/>
      <c r="G16" s="27"/>
      <c r="H16" s="28" t="str">
        <f t="shared" si="6"/>
        <v>0:00</v>
      </c>
      <c r="I16" s="14">
        <f>IF(OR(L16="U",L16="K",L16="F",L16="GT"),8,(E16-D16-H16)*24)</f>
        <v>0</v>
      </c>
      <c r="J16" s="86">
        <f t="shared" si="7"/>
        <v>-8</v>
      </c>
      <c r="K16" s="28">
        <f ca="1">K15+J16</f>
        <v>-688.16000000000008</v>
      </c>
      <c r="L16" s="28"/>
      <c r="M16" s="13">
        <f t="shared" si="8"/>
        <v>0.36458333333333331</v>
      </c>
      <c r="N16" s="56">
        <f t="shared" ca="1" si="5"/>
        <v>0</v>
      </c>
    </row>
    <row r="17" spans="1:14" x14ac:dyDescent="0.25">
      <c r="A17" s="65"/>
      <c r="B17" s="23">
        <v>43965</v>
      </c>
      <c r="C17" s="26" t="str">
        <f t="shared" si="2"/>
        <v>Donnerstag</v>
      </c>
      <c r="D17" s="27"/>
      <c r="E17" s="27"/>
      <c r="F17" s="27"/>
      <c r="G17" s="27"/>
      <c r="H17" s="28" t="str">
        <f t="shared" si="6"/>
        <v>0:00</v>
      </c>
      <c r="I17" s="14">
        <f>IF(OR(L17="U",L17="K",L17="F",L17="GT"),8,(E17-D17-H17)*24)</f>
        <v>0</v>
      </c>
      <c r="J17" s="86">
        <f>I17-8</f>
        <v>-8</v>
      </c>
      <c r="K17" s="28">
        <f ca="1">K16+J17</f>
        <v>-696.16000000000008</v>
      </c>
      <c r="L17" s="28"/>
      <c r="M17" s="13">
        <f t="shared" si="8"/>
        <v>0.36458333333333331</v>
      </c>
      <c r="N17" s="56">
        <f t="shared" ca="1" si="5"/>
        <v>0</v>
      </c>
    </row>
    <row r="18" spans="1:14" x14ac:dyDescent="0.25">
      <c r="A18" s="65"/>
      <c r="B18" s="23">
        <v>43966</v>
      </c>
      <c r="C18" s="26" t="str">
        <f t="shared" si="2"/>
        <v>Freitag</v>
      </c>
      <c r="D18" s="27"/>
      <c r="E18" s="27"/>
      <c r="F18" s="27"/>
      <c r="G18" s="27"/>
      <c r="H18" s="28" t="str">
        <f t="shared" si="6"/>
        <v>0:00</v>
      </c>
      <c r="I18" s="14">
        <f>IF(OR(L18="U",L18="K",L18="F",L18="GT"),8,(E18-D18-H18)*24)</f>
        <v>0</v>
      </c>
      <c r="J18" s="86">
        <f>I18-8</f>
        <v>-8</v>
      </c>
      <c r="K18" s="28">
        <f ca="1">K17+J18</f>
        <v>-704.16000000000008</v>
      </c>
      <c r="L18" s="28"/>
      <c r="M18" s="13">
        <f t="shared" si="8"/>
        <v>0.36458333333333331</v>
      </c>
      <c r="N18" s="56">
        <f t="shared" ca="1" si="5"/>
        <v>0</v>
      </c>
    </row>
    <row r="19" spans="1:14" x14ac:dyDescent="0.25">
      <c r="A19" s="65"/>
      <c r="B19" s="29">
        <v>43967</v>
      </c>
      <c r="C19" s="33" t="str">
        <f t="shared" si="2"/>
        <v>Samstag</v>
      </c>
      <c r="D19" s="34"/>
      <c r="E19" s="34"/>
      <c r="F19" s="34"/>
      <c r="G19" s="34"/>
      <c r="H19" s="35"/>
      <c r="I19" s="35"/>
      <c r="J19" s="84"/>
      <c r="K19" s="35"/>
      <c r="L19" s="35"/>
      <c r="M19" s="41"/>
      <c r="N19" s="64">
        <f t="shared" ca="1" si="5"/>
        <v>36</v>
      </c>
    </row>
    <row r="20" spans="1:14" x14ac:dyDescent="0.25">
      <c r="A20" s="65"/>
      <c r="B20" s="36">
        <v>43968</v>
      </c>
      <c r="C20" s="37" t="str">
        <f t="shared" si="2"/>
        <v>Sonntag</v>
      </c>
      <c r="D20" s="38"/>
      <c r="E20" s="38"/>
      <c r="F20" s="38"/>
      <c r="G20" s="38"/>
      <c r="H20" s="39"/>
      <c r="I20" s="39"/>
      <c r="J20" s="83"/>
      <c r="K20" s="39"/>
      <c r="L20" s="39"/>
      <c r="M20" s="42"/>
      <c r="N20" s="58">
        <f t="shared" ca="1" si="5"/>
        <v>40</v>
      </c>
    </row>
    <row r="21" spans="1:14" x14ac:dyDescent="0.25">
      <c r="A21" s="65"/>
      <c r="B21" s="23">
        <v>43969</v>
      </c>
      <c r="C21" s="26" t="str">
        <f t="shared" si="2"/>
        <v>Montag</v>
      </c>
      <c r="D21" s="27"/>
      <c r="E21" s="27"/>
      <c r="F21" s="27"/>
      <c r="G21" s="27"/>
      <c r="H21" s="28" t="str">
        <f t="shared" ref="H21:H25" si="9">TEXT(IF(OR(      AND(((E21-D21)+(G21-F21))*24 &gt; 6,(F21-E21)*24&lt;0.75),      AND((E21-D21)*24 &gt; 6,F21="",G21=""),          AND((E21-D21)*24 &lt; 6,(F21-E21)*24&lt;0.75,(G21-F21)*24&gt;6)                  ), 0.75, 0)/24,"h:mm")</f>
        <v>0:00</v>
      </c>
      <c r="I21" s="14">
        <f>IF(OR(L21="U",L21="K",L21="F",L21="GT"),8,(E21-D21-H21)*24)</f>
        <v>0</v>
      </c>
      <c r="J21" s="86">
        <f t="shared" si="7"/>
        <v>-8</v>
      </c>
      <c r="K21" s="28">
        <f ca="1">K18+J21</f>
        <v>-712.16000000000008</v>
      </c>
      <c r="L21" s="28"/>
      <c r="M21" s="13">
        <f t="shared" ref="M21:M25" si="10">(D21+8.75/24)</f>
        <v>0.36458333333333331</v>
      </c>
      <c r="N21" s="56">
        <f t="shared" ca="1" si="5"/>
        <v>0</v>
      </c>
    </row>
    <row r="22" spans="1:14" x14ac:dyDescent="0.25">
      <c r="A22" s="65"/>
      <c r="B22" s="23">
        <v>43970</v>
      </c>
      <c r="C22" s="26" t="str">
        <f t="shared" si="2"/>
        <v>Dienstag</v>
      </c>
      <c r="D22" s="27"/>
      <c r="E22" s="27"/>
      <c r="F22" s="27"/>
      <c r="G22" s="27"/>
      <c r="H22" s="28" t="str">
        <f t="shared" si="9"/>
        <v>0:00</v>
      </c>
      <c r="I22" s="14">
        <f>IF(OR(L22="U",L22="K",L22="F",L22="GT"),8,(E22-D22-H22)*24)</f>
        <v>0</v>
      </c>
      <c r="J22" s="86">
        <f t="shared" si="7"/>
        <v>-8</v>
      </c>
      <c r="K22" s="28">
        <f ca="1">K21+J22</f>
        <v>-720.16000000000008</v>
      </c>
      <c r="L22" s="28"/>
      <c r="M22" s="13">
        <f t="shared" si="10"/>
        <v>0.36458333333333331</v>
      </c>
      <c r="N22" s="56">
        <f t="shared" ca="1" si="5"/>
        <v>0</v>
      </c>
    </row>
    <row r="23" spans="1:14" x14ac:dyDescent="0.25">
      <c r="A23" s="65"/>
      <c r="B23" s="23">
        <v>43971</v>
      </c>
      <c r="C23" s="26" t="str">
        <f t="shared" si="2"/>
        <v>Mittwoch</v>
      </c>
      <c r="D23" s="27"/>
      <c r="E23" s="27"/>
      <c r="F23" s="27"/>
      <c r="G23" s="27"/>
      <c r="H23" s="28" t="str">
        <f t="shared" si="9"/>
        <v>0:00</v>
      </c>
      <c r="I23" s="14">
        <f>IF(OR(L23="U",L23="K",L23="F",L23="GT"),8,(E23-D23-H23)*24)</f>
        <v>0</v>
      </c>
      <c r="J23" s="86">
        <f t="shared" si="7"/>
        <v>-8</v>
      </c>
      <c r="K23" s="28">
        <f ca="1">K22+J23</f>
        <v>-728.16000000000008</v>
      </c>
      <c r="L23" s="28"/>
      <c r="M23" s="13">
        <f t="shared" si="10"/>
        <v>0.36458333333333331</v>
      </c>
      <c r="N23" s="56">
        <f t="shared" ca="1" si="5"/>
        <v>0</v>
      </c>
    </row>
    <row r="24" spans="1:14" x14ac:dyDescent="0.25">
      <c r="A24" s="65"/>
      <c r="B24" s="7">
        <v>43972</v>
      </c>
      <c r="C24" s="8" t="str">
        <f t="shared" si="2"/>
        <v>Donnerstag</v>
      </c>
      <c r="D24" s="9"/>
      <c r="E24" s="9"/>
      <c r="F24" s="9"/>
      <c r="G24" s="9"/>
      <c r="H24" s="9" t="str">
        <f t="shared" si="9"/>
        <v>0:00</v>
      </c>
      <c r="I24" s="10">
        <f>IF(OR(L24="U",L24="K",L24="F",L24="GT"),8,(E24-D24-H24)*24)</f>
        <v>8</v>
      </c>
      <c r="J24" s="87">
        <f>I24-8</f>
        <v>0</v>
      </c>
      <c r="K24" s="10">
        <f ca="1">K23+J24</f>
        <v>-728.16000000000008</v>
      </c>
      <c r="L24" s="10" t="s">
        <v>26</v>
      </c>
      <c r="M24" s="9">
        <f t="shared" si="10"/>
        <v>0.36458333333333331</v>
      </c>
      <c r="N24" s="60">
        <f t="shared" ca="1" si="5"/>
        <v>38</v>
      </c>
    </row>
    <row r="25" spans="1:14" x14ac:dyDescent="0.25">
      <c r="A25" s="65"/>
      <c r="B25" s="23">
        <v>43973</v>
      </c>
      <c r="C25" s="26" t="str">
        <f t="shared" si="2"/>
        <v>Freitag</v>
      </c>
      <c r="D25" s="27"/>
      <c r="E25" s="27"/>
      <c r="F25" s="27"/>
      <c r="G25" s="27"/>
      <c r="H25" s="28" t="str">
        <f t="shared" si="9"/>
        <v>0:00</v>
      </c>
      <c r="I25" s="14">
        <f>IF(OR(L25="U",L25="K",L25="F",L25="GT"),8,(E25-D25-H25)*24)</f>
        <v>0</v>
      </c>
      <c r="J25" s="86">
        <f>I25-8</f>
        <v>-8</v>
      </c>
      <c r="K25" s="28">
        <f ca="1">K24+J25</f>
        <v>-736.16000000000008</v>
      </c>
      <c r="L25" s="28"/>
      <c r="M25" s="13">
        <f t="shared" si="10"/>
        <v>0.36458333333333331</v>
      </c>
      <c r="N25" s="56">
        <f t="shared" ca="1" si="5"/>
        <v>0</v>
      </c>
    </row>
    <row r="26" spans="1:14" x14ac:dyDescent="0.25">
      <c r="A26" s="65"/>
      <c r="B26" s="29">
        <v>43974</v>
      </c>
      <c r="C26" s="33" t="str">
        <f t="shared" si="2"/>
        <v>Samstag</v>
      </c>
      <c r="D26" s="34"/>
      <c r="E26" s="34"/>
      <c r="F26" s="34"/>
      <c r="G26" s="34"/>
      <c r="H26" s="35"/>
      <c r="I26" s="35"/>
      <c r="J26" s="84"/>
      <c r="K26" s="35"/>
      <c r="L26" s="35"/>
      <c r="M26" s="41"/>
      <c r="N26" s="64">
        <f t="shared" ca="1" si="5"/>
        <v>36</v>
      </c>
    </row>
    <row r="27" spans="1:14" x14ac:dyDescent="0.25">
      <c r="A27" s="65"/>
      <c r="B27" s="36">
        <v>43975</v>
      </c>
      <c r="C27" s="37" t="str">
        <f t="shared" si="2"/>
        <v>Sonntag</v>
      </c>
      <c r="D27" s="38"/>
      <c r="E27" s="38"/>
      <c r="F27" s="38"/>
      <c r="G27" s="38"/>
      <c r="H27" s="39"/>
      <c r="I27" s="39"/>
      <c r="J27" s="83"/>
      <c r="K27" s="39"/>
      <c r="L27" s="39"/>
      <c r="M27" s="42"/>
      <c r="N27" s="58">
        <f t="shared" ca="1" si="5"/>
        <v>40</v>
      </c>
    </row>
    <row r="28" spans="1:14" x14ac:dyDescent="0.25">
      <c r="A28" s="65"/>
      <c r="B28" s="23">
        <v>43976</v>
      </c>
      <c r="C28" s="26" t="str">
        <f t="shared" si="2"/>
        <v>Montag</v>
      </c>
      <c r="D28" s="27"/>
      <c r="E28" s="27"/>
      <c r="F28" s="27"/>
      <c r="G28" s="27"/>
      <c r="H28" s="28" t="str">
        <f t="shared" ref="H28:H32" si="11">TEXT(IF(OR(      AND(((E28-D28)+(G28-F28))*24 &gt; 6,(F28-E28)*24&lt;0.75),      AND((E28-D28)*24 &gt; 6,F28="",G28=""),          AND((E28-D28)*24 &lt; 6,(F28-E28)*24&lt;0.75,(G28-F28)*24&gt;6)                  ), 0.75, 0)/24,"h:mm")</f>
        <v>0:00</v>
      </c>
      <c r="I28" s="14">
        <f>IF(OR(L28="U",L28="K",L28="F",L28="GT"),8,(E28-D28-H28)*24)</f>
        <v>0</v>
      </c>
      <c r="J28" s="86">
        <f t="shared" si="7"/>
        <v>-8</v>
      </c>
      <c r="K28" s="28">
        <f ca="1">K25+J28</f>
        <v>-744.16000000000008</v>
      </c>
      <c r="L28" s="28"/>
      <c r="M28" s="13">
        <f t="shared" ref="M28:M32" si="12">(D28+8.75/24)</f>
        <v>0.36458333333333331</v>
      </c>
      <c r="N28" s="56">
        <f t="shared" ca="1" si="5"/>
        <v>0</v>
      </c>
    </row>
    <row r="29" spans="1:14" x14ac:dyDescent="0.25">
      <c r="A29" s="65"/>
      <c r="B29" s="23">
        <v>43977</v>
      </c>
      <c r="C29" s="26" t="str">
        <f t="shared" si="2"/>
        <v>Dienstag</v>
      </c>
      <c r="D29" s="27"/>
      <c r="E29" s="27"/>
      <c r="F29" s="27"/>
      <c r="G29" s="27"/>
      <c r="H29" s="28" t="str">
        <f t="shared" si="11"/>
        <v>0:00</v>
      </c>
      <c r="I29" s="14">
        <f>IF(OR(L29="U",L29="K",L29="F",L29="GT"),8,(E29-D29-H29)*24)</f>
        <v>0</v>
      </c>
      <c r="J29" s="86">
        <f t="shared" si="7"/>
        <v>-8</v>
      </c>
      <c r="K29" s="28">
        <f ca="1">K28+J29</f>
        <v>-752.16000000000008</v>
      </c>
      <c r="L29" s="28"/>
      <c r="M29" s="13">
        <f t="shared" si="12"/>
        <v>0.36458333333333331</v>
      </c>
      <c r="N29" s="56">
        <f t="shared" ca="1" si="5"/>
        <v>0</v>
      </c>
    </row>
    <row r="30" spans="1:14" x14ac:dyDescent="0.25">
      <c r="A30" s="65"/>
      <c r="B30" s="23">
        <v>43978</v>
      </c>
      <c r="C30" s="47" t="str">
        <f t="shared" si="2"/>
        <v>Mittwoch</v>
      </c>
      <c r="D30" s="48"/>
      <c r="E30" s="48"/>
      <c r="F30" s="48"/>
      <c r="G30" s="48"/>
      <c r="H30" s="28" t="str">
        <f t="shared" si="11"/>
        <v>0:00</v>
      </c>
      <c r="I30" s="14">
        <f>IF(OR(L30="U",L30="K",L30="F",L30="GT"),8,(E30-D30-H30)*24)</f>
        <v>0</v>
      </c>
      <c r="J30" s="86">
        <f t="shared" si="7"/>
        <v>-8</v>
      </c>
      <c r="K30" s="28">
        <f ca="1">K29+J30</f>
        <v>-760.16000000000008</v>
      </c>
      <c r="L30" s="28"/>
      <c r="M30" s="13">
        <f t="shared" si="12"/>
        <v>0.36458333333333331</v>
      </c>
      <c r="N30" s="56">
        <f t="shared" ca="1" si="5"/>
        <v>0</v>
      </c>
    </row>
    <row r="31" spans="1:14" x14ac:dyDescent="0.25">
      <c r="A31" s="65"/>
      <c r="B31" s="23">
        <v>43979</v>
      </c>
      <c r="C31" s="47" t="str">
        <f t="shared" si="2"/>
        <v>Donnerstag</v>
      </c>
      <c r="D31" s="48"/>
      <c r="E31" s="48"/>
      <c r="F31" s="48"/>
      <c r="G31" s="48"/>
      <c r="H31" s="28" t="str">
        <f t="shared" si="11"/>
        <v>0:00</v>
      </c>
      <c r="I31" s="14">
        <f>IF(OR(L31="U",L31="K",L31="F",L31="GT"),8,(E31-D31-H31)*24)</f>
        <v>0</v>
      </c>
      <c r="J31" s="86">
        <f>I31-8</f>
        <v>-8</v>
      </c>
      <c r="K31" s="28">
        <f ca="1">K30+J31</f>
        <v>-768.16000000000008</v>
      </c>
      <c r="L31" s="28"/>
      <c r="M31" s="13">
        <f t="shared" si="12"/>
        <v>0.36458333333333331</v>
      </c>
      <c r="N31" s="56">
        <f t="shared" ca="1" si="5"/>
        <v>0</v>
      </c>
    </row>
    <row r="32" spans="1:14" x14ac:dyDescent="0.25">
      <c r="A32" s="65"/>
      <c r="B32" s="23">
        <v>43980</v>
      </c>
      <c r="C32" s="47" t="str">
        <f t="shared" si="2"/>
        <v>Freitag</v>
      </c>
      <c r="D32" s="48"/>
      <c r="E32" s="48"/>
      <c r="F32" s="48"/>
      <c r="G32" s="48"/>
      <c r="H32" s="28" t="str">
        <f t="shared" si="11"/>
        <v>0:00</v>
      </c>
      <c r="I32" s="14">
        <f>IF(OR(L32="U",L32="K",L32="F",L32="GT"),8,(E32-D32-H32)*24)</f>
        <v>0</v>
      </c>
      <c r="J32" s="86">
        <f>I32-8</f>
        <v>-8</v>
      </c>
      <c r="K32" s="28">
        <f ca="1">K31+J32</f>
        <v>-776.16000000000008</v>
      </c>
      <c r="L32" s="28"/>
      <c r="M32" s="13">
        <f t="shared" si="12"/>
        <v>0.36458333333333331</v>
      </c>
      <c r="N32" s="56">
        <f t="shared" ca="1" si="5"/>
        <v>0</v>
      </c>
    </row>
    <row r="33" spans="1:14" x14ac:dyDescent="0.25">
      <c r="A33" s="65"/>
      <c r="B33" s="29">
        <v>43981</v>
      </c>
      <c r="C33" s="16" t="str">
        <f t="shared" si="2"/>
        <v>Samstag</v>
      </c>
      <c r="D33" s="17"/>
      <c r="E33" s="17"/>
      <c r="F33" s="17"/>
      <c r="G33" s="17"/>
      <c r="H33" s="35"/>
      <c r="I33" s="35"/>
      <c r="J33" s="84"/>
      <c r="K33" s="35"/>
      <c r="L33" s="35"/>
      <c r="M33" s="41"/>
      <c r="N33" s="64">
        <f t="shared" ca="1" si="5"/>
        <v>36</v>
      </c>
    </row>
    <row r="34" spans="1:14" x14ac:dyDescent="0.25">
      <c r="A34" s="65"/>
      <c r="B34" s="36">
        <v>43982</v>
      </c>
      <c r="C34" s="20" t="str">
        <f t="shared" si="2"/>
        <v>Sonntag</v>
      </c>
      <c r="D34" s="21"/>
      <c r="E34" s="21"/>
      <c r="F34" s="21"/>
      <c r="G34" s="21"/>
      <c r="H34" s="39"/>
      <c r="I34" s="39"/>
      <c r="J34" s="83"/>
      <c r="K34" s="39"/>
      <c r="L34" s="39"/>
      <c r="M34" s="42"/>
      <c r="N34" s="58">
        <f t="shared" ca="1" si="5"/>
        <v>40</v>
      </c>
    </row>
    <row r="35" spans="1:14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N35" s="45"/>
    </row>
  </sheetData>
  <mergeCells count="1">
    <mergeCell ref="B1:N1"/>
  </mergeCells>
  <conditionalFormatting sqref="B4:N34">
    <cfRule type="expression" dxfId="39" priority="1">
      <formula>IF($L4="GT",1,0)</formula>
    </cfRule>
    <cfRule type="expression" dxfId="38" priority="2">
      <formula>IF($B1=TODAY(),1,0)</formula>
    </cfRule>
    <cfRule type="expression" dxfId="37" priority="5">
      <formula>IF($L4="U",1,0)</formula>
    </cfRule>
    <cfRule type="expression" dxfId="36" priority="6">
      <formula>IF($L4="K",1,0)</formula>
    </cfRule>
    <cfRule type="expression" dxfId="35" priority="7">
      <formula>IF($L4="H",1,0)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20542-1CF8-42DE-AD4F-E67469A2E4D1}">
  <sheetPr codeName="Tabelle6"/>
  <dimension ref="A1:O34"/>
  <sheetViews>
    <sheetView workbookViewId="0">
      <selection activeCell="H49" sqref="H49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5" ht="21" x14ac:dyDescent="0.35">
      <c r="B1" s="181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3"/>
    </row>
    <row r="2" spans="1:15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O2" s="3"/>
    </row>
    <row r="3" spans="1:15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5" x14ac:dyDescent="0.25">
      <c r="A4" s="65"/>
      <c r="B4" s="7">
        <v>43983</v>
      </c>
      <c r="C4" s="8" t="str">
        <f>TEXT(B4,"tttt")</f>
        <v>Montag</v>
      </c>
      <c r="D4" s="9"/>
      <c r="E4" s="9"/>
      <c r="F4" s="9"/>
      <c r="G4" s="9"/>
      <c r="H4" s="9" t="str">
        <f t="shared" ref="H4:H8" si="0">TEXT(IF(OR(      AND(((E4-D4)+(G4-F4))*24 &gt; 6,(F4-E4)*24&lt;0.75),      AND((E4-D4)*24 &gt; 6,F4="",G4=""),          AND((E4-D4)*24 &lt; 6,(F4-E4)*24&lt;0.75,(G4-F4)*24&gt;6)                  ), 0.75, 0)/24,"h:mm")</f>
        <v>0:00</v>
      </c>
      <c r="I4" s="10">
        <f>IF(OR(L4="U",L4="K",L4="F",L4="GT"),8,(E4-D4-H4)*24)</f>
        <v>8</v>
      </c>
      <c r="J4" s="87">
        <f>I4-8</f>
        <v>0</v>
      </c>
      <c r="K4" s="10">
        <f ca="1">Mai!K32+J4</f>
        <v>-776.16000000000008</v>
      </c>
      <c r="L4" s="10" t="s">
        <v>26</v>
      </c>
      <c r="M4" s="9">
        <f t="shared" ref="M4:M8" si="1">(D4+8.75/24)</f>
        <v>0.36458333333333331</v>
      </c>
      <c r="N4" s="60">
        <f ca="1">Hintergrund</f>
        <v>38</v>
      </c>
    </row>
    <row r="5" spans="1:15" x14ac:dyDescent="0.25">
      <c r="A5" s="65"/>
      <c r="B5" s="23">
        <v>43984</v>
      </c>
      <c r="C5" s="47" t="str">
        <f t="shared" ref="C5:C33" si="2">TEXT(B5,"tttt")</f>
        <v>Dienstag</v>
      </c>
      <c r="D5" s="48"/>
      <c r="E5" s="48"/>
      <c r="F5" s="48"/>
      <c r="G5" s="48"/>
      <c r="H5" s="28" t="str">
        <f t="shared" si="0"/>
        <v>0:00</v>
      </c>
      <c r="I5" s="14">
        <f>IF(OR(L5="U",L5="K",L5="F",L5="GT"),8,(E5-D5-H5)*24)</f>
        <v>0</v>
      </c>
      <c r="J5" s="81">
        <f>I5-8</f>
        <v>-8</v>
      </c>
      <c r="K5" s="28">
        <f ca="1">K4+J5</f>
        <v>-784.16000000000008</v>
      </c>
      <c r="L5" s="28"/>
      <c r="M5" s="13">
        <f t="shared" si="1"/>
        <v>0.36458333333333331</v>
      </c>
      <c r="N5" s="67">
        <f ca="1">Hintergrund</f>
        <v>0</v>
      </c>
    </row>
    <row r="6" spans="1:15" x14ac:dyDescent="0.25">
      <c r="A6" s="65"/>
      <c r="B6" s="23">
        <v>43985</v>
      </c>
      <c r="C6" s="47" t="str">
        <f t="shared" si="2"/>
        <v>Mittwoch</v>
      </c>
      <c r="D6" s="48"/>
      <c r="E6" s="48"/>
      <c r="F6" s="48"/>
      <c r="G6" s="48"/>
      <c r="H6" s="28" t="str">
        <f t="shared" si="0"/>
        <v>0:00</v>
      </c>
      <c r="I6" s="14">
        <f>IF(OR(L6="U",L6="K",L6="F",L6="GT"),8,(E6-D6-H6)*24)</f>
        <v>0</v>
      </c>
      <c r="J6" s="81">
        <f>I6-8</f>
        <v>-8</v>
      </c>
      <c r="K6" s="28">
        <f ca="1">K5+J6</f>
        <v>-792.16000000000008</v>
      </c>
      <c r="L6" s="28"/>
      <c r="M6" s="13">
        <f t="shared" si="1"/>
        <v>0.36458333333333331</v>
      </c>
      <c r="N6" s="56">
        <f ca="1">Hintergrund</f>
        <v>0</v>
      </c>
    </row>
    <row r="7" spans="1:15" x14ac:dyDescent="0.25">
      <c r="A7" s="65"/>
      <c r="B7" s="23">
        <v>43986</v>
      </c>
      <c r="C7" s="26" t="str">
        <f t="shared" si="2"/>
        <v>Donnerstag</v>
      </c>
      <c r="D7" s="27"/>
      <c r="E7" s="27"/>
      <c r="F7" s="27"/>
      <c r="G7" s="27"/>
      <c r="H7" s="28" t="str">
        <f t="shared" si="0"/>
        <v>0:00</v>
      </c>
      <c r="I7" s="14">
        <f>IF(OR(L7="U",L7="K",L7="F",L7="GT"),8,(E7-D7-H7)*24)</f>
        <v>0</v>
      </c>
      <c r="J7" s="81">
        <f>I7-8</f>
        <v>-8</v>
      </c>
      <c r="K7" s="28">
        <f ca="1">K6+J7</f>
        <v>-800.16000000000008</v>
      </c>
      <c r="L7" s="28"/>
      <c r="M7" s="13">
        <f t="shared" si="1"/>
        <v>0.36458333333333331</v>
      </c>
      <c r="N7" s="56">
        <f t="shared" ref="N7:N33" ca="1" si="3">Hintergrund</f>
        <v>0</v>
      </c>
    </row>
    <row r="8" spans="1:15" x14ac:dyDescent="0.25">
      <c r="A8" s="65"/>
      <c r="B8" s="23">
        <v>43987</v>
      </c>
      <c r="C8" s="26" t="str">
        <f t="shared" si="2"/>
        <v>Freitag</v>
      </c>
      <c r="D8" s="27"/>
      <c r="E8" s="27"/>
      <c r="F8" s="27"/>
      <c r="G8" s="27"/>
      <c r="H8" s="28" t="str">
        <f t="shared" si="0"/>
        <v>0:00</v>
      </c>
      <c r="I8" s="14">
        <f>IF(OR(L8="U",L8="K",L8="F",L8="GT"),8,(E8-D8-H8)*24)</f>
        <v>0</v>
      </c>
      <c r="J8" s="81">
        <f>I8-8</f>
        <v>-8</v>
      </c>
      <c r="K8" s="28">
        <f ca="1">K7+J8</f>
        <v>-808.16000000000008</v>
      </c>
      <c r="L8" s="28"/>
      <c r="M8" s="13">
        <f t="shared" si="1"/>
        <v>0.36458333333333331</v>
      </c>
      <c r="N8" s="56">
        <f t="shared" ca="1" si="3"/>
        <v>0</v>
      </c>
    </row>
    <row r="9" spans="1:15" x14ac:dyDescent="0.25">
      <c r="A9" s="65"/>
      <c r="B9" s="29">
        <v>43988</v>
      </c>
      <c r="C9" s="16" t="str">
        <f t="shared" si="2"/>
        <v>Samstag</v>
      </c>
      <c r="D9" s="17"/>
      <c r="E9" s="17"/>
      <c r="F9" s="17"/>
      <c r="G9" s="17"/>
      <c r="H9" s="35"/>
      <c r="I9" s="35"/>
      <c r="J9" s="84"/>
      <c r="K9" s="35"/>
      <c r="L9" s="35"/>
      <c r="M9" s="41"/>
      <c r="N9" s="64">
        <f t="shared" ca="1" si="3"/>
        <v>36</v>
      </c>
    </row>
    <row r="10" spans="1:15" x14ac:dyDescent="0.25">
      <c r="A10" s="65"/>
      <c r="B10" s="36">
        <v>43989</v>
      </c>
      <c r="C10" s="37" t="str">
        <f t="shared" si="2"/>
        <v>Sonntag</v>
      </c>
      <c r="D10" s="38"/>
      <c r="E10" s="38"/>
      <c r="F10" s="38"/>
      <c r="G10" s="38"/>
      <c r="H10" s="39"/>
      <c r="I10" s="39"/>
      <c r="J10" s="83"/>
      <c r="K10" s="39"/>
      <c r="L10" s="39"/>
      <c r="M10" s="53"/>
      <c r="N10" s="58">
        <f t="shared" ca="1" si="3"/>
        <v>40</v>
      </c>
    </row>
    <row r="11" spans="1:15" x14ac:dyDescent="0.25">
      <c r="A11" s="65"/>
      <c r="B11" s="23">
        <v>43990</v>
      </c>
      <c r="C11" s="26" t="str">
        <f t="shared" si="2"/>
        <v>Montag</v>
      </c>
      <c r="D11" s="27"/>
      <c r="E11" s="27"/>
      <c r="F11" s="27"/>
      <c r="G11" s="27"/>
      <c r="H11" s="28" t="str">
        <f t="shared" ref="H11:H15" si="4">TEXT(IF(OR(      AND(((E11-D11)+(G11-F11))*24 &gt; 6,(F11-E11)*24&lt;0.75),      AND((E11-D11)*24 &gt; 6,F11="",G11=""),          AND((E11-D11)*24 &lt; 6,(F11-E11)*24&lt;0.75,(G11-F11)*24&gt;6)                  ), 0.75, 0)/24,"h:mm")</f>
        <v>0:00</v>
      </c>
      <c r="I11" s="14">
        <f>IF(OR(L11="U",L11="K",L11="F",L11="GT"),8,(E11-D11-H11)*24)</f>
        <v>0</v>
      </c>
      <c r="J11" s="86">
        <f t="shared" ref="J11:J33" si="5">I11-8</f>
        <v>-8</v>
      </c>
      <c r="K11" s="28">
        <f ca="1">K8+J11</f>
        <v>-816.16000000000008</v>
      </c>
      <c r="L11" s="28"/>
      <c r="M11" s="13">
        <f t="shared" ref="M11:M15" si="6">(D11+8.75/24)</f>
        <v>0.36458333333333331</v>
      </c>
      <c r="N11" s="56">
        <f t="shared" ca="1" si="3"/>
        <v>0</v>
      </c>
    </row>
    <row r="12" spans="1:15" x14ac:dyDescent="0.25">
      <c r="A12" s="65"/>
      <c r="B12" s="23">
        <v>43991</v>
      </c>
      <c r="C12" s="26" t="str">
        <f t="shared" si="2"/>
        <v>Dienstag</v>
      </c>
      <c r="D12" s="27"/>
      <c r="E12" s="27"/>
      <c r="F12" s="27"/>
      <c r="G12" s="27"/>
      <c r="H12" s="28" t="str">
        <f t="shared" si="4"/>
        <v>0:00</v>
      </c>
      <c r="I12" s="14">
        <f>IF(OR(L12="U",L12="K",L12="F",L12="GT"),8,(E12-D12-H12)*24)</f>
        <v>0</v>
      </c>
      <c r="J12" s="86">
        <f t="shared" si="5"/>
        <v>-8</v>
      </c>
      <c r="K12" s="28">
        <f ca="1">K11+J12</f>
        <v>-824.16000000000008</v>
      </c>
      <c r="L12" s="28"/>
      <c r="M12" s="13">
        <f t="shared" si="6"/>
        <v>0.36458333333333331</v>
      </c>
      <c r="N12" s="56">
        <f t="shared" ca="1" si="3"/>
        <v>0</v>
      </c>
    </row>
    <row r="13" spans="1:15" x14ac:dyDescent="0.25">
      <c r="A13" s="65"/>
      <c r="B13" s="23">
        <v>43992</v>
      </c>
      <c r="C13" s="26" t="str">
        <f t="shared" si="2"/>
        <v>Mittwoch</v>
      </c>
      <c r="D13" s="27"/>
      <c r="E13" s="27"/>
      <c r="F13" s="27"/>
      <c r="G13" s="27"/>
      <c r="H13" s="28" t="str">
        <f t="shared" si="4"/>
        <v>0:00</v>
      </c>
      <c r="I13" s="14">
        <f>IF(OR(L13="U",L13="K",L13="F",L13="GT"),8,(E13-D13-H13)*24)</f>
        <v>0</v>
      </c>
      <c r="J13" s="86">
        <f t="shared" si="5"/>
        <v>-8</v>
      </c>
      <c r="K13" s="28">
        <f ca="1">K12+J13</f>
        <v>-832.16000000000008</v>
      </c>
      <c r="L13" s="28"/>
      <c r="M13" s="13">
        <f t="shared" si="6"/>
        <v>0.36458333333333331</v>
      </c>
      <c r="N13" s="56">
        <f t="shared" ca="1" si="3"/>
        <v>0</v>
      </c>
    </row>
    <row r="14" spans="1:15" x14ac:dyDescent="0.25">
      <c r="A14" s="65"/>
      <c r="B14" s="7">
        <v>43993</v>
      </c>
      <c r="C14" s="8" t="str">
        <f t="shared" si="2"/>
        <v>Donnerstag</v>
      </c>
      <c r="D14" s="9"/>
      <c r="E14" s="9"/>
      <c r="F14" s="9"/>
      <c r="G14" s="9"/>
      <c r="H14" s="9" t="str">
        <f t="shared" si="4"/>
        <v>0:00</v>
      </c>
      <c r="I14" s="10">
        <f>IF(OR(L14="U",L14="K",L14="F",L14="GT"),8,(E14-D14-H14)*24)</f>
        <v>8</v>
      </c>
      <c r="J14" s="87">
        <f>I14-8</f>
        <v>0</v>
      </c>
      <c r="K14" s="10">
        <f ca="1">K13+J14</f>
        <v>-832.16000000000008</v>
      </c>
      <c r="L14" s="10" t="s">
        <v>26</v>
      </c>
      <c r="M14" s="9">
        <f t="shared" si="6"/>
        <v>0.36458333333333331</v>
      </c>
      <c r="N14" s="60">
        <f t="shared" ca="1" si="3"/>
        <v>38</v>
      </c>
    </row>
    <row r="15" spans="1:15" x14ac:dyDescent="0.25">
      <c r="A15" s="65"/>
      <c r="B15" s="23">
        <v>43994</v>
      </c>
      <c r="C15" s="26" t="str">
        <f t="shared" si="2"/>
        <v>Freitag</v>
      </c>
      <c r="D15" s="27"/>
      <c r="E15" s="27"/>
      <c r="F15" s="27"/>
      <c r="G15" s="27"/>
      <c r="H15" s="28" t="str">
        <f t="shared" si="4"/>
        <v>0:00</v>
      </c>
      <c r="I15" s="14">
        <f>IF(OR(L15="U",L15="K",L15="F",L15="GT"),8,(E15-D15-H15)*24)</f>
        <v>0</v>
      </c>
      <c r="J15" s="86">
        <f>I15-8</f>
        <v>-8</v>
      </c>
      <c r="K15" s="28">
        <f ca="1">K14+J15</f>
        <v>-840.16000000000008</v>
      </c>
      <c r="L15" s="28"/>
      <c r="M15" s="13">
        <f t="shared" si="6"/>
        <v>0.36458333333333331</v>
      </c>
      <c r="N15" s="56">
        <f t="shared" ca="1" si="3"/>
        <v>0</v>
      </c>
    </row>
    <row r="16" spans="1:15" x14ac:dyDescent="0.25">
      <c r="A16" s="65"/>
      <c r="B16" s="29">
        <v>43995</v>
      </c>
      <c r="C16" s="16" t="str">
        <f t="shared" si="2"/>
        <v>Samstag</v>
      </c>
      <c r="D16" s="17"/>
      <c r="E16" s="17"/>
      <c r="F16" s="17"/>
      <c r="G16" s="17"/>
      <c r="H16" s="35"/>
      <c r="I16" s="35"/>
      <c r="J16" s="84"/>
      <c r="K16" s="35"/>
      <c r="L16" s="35"/>
      <c r="M16" s="41"/>
      <c r="N16" s="64">
        <f t="shared" ca="1" si="3"/>
        <v>36</v>
      </c>
    </row>
    <row r="17" spans="1:14" x14ac:dyDescent="0.25">
      <c r="A17" s="65"/>
      <c r="B17" s="36">
        <v>43996</v>
      </c>
      <c r="C17" s="37" t="str">
        <f t="shared" si="2"/>
        <v>Sonntag</v>
      </c>
      <c r="D17" s="38"/>
      <c r="E17" s="38"/>
      <c r="F17" s="38"/>
      <c r="G17" s="38"/>
      <c r="H17" s="39"/>
      <c r="I17" s="39"/>
      <c r="J17" s="83"/>
      <c r="K17" s="39"/>
      <c r="L17" s="39"/>
      <c r="M17" s="53"/>
      <c r="N17" s="58">
        <f t="shared" ca="1" si="3"/>
        <v>40</v>
      </c>
    </row>
    <row r="18" spans="1:14" x14ac:dyDescent="0.25">
      <c r="A18" s="65"/>
      <c r="B18" s="23">
        <v>43997</v>
      </c>
      <c r="C18" s="26" t="str">
        <f t="shared" si="2"/>
        <v>Montag</v>
      </c>
      <c r="D18" s="27"/>
      <c r="E18" s="27"/>
      <c r="F18" s="27"/>
      <c r="G18" s="27"/>
      <c r="H18" s="28" t="str">
        <f t="shared" ref="H18:H22" si="7">TEXT(IF(OR(      AND(((E18-D18)+(G18-F18))*24 &gt; 6,(F18-E18)*24&lt;0.75),      AND((E18-D18)*24 &gt; 6,F18="",G18=""),          AND((E18-D18)*24 &lt; 6,(F18-E18)*24&lt;0.75,(G18-F18)*24&gt;6)                  ), 0.75, 0)/24,"h:mm")</f>
        <v>0:00</v>
      </c>
      <c r="I18" s="14">
        <f>IF(OR(L18="U",L18="K",L18="F",L18="GT"),8,(E18-D18-H18)*24)</f>
        <v>0</v>
      </c>
      <c r="J18" s="86">
        <f t="shared" si="5"/>
        <v>-8</v>
      </c>
      <c r="K18" s="28">
        <f ca="1">K15+J18</f>
        <v>-848.16000000000008</v>
      </c>
      <c r="L18" s="28"/>
      <c r="M18" s="13">
        <f t="shared" ref="M18:M22" si="8">(D18+8.75/24)</f>
        <v>0.36458333333333331</v>
      </c>
      <c r="N18" s="56">
        <f t="shared" ca="1" si="3"/>
        <v>0</v>
      </c>
    </row>
    <row r="19" spans="1:14" x14ac:dyDescent="0.25">
      <c r="A19" s="65"/>
      <c r="B19" s="23">
        <v>43998</v>
      </c>
      <c r="C19" s="26" t="str">
        <f t="shared" si="2"/>
        <v>Dienstag</v>
      </c>
      <c r="D19" s="27"/>
      <c r="E19" s="27"/>
      <c r="F19" s="27"/>
      <c r="G19" s="27"/>
      <c r="H19" s="28" t="str">
        <f t="shared" si="7"/>
        <v>0:00</v>
      </c>
      <c r="I19" s="14">
        <f>IF(OR(L19="U",L19="K",L19="F",L19="GT"),8,(E19-D19-H19)*24)</f>
        <v>0</v>
      </c>
      <c r="J19" s="86">
        <f t="shared" si="5"/>
        <v>-8</v>
      </c>
      <c r="K19" s="28">
        <f ca="1">K18+J19</f>
        <v>-856.16000000000008</v>
      </c>
      <c r="L19" s="28"/>
      <c r="M19" s="13">
        <f t="shared" si="8"/>
        <v>0.36458333333333331</v>
      </c>
      <c r="N19" s="56">
        <f t="shared" ca="1" si="3"/>
        <v>0</v>
      </c>
    </row>
    <row r="20" spans="1:14" x14ac:dyDescent="0.25">
      <c r="A20" s="65"/>
      <c r="B20" s="23">
        <v>43999</v>
      </c>
      <c r="C20" s="26" t="str">
        <f t="shared" si="2"/>
        <v>Mittwoch</v>
      </c>
      <c r="D20" s="27"/>
      <c r="E20" s="27"/>
      <c r="F20" s="27"/>
      <c r="G20" s="27"/>
      <c r="H20" s="28" t="str">
        <f t="shared" si="7"/>
        <v>0:00</v>
      </c>
      <c r="I20" s="14">
        <f>IF(OR(L20="U",L20="K",L20="F",L20="GT"),8,(E20-D20-H20)*24)</f>
        <v>0</v>
      </c>
      <c r="J20" s="86">
        <f t="shared" si="5"/>
        <v>-8</v>
      </c>
      <c r="K20" s="28">
        <f ca="1">K19+J20</f>
        <v>-864.16000000000008</v>
      </c>
      <c r="L20" s="28"/>
      <c r="M20" s="13">
        <f t="shared" si="8"/>
        <v>0.36458333333333331</v>
      </c>
      <c r="N20" s="56">
        <f t="shared" ca="1" si="3"/>
        <v>0</v>
      </c>
    </row>
    <row r="21" spans="1:14" x14ac:dyDescent="0.25">
      <c r="A21" s="65"/>
      <c r="B21" s="23">
        <v>44000</v>
      </c>
      <c r="C21" s="26" t="str">
        <f t="shared" si="2"/>
        <v>Donnerstag</v>
      </c>
      <c r="D21" s="27"/>
      <c r="E21" s="27"/>
      <c r="F21" s="27"/>
      <c r="G21" s="27"/>
      <c r="H21" s="28" t="str">
        <f t="shared" si="7"/>
        <v>0:00</v>
      </c>
      <c r="I21" s="14">
        <f>IF(OR(L21="U",L21="K",L21="F",L21="GT"),8,(E21-D21-H21)*24)</f>
        <v>0</v>
      </c>
      <c r="J21" s="86">
        <f>I21-8</f>
        <v>-8</v>
      </c>
      <c r="K21" s="28">
        <f ca="1">K20+J21</f>
        <v>-872.16000000000008</v>
      </c>
      <c r="L21" s="28"/>
      <c r="M21" s="13">
        <f t="shared" si="8"/>
        <v>0.36458333333333331</v>
      </c>
      <c r="N21" s="56">
        <f t="shared" ca="1" si="3"/>
        <v>0</v>
      </c>
    </row>
    <row r="22" spans="1:14" x14ac:dyDescent="0.25">
      <c r="A22" s="65"/>
      <c r="B22" s="23">
        <v>44001</v>
      </c>
      <c r="C22" s="26" t="str">
        <f t="shared" si="2"/>
        <v>Freitag</v>
      </c>
      <c r="D22" s="27"/>
      <c r="E22" s="27"/>
      <c r="F22" s="27"/>
      <c r="G22" s="27"/>
      <c r="H22" s="28" t="str">
        <f t="shared" si="7"/>
        <v>0:00</v>
      </c>
      <c r="I22" s="14">
        <f>IF(OR(L22="U",L22="K",L22="F",L22="GT"),8,(E22-D22-H22)*24)</f>
        <v>0</v>
      </c>
      <c r="J22" s="86">
        <f>I22-8</f>
        <v>-8</v>
      </c>
      <c r="K22" s="28">
        <f ca="1">K21+J22</f>
        <v>-880.16000000000008</v>
      </c>
      <c r="L22" s="28"/>
      <c r="M22" s="13">
        <f t="shared" si="8"/>
        <v>0.36458333333333331</v>
      </c>
      <c r="N22" s="56">
        <f t="shared" ca="1" si="3"/>
        <v>0</v>
      </c>
    </row>
    <row r="23" spans="1:14" x14ac:dyDescent="0.25">
      <c r="A23" s="65"/>
      <c r="B23" s="29">
        <v>44002</v>
      </c>
      <c r="C23" s="16" t="str">
        <f t="shared" si="2"/>
        <v>Samstag</v>
      </c>
      <c r="D23" s="17"/>
      <c r="E23" s="17"/>
      <c r="F23" s="17"/>
      <c r="G23" s="17"/>
      <c r="H23" s="35"/>
      <c r="I23" s="35"/>
      <c r="J23" s="84"/>
      <c r="K23" s="35"/>
      <c r="L23" s="35"/>
      <c r="M23" s="41"/>
      <c r="N23" s="64">
        <f t="shared" ca="1" si="3"/>
        <v>36</v>
      </c>
    </row>
    <row r="24" spans="1:14" x14ac:dyDescent="0.25">
      <c r="A24" s="65"/>
      <c r="B24" s="36">
        <v>44003</v>
      </c>
      <c r="C24" s="37" t="str">
        <f t="shared" si="2"/>
        <v>Sonntag</v>
      </c>
      <c r="D24" s="38"/>
      <c r="E24" s="38"/>
      <c r="F24" s="38"/>
      <c r="G24" s="38"/>
      <c r="H24" s="39"/>
      <c r="I24" s="39"/>
      <c r="J24" s="83"/>
      <c r="K24" s="39"/>
      <c r="L24" s="39"/>
      <c r="M24" s="53"/>
      <c r="N24" s="58">
        <f t="shared" ca="1" si="3"/>
        <v>40</v>
      </c>
    </row>
    <row r="25" spans="1:14" x14ac:dyDescent="0.25">
      <c r="A25" s="65"/>
      <c r="B25" s="23">
        <v>44004</v>
      </c>
      <c r="C25" s="26" t="str">
        <f t="shared" si="2"/>
        <v>Montag</v>
      </c>
      <c r="D25" s="27"/>
      <c r="E25" s="27"/>
      <c r="F25" s="27"/>
      <c r="G25" s="27"/>
      <c r="H25" s="28" t="str">
        <f t="shared" ref="H25:H29" si="9">TEXT(IF(OR(      AND(((E25-D25)+(G25-F25))*24 &gt; 6,(F25-E25)*24&lt;0.75),      AND((E25-D25)*24 &gt; 6,F25="",G25=""),          AND((E25-D25)*24 &lt; 6,(F25-E25)*24&lt;0.75,(G25-F25)*24&gt;6)                  ), 0.75, 0)/24,"h:mm")</f>
        <v>0:00</v>
      </c>
      <c r="I25" s="14">
        <f>IF(OR(L25="U",L25="K",L25="F",L25="GT"),8,(E25-D25-H25)*24)</f>
        <v>0</v>
      </c>
      <c r="J25" s="86">
        <f t="shared" si="5"/>
        <v>-8</v>
      </c>
      <c r="K25" s="28">
        <f ca="1">K22+J25</f>
        <v>-888.16000000000008</v>
      </c>
      <c r="L25" s="28"/>
      <c r="M25" s="13">
        <f t="shared" ref="M25:M29" si="10">(D25+8.75/24)</f>
        <v>0.36458333333333331</v>
      </c>
      <c r="N25" s="56">
        <f t="shared" ca="1" si="3"/>
        <v>0</v>
      </c>
    </row>
    <row r="26" spans="1:14" x14ac:dyDescent="0.25">
      <c r="A26" s="65"/>
      <c r="B26" s="23">
        <v>44005</v>
      </c>
      <c r="C26" s="26" t="str">
        <f t="shared" si="2"/>
        <v>Dienstag</v>
      </c>
      <c r="D26" s="27"/>
      <c r="E26" s="27"/>
      <c r="F26" s="27"/>
      <c r="G26" s="27"/>
      <c r="H26" s="28" t="str">
        <f t="shared" si="9"/>
        <v>0:00</v>
      </c>
      <c r="I26" s="14">
        <f>IF(OR(L26="U",L26="K",L26="F",L26="GT"),8,(E26-D26-H26)*24)</f>
        <v>0</v>
      </c>
      <c r="J26" s="86">
        <f t="shared" si="5"/>
        <v>-8</v>
      </c>
      <c r="K26" s="28">
        <f ca="1">K25+J26</f>
        <v>-896.16000000000008</v>
      </c>
      <c r="L26" s="28"/>
      <c r="M26" s="13">
        <f t="shared" si="10"/>
        <v>0.36458333333333331</v>
      </c>
      <c r="N26" s="56">
        <f t="shared" ca="1" si="3"/>
        <v>0</v>
      </c>
    </row>
    <row r="27" spans="1:14" x14ac:dyDescent="0.25">
      <c r="A27" s="65"/>
      <c r="B27" s="23">
        <v>44006</v>
      </c>
      <c r="C27" s="26" t="str">
        <f t="shared" si="2"/>
        <v>Mittwoch</v>
      </c>
      <c r="D27" s="27"/>
      <c r="E27" s="27"/>
      <c r="F27" s="27"/>
      <c r="G27" s="27"/>
      <c r="H27" s="28" t="str">
        <f t="shared" si="9"/>
        <v>0:00</v>
      </c>
      <c r="I27" s="14">
        <f>IF(OR(L27="U",L27="K",L27="F",L27="GT"),8,(E27-D27-H27)*24)</f>
        <v>0</v>
      </c>
      <c r="J27" s="86">
        <f t="shared" si="5"/>
        <v>-8</v>
      </c>
      <c r="K27" s="28">
        <f ca="1">K26+J27</f>
        <v>-904.16000000000008</v>
      </c>
      <c r="L27" s="28"/>
      <c r="M27" s="13">
        <f t="shared" si="10"/>
        <v>0.36458333333333331</v>
      </c>
      <c r="N27" s="56">
        <f t="shared" ca="1" si="3"/>
        <v>0</v>
      </c>
    </row>
    <row r="28" spans="1:14" x14ac:dyDescent="0.25">
      <c r="A28" s="65"/>
      <c r="B28" s="23">
        <v>44007</v>
      </c>
      <c r="C28" s="26" t="str">
        <f t="shared" si="2"/>
        <v>Donnerstag</v>
      </c>
      <c r="D28" s="27"/>
      <c r="E28" s="27"/>
      <c r="F28" s="27"/>
      <c r="G28" s="27"/>
      <c r="H28" s="28" t="str">
        <f t="shared" si="9"/>
        <v>0:00</v>
      </c>
      <c r="I28" s="14">
        <f>IF(OR(L28="U",L28="K",L28="F",L28="GT"),8,(E28-D28-H28)*24)</f>
        <v>0</v>
      </c>
      <c r="J28" s="86">
        <f>I28-8</f>
        <v>-8</v>
      </c>
      <c r="K28" s="28">
        <f ca="1">K27+J28</f>
        <v>-912.16000000000008</v>
      </c>
      <c r="L28" s="28"/>
      <c r="M28" s="13">
        <f t="shared" si="10"/>
        <v>0.36458333333333331</v>
      </c>
      <c r="N28" s="56">
        <f t="shared" ca="1" si="3"/>
        <v>0</v>
      </c>
    </row>
    <row r="29" spans="1:14" x14ac:dyDescent="0.25">
      <c r="A29" s="65"/>
      <c r="B29" s="23">
        <v>44008</v>
      </c>
      <c r="C29" s="26" t="str">
        <f t="shared" si="2"/>
        <v>Freitag</v>
      </c>
      <c r="D29" s="27"/>
      <c r="E29" s="27"/>
      <c r="F29" s="27"/>
      <c r="G29" s="27"/>
      <c r="H29" s="28" t="str">
        <f t="shared" si="9"/>
        <v>0:00</v>
      </c>
      <c r="I29" s="14">
        <f>IF(OR(L29="U",L29="K",L29="F",L29="GT"),8,(E29-D29-H29)*24)</f>
        <v>0</v>
      </c>
      <c r="J29" s="86">
        <f>I29-8</f>
        <v>-8</v>
      </c>
      <c r="K29" s="28">
        <f ca="1">K28+J29</f>
        <v>-920.16000000000008</v>
      </c>
      <c r="L29" s="28"/>
      <c r="M29" s="13">
        <f t="shared" si="10"/>
        <v>0.36458333333333331</v>
      </c>
      <c r="N29" s="56">
        <f t="shared" ca="1" si="3"/>
        <v>0</v>
      </c>
    </row>
    <row r="30" spans="1:14" x14ac:dyDescent="0.25">
      <c r="A30" s="65"/>
      <c r="B30" s="29">
        <v>44009</v>
      </c>
      <c r="C30" s="16" t="str">
        <f t="shared" si="2"/>
        <v>Samstag</v>
      </c>
      <c r="D30" s="17"/>
      <c r="E30" s="17"/>
      <c r="F30" s="17"/>
      <c r="G30" s="17"/>
      <c r="H30" s="35"/>
      <c r="I30" s="35"/>
      <c r="J30" s="84"/>
      <c r="K30" s="35"/>
      <c r="L30" s="35"/>
      <c r="M30" s="41"/>
      <c r="N30" s="64">
        <f t="shared" ca="1" si="3"/>
        <v>36</v>
      </c>
    </row>
    <row r="31" spans="1:14" x14ac:dyDescent="0.25">
      <c r="A31" s="65"/>
      <c r="B31" s="36">
        <v>44010</v>
      </c>
      <c r="C31" s="37" t="str">
        <f t="shared" si="2"/>
        <v>Sonntag</v>
      </c>
      <c r="D31" s="38"/>
      <c r="E31" s="38"/>
      <c r="F31" s="38"/>
      <c r="G31" s="38"/>
      <c r="H31" s="39"/>
      <c r="I31" s="39"/>
      <c r="J31" s="83"/>
      <c r="K31" s="39"/>
      <c r="L31" s="39"/>
      <c r="M31" s="53"/>
      <c r="N31" s="58">
        <f t="shared" ca="1" si="3"/>
        <v>40</v>
      </c>
    </row>
    <row r="32" spans="1:14" x14ac:dyDescent="0.25">
      <c r="A32" s="65"/>
      <c r="B32" s="23">
        <v>44011</v>
      </c>
      <c r="C32" s="26" t="str">
        <f t="shared" si="2"/>
        <v>Montag</v>
      </c>
      <c r="D32" s="27"/>
      <c r="E32" s="27"/>
      <c r="F32" s="27"/>
      <c r="G32" s="27"/>
      <c r="H32" s="28" t="str">
        <f t="shared" ref="H32:H33" si="11">TEXT(IF(OR(      AND(((E32-D32)+(G32-F32))*24 &gt; 6,(F32-E32)*24&lt;0.75),      AND((E32-D32)*24 &gt; 6,F32="",G32=""),          AND((E32-D32)*24 &lt; 6,(F32-E32)*24&lt;0.75,(G32-F32)*24&gt;6)                  ), 0.75, 0)/24,"h:mm")</f>
        <v>0:00</v>
      </c>
      <c r="I32" s="14">
        <f>IF(OR(L32="U",L32="K",L32="F",L32="GT"),8,(E32-D32-H32)*24)</f>
        <v>0</v>
      </c>
      <c r="J32" s="86">
        <f t="shared" si="5"/>
        <v>-8</v>
      </c>
      <c r="K32" s="28">
        <f ca="1">K29+J32</f>
        <v>-928.16000000000008</v>
      </c>
      <c r="L32" s="28"/>
      <c r="M32" s="13">
        <f t="shared" ref="M32:M33" si="12">(D32+8.75/24)</f>
        <v>0.36458333333333331</v>
      </c>
      <c r="N32" s="56">
        <f t="shared" ca="1" si="3"/>
        <v>0</v>
      </c>
    </row>
    <row r="33" spans="1:14" x14ac:dyDescent="0.25">
      <c r="A33" s="65"/>
      <c r="B33" s="23">
        <v>44012</v>
      </c>
      <c r="C33" s="47" t="str">
        <f t="shared" si="2"/>
        <v>Dienstag</v>
      </c>
      <c r="D33" s="48"/>
      <c r="E33" s="48"/>
      <c r="F33" s="48"/>
      <c r="G33" s="48"/>
      <c r="H33" s="28" t="str">
        <f t="shared" si="11"/>
        <v>0:00</v>
      </c>
      <c r="I33" s="14">
        <f>IF(OR(L33="U",L33="K",L33="F",L33="GT"),8,(E33-D33-H33)*24)</f>
        <v>0</v>
      </c>
      <c r="J33" s="86">
        <f t="shared" si="5"/>
        <v>-8</v>
      </c>
      <c r="K33" s="28">
        <f ca="1">K32+J33</f>
        <v>-936.16000000000008</v>
      </c>
      <c r="L33" s="28"/>
      <c r="M33" s="13">
        <f t="shared" si="12"/>
        <v>0.36458333333333331</v>
      </c>
      <c r="N33" s="56">
        <f t="shared" ca="1" si="3"/>
        <v>0</v>
      </c>
    </row>
    <row r="34" spans="1:14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</sheetData>
  <mergeCells count="1">
    <mergeCell ref="B1:N1"/>
  </mergeCells>
  <conditionalFormatting sqref="B4:N33">
    <cfRule type="expression" dxfId="34" priority="1">
      <formula>IF($L1048571="GT",1,0)</formula>
    </cfRule>
    <cfRule type="expression" dxfId="33" priority="4">
      <formula>IF($L4="U",1,0)</formula>
    </cfRule>
    <cfRule type="expression" dxfId="32" priority="5">
      <formula>IF($L4="K",1,0)</formula>
    </cfRule>
    <cfRule type="expression" dxfId="31" priority="6">
      <formula>IF($L4="H",1,0)</formula>
    </cfRule>
    <cfRule type="expression" dxfId="30" priority="11">
      <formula>IF($B1=TODAY(),1,0)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D3A2E-7296-407B-8931-253E24145655}">
  <sheetPr codeName="Tabelle7"/>
  <dimension ref="A1:O35"/>
  <sheetViews>
    <sheetView workbookViewId="0">
      <selection activeCell="J43" sqref="J43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5" ht="21" x14ac:dyDescent="0.35">
      <c r="B1" s="181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3"/>
    </row>
    <row r="2" spans="1:15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O2" s="3"/>
    </row>
    <row r="3" spans="1:15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5" x14ac:dyDescent="0.25">
      <c r="A4" s="65"/>
      <c r="B4" s="23">
        <v>44013</v>
      </c>
      <c r="C4" s="24" t="str">
        <f>TEXT(B4,"tttt")</f>
        <v>Mittwoch</v>
      </c>
      <c r="D4" s="25"/>
      <c r="E4" s="25"/>
      <c r="F4" s="25"/>
      <c r="G4" s="25"/>
      <c r="H4" s="28" t="str">
        <f t="shared" ref="H4:H6" si="0">TEXT(IF(OR(      AND(((E4-D4)+(G4-F4))*24 &gt; 6,(F4-E4)*24&lt;0.75),      AND((E4-D4)*24 &gt; 6,F4="",G4=""),          AND((E4-D4)*24 &lt; 6,(F4-E4)*24&lt;0.75,(G4-F4)*24&gt;6)                  ), 0.75, 0)/24,"h:mm")</f>
        <v>0:00</v>
      </c>
      <c r="I4" s="14">
        <f>IF(OR(L4="U",L4="K",L4="F",L4="GT"),8,(E4-D4-H4)*24)</f>
        <v>0</v>
      </c>
      <c r="J4" s="81">
        <f>I4-8</f>
        <v>-8</v>
      </c>
      <c r="K4" s="28">
        <f ca="1">Juni!K33+J4</f>
        <v>-944.16000000000008</v>
      </c>
      <c r="L4" s="28"/>
      <c r="M4" s="13">
        <f t="shared" ref="M4:M6" si="1">(D4+8.75/24)</f>
        <v>0.36458333333333331</v>
      </c>
      <c r="N4" s="67">
        <f ca="1">Hintergrund</f>
        <v>0</v>
      </c>
    </row>
    <row r="5" spans="1:15" x14ac:dyDescent="0.25">
      <c r="A5" s="65"/>
      <c r="B5" s="23">
        <v>44014</v>
      </c>
      <c r="C5" s="24" t="str">
        <f>TEXT(B5,"tttt")</f>
        <v>Donnerstag</v>
      </c>
      <c r="D5" s="25"/>
      <c r="E5" s="25"/>
      <c r="F5" s="25"/>
      <c r="G5" s="25"/>
      <c r="H5" s="28" t="str">
        <f t="shared" si="0"/>
        <v>0:00</v>
      </c>
      <c r="I5" s="14">
        <f>IF(OR(L5="U",L5="K",L5="F",L5="GT"),8,(E5-D5-H5)*24)</f>
        <v>0</v>
      </c>
      <c r="J5" s="81">
        <f>I5-8</f>
        <v>-8</v>
      </c>
      <c r="K5" s="28">
        <f ca="1">K4+J5</f>
        <v>-952.16000000000008</v>
      </c>
      <c r="L5" s="28"/>
      <c r="M5" s="13">
        <f t="shared" si="1"/>
        <v>0.36458333333333331</v>
      </c>
      <c r="N5" s="67">
        <f ca="1">Hintergrund</f>
        <v>0</v>
      </c>
    </row>
    <row r="6" spans="1:15" x14ac:dyDescent="0.25">
      <c r="A6" s="65"/>
      <c r="B6" s="23">
        <v>44015</v>
      </c>
      <c r="C6" s="47" t="str">
        <f t="shared" ref="C6:C34" si="2">TEXT(B6,"tttt")</f>
        <v>Freitag</v>
      </c>
      <c r="D6" s="48"/>
      <c r="E6" s="48"/>
      <c r="F6" s="48"/>
      <c r="G6" s="48"/>
      <c r="H6" s="28" t="str">
        <f t="shared" si="0"/>
        <v>0:00</v>
      </c>
      <c r="I6" s="14">
        <f>IF(OR(L6="U",L6="K",L6="F",L6="GT"),8,(E6-D6-H6)*24)</f>
        <v>0</v>
      </c>
      <c r="J6" s="81">
        <f>I6-8</f>
        <v>-8</v>
      </c>
      <c r="K6" s="28">
        <f ca="1">K5+J6</f>
        <v>-960.16000000000008</v>
      </c>
      <c r="L6" s="28"/>
      <c r="M6" s="13">
        <f t="shared" si="1"/>
        <v>0.36458333333333331</v>
      </c>
      <c r="N6" s="56">
        <f ca="1">Hintergrund</f>
        <v>0</v>
      </c>
    </row>
    <row r="7" spans="1:15" x14ac:dyDescent="0.25">
      <c r="A7" s="65"/>
      <c r="B7" s="29">
        <v>44016</v>
      </c>
      <c r="C7" s="16" t="str">
        <f t="shared" si="2"/>
        <v>Samstag</v>
      </c>
      <c r="D7" s="17"/>
      <c r="E7" s="17"/>
      <c r="F7" s="17"/>
      <c r="G7" s="17"/>
      <c r="H7" s="35"/>
      <c r="I7" s="35"/>
      <c r="J7" s="84"/>
      <c r="K7" s="35"/>
      <c r="L7" s="35"/>
      <c r="M7" s="41"/>
      <c r="N7" s="64">
        <f t="shared" ref="N7:N34" ca="1" si="3">Hintergrund</f>
        <v>36</v>
      </c>
    </row>
    <row r="8" spans="1:15" x14ac:dyDescent="0.25">
      <c r="A8" s="65"/>
      <c r="B8" s="36">
        <v>44017</v>
      </c>
      <c r="C8" s="37" t="str">
        <f t="shared" si="2"/>
        <v>Sonntag</v>
      </c>
      <c r="D8" s="38"/>
      <c r="E8" s="38"/>
      <c r="F8" s="38"/>
      <c r="G8" s="38"/>
      <c r="H8" s="39"/>
      <c r="I8" s="22"/>
      <c r="J8" s="85"/>
      <c r="K8" s="39"/>
      <c r="L8" s="39"/>
      <c r="M8" s="42"/>
      <c r="N8" s="58">
        <f t="shared" ca="1" si="3"/>
        <v>40</v>
      </c>
    </row>
    <row r="9" spans="1:15" x14ac:dyDescent="0.25">
      <c r="A9" s="65"/>
      <c r="B9" s="23">
        <v>44018</v>
      </c>
      <c r="C9" s="24" t="str">
        <f t="shared" si="2"/>
        <v>Montag</v>
      </c>
      <c r="D9" s="25"/>
      <c r="E9" s="25"/>
      <c r="F9" s="25"/>
      <c r="G9" s="25"/>
      <c r="H9" s="28" t="str">
        <f t="shared" ref="H9:H13" si="4">TEXT(IF(OR(      AND(((E9-D9)+(G9-F9))*24 &gt; 6,(F9-E9)*24&lt;0.75),      AND((E9-D9)*24 &gt; 6,F9="",G9=""),          AND((E9-D9)*24 &lt; 6,(F9-E9)*24&lt;0.75,(G9-F9)*24&gt;6)                  ), 0.75, 0)/24,"h:mm")</f>
        <v>0:00</v>
      </c>
      <c r="I9" s="14">
        <f>IF(OR(L9="U",L9="K",L9="F",L9="GT"),8,(E9-D9-H9)*24)</f>
        <v>0</v>
      </c>
      <c r="J9" s="81">
        <f>I9-8</f>
        <v>-8</v>
      </c>
      <c r="K9" s="28">
        <f ca="1">K6+J9</f>
        <v>-968.16000000000008</v>
      </c>
      <c r="L9" s="28"/>
      <c r="M9" s="13">
        <f t="shared" ref="M9:M13" si="5">(D9+8.75/24)</f>
        <v>0.36458333333333331</v>
      </c>
      <c r="N9" s="56">
        <f t="shared" ca="1" si="3"/>
        <v>0</v>
      </c>
    </row>
    <row r="10" spans="1:15" x14ac:dyDescent="0.25">
      <c r="A10" s="65"/>
      <c r="B10" s="23">
        <v>44019</v>
      </c>
      <c r="C10" s="26" t="str">
        <f t="shared" si="2"/>
        <v>Dienstag</v>
      </c>
      <c r="D10" s="27"/>
      <c r="E10" s="27"/>
      <c r="F10" s="27"/>
      <c r="G10" s="27"/>
      <c r="H10" s="28" t="str">
        <f t="shared" si="4"/>
        <v>0:00</v>
      </c>
      <c r="I10" s="14">
        <f>IF(OR(L10="U",L10="K",L10="F",L10="GT"),8,(E10-D10-H10)*24)</f>
        <v>0</v>
      </c>
      <c r="J10" s="81">
        <f>I10-8</f>
        <v>-8</v>
      </c>
      <c r="K10" s="28">
        <f ca="1">K9+J10</f>
        <v>-976.16000000000008</v>
      </c>
      <c r="L10" s="28"/>
      <c r="M10" s="13">
        <f t="shared" si="5"/>
        <v>0.36458333333333331</v>
      </c>
      <c r="N10" s="56">
        <f t="shared" ca="1" si="3"/>
        <v>0</v>
      </c>
    </row>
    <row r="11" spans="1:15" x14ac:dyDescent="0.25">
      <c r="A11" s="65"/>
      <c r="B11" s="23">
        <v>44020</v>
      </c>
      <c r="C11" s="26" t="str">
        <f t="shared" si="2"/>
        <v>Mittwoch</v>
      </c>
      <c r="D11" s="27"/>
      <c r="E11" s="27"/>
      <c r="F11" s="27"/>
      <c r="G11" s="27"/>
      <c r="H11" s="28" t="str">
        <f t="shared" si="4"/>
        <v>0:00</v>
      </c>
      <c r="I11" s="14">
        <f>IF(OR(L11="U",L11="K",L11="F",L11="GT"),8,(E11-D11-H11)*24)</f>
        <v>0</v>
      </c>
      <c r="J11" s="81">
        <f>I11-8</f>
        <v>-8</v>
      </c>
      <c r="K11" s="28">
        <f ca="1">K10+J11</f>
        <v>-984.16000000000008</v>
      </c>
      <c r="L11" s="28"/>
      <c r="M11" s="13">
        <f t="shared" si="5"/>
        <v>0.36458333333333331</v>
      </c>
      <c r="N11" s="56">
        <f t="shared" ca="1" si="3"/>
        <v>0</v>
      </c>
    </row>
    <row r="12" spans="1:15" x14ac:dyDescent="0.25">
      <c r="A12" s="65"/>
      <c r="B12" s="23">
        <v>44021</v>
      </c>
      <c r="C12" s="26" t="str">
        <f t="shared" si="2"/>
        <v>Donnerstag</v>
      </c>
      <c r="D12" s="27"/>
      <c r="E12" s="27"/>
      <c r="F12" s="27"/>
      <c r="G12" s="27"/>
      <c r="H12" s="28" t="str">
        <f t="shared" si="4"/>
        <v>0:00</v>
      </c>
      <c r="I12" s="14">
        <f>IF(OR(L12="U",L12="K",L12="F",L12="GT"),8,(E12-D12-H12)*24)</f>
        <v>0</v>
      </c>
      <c r="J12" s="81">
        <f>I12-8</f>
        <v>-8</v>
      </c>
      <c r="K12" s="28">
        <f ca="1">K11+J12</f>
        <v>-992.16000000000008</v>
      </c>
      <c r="L12" s="28"/>
      <c r="M12" s="13">
        <f t="shared" si="5"/>
        <v>0.36458333333333331</v>
      </c>
      <c r="N12" s="56">
        <f t="shared" ca="1" si="3"/>
        <v>0</v>
      </c>
    </row>
    <row r="13" spans="1:15" x14ac:dyDescent="0.25">
      <c r="A13" s="65"/>
      <c r="B13" s="23">
        <v>44022</v>
      </c>
      <c r="C13" s="26" t="str">
        <f t="shared" si="2"/>
        <v>Freitag</v>
      </c>
      <c r="D13" s="27"/>
      <c r="E13" s="27"/>
      <c r="F13" s="27"/>
      <c r="G13" s="27"/>
      <c r="H13" s="28" t="str">
        <f t="shared" si="4"/>
        <v>0:00</v>
      </c>
      <c r="I13" s="14">
        <f>IF(OR(L13="U",L13="K",L13="F",L13="GT"),8,(E13-D13-H13)*24)</f>
        <v>0</v>
      </c>
      <c r="J13" s="81">
        <f>I13-8</f>
        <v>-8</v>
      </c>
      <c r="K13" s="28">
        <f ca="1">K12+J13</f>
        <v>-1000.1600000000001</v>
      </c>
      <c r="L13" s="28"/>
      <c r="M13" s="13">
        <f t="shared" si="5"/>
        <v>0.36458333333333331</v>
      </c>
      <c r="N13" s="56">
        <f t="shared" ca="1" si="3"/>
        <v>0</v>
      </c>
    </row>
    <row r="14" spans="1:15" x14ac:dyDescent="0.25">
      <c r="A14" s="65"/>
      <c r="B14" s="29">
        <v>44023</v>
      </c>
      <c r="C14" s="16" t="str">
        <f t="shared" si="2"/>
        <v>Samstag</v>
      </c>
      <c r="D14" s="17"/>
      <c r="E14" s="17"/>
      <c r="F14" s="17"/>
      <c r="G14" s="17"/>
      <c r="H14" s="35"/>
      <c r="I14" s="35"/>
      <c r="J14" s="84"/>
      <c r="K14" s="35"/>
      <c r="L14" s="35"/>
      <c r="M14" s="41"/>
      <c r="N14" s="64">
        <f t="shared" ca="1" si="3"/>
        <v>36</v>
      </c>
    </row>
    <row r="15" spans="1:15" x14ac:dyDescent="0.25">
      <c r="A15" s="65"/>
      <c r="B15" s="36">
        <v>44024</v>
      </c>
      <c r="C15" s="37" t="str">
        <f t="shared" si="2"/>
        <v>Sonntag</v>
      </c>
      <c r="D15" s="38"/>
      <c r="E15" s="38"/>
      <c r="F15" s="38"/>
      <c r="G15" s="38"/>
      <c r="H15" s="39"/>
      <c r="I15" s="39"/>
      <c r="J15" s="83"/>
      <c r="K15" s="39"/>
      <c r="L15" s="39"/>
      <c r="M15" s="42"/>
      <c r="N15" s="58">
        <f t="shared" ca="1" si="3"/>
        <v>40</v>
      </c>
    </row>
    <row r="16" spans="1:15" x14ac:dyDescent="0.25">
      <c r="A16" s="65"/>
      <c r="B16" s="23">
        <v>44025</v>
      </c>
      <c r="C16" s="26" t="str">
        <f t="shared" si="2"/>
        <v>Montag</v>
      </c>
      <c r="D16" s="27"/>
      <c r="E16" s="27"/>
      <c r="F16" s="27"/>
      <c r="G16" s="27"/>
      <c r="H16" s="28" t="str">
        <f t="shared" ref="H16:H20" si="6">TEXT(IF(OR(      AND(((E16-D16)+(G16-F16))*24 &gt; 6,(F16-E16)*24&lt;0.75),      AND((E16-D16)*24 &gt; 6,F16="",G16=""),          AND((E16-D16)*24 &lt; 6,(F16-E16)*24&lt;0.75,(G16-F16)*24&gt;6)                  ), 0.75, 0)/24,"h:mm")</f>
        <v>0:00</v>
      </c>
      <c r="I16" s="14">
        <f>IF(OR(L16="U",L16="K",L16="F",L16="GT"),8,(E16-D16-H16)*24)</f>
        <v>0</v>
      </c>
      <c r="J16" s="86">
        <f t="shared" ref="J16:J34" si="7">I16-8</f>
        <v>-8</v>
      </c>
      <c r="K16" s="28">
        <f ca="1">K13+J16</f>
        <v>-1008.1600000000001</v>
      </c>
      <c r="L16" s="28"/>
      <c r="M16" s="13">
        <f t="shared" ref="M16:M20" si="8">(D16+8.75/24)</f>
        <v>0.36458333333333331</v>
      </c>
      <c r="N16" s="56">
        <f t="shared" ca="1" si="3"/>
        <v>0</v>
      </c>
    </row>
    <row r="17" spans="1:14" x14ac:dyDescent="0.25">
      <c r="A17" s="65"/>
      <c r="B17" s="23">
        <v>44026</v>
      </c>
      <c r="C17" s="26" t="str">
        <f t="shared" si="2"/>
        <v>Dienstag</v>
      </c>
      <c r="D17" s="27"/>
      <c r="E17" s="27"/>
      <c r="F17" s="27"/>
      <c r="G17" s="27"/>
      <c r="H17" s="28" t="str">
        <f t="shared" si="6"/>
        <v>0:00</v>
      </c>
      <c r="I17" s="14">
        <f>IF(OR(L17="U",L17="K",L17="F",L17="GT"),8,(E17-D17-H17)*24)</f>
        <v>0</v>
      </c>
      <c r="J17" s="86">
        <f t="shared" si="7"/>
        <v>-8</v>
      </c>
      <c r="K17" s="28">
        <f ca="1">K16+J17</f>
        <v>-1016.1600000000001</v>
      </c>
      <c r="L17" s="28"/>
      <c r="M17" s="13">
        <f t="shared" si="8"/>
        <v>0.36458333333333331</v>
      </c>
      <c r="N17" s="56">
        <f t="shared" ca="1" si="3"/>
        <v>0</v>
      </c>
    </row>
    <row r="18" spans="1:14" x14ac:dyDescent="0.25">
      <c r="A18" s="65"/>
      <c r="B18" s="23">
        <v>44027</v>
      </c>
      <c r="C18" s="26" t="str">
        <f t="shared" si="2"/>
        <v>Mittwoch</v>
      </c>
      <c r="D18" s="27"/>
      <c r="E18" s="27"/>
      <c r="F18" s="27"/>
      <c r="G18" s="27"/>
      <c r="H18" s="28" t="str">
        <f t="shared" si="6"/>
        <v>0:00</v>
      </c>
      <c r="I18" s="14">
        <f>IF(OR(L18="U",L18="K",L18="F",L18="GT"),8,(E18-D18-H18)*24)</f>
        <v>0</v>
      </c>
      <c r="J18" s="86">
        <f t="shared" si="7"/>
        <v>-8</v>
      </c>
      <c r="K18" s="28">
        <f ca="1">K17+J18</f>
        <v>-1024.1600000000001</v>
      </c>
      <c r="L18" s="28"/>
      <c r="M18" s="13">
        <f t="shared" si="8"/>
        <v>0.36458333333333331</v>
      </c>
      <c r="N18" s="56">
        <f t="shared" ca="1" si="3"/>
        <v>0</v>
      </c>
    </row>
    <row r="19" spans="1:14" x14ac:dyDescent="0.25">
      <c r="A19" s="65"/>
      <c r="B19" s="23">
        <v>44028</v>
      </c>
      <c r="C19" s="26" t="str">
        <f t="shared" si="2"/>
        <v>Donnerstag</v>
      </c>
      <c r="D19" s="27"/>
      <c r="E19" s="27"/>
      <c r="F19" s="27"/>
      <c r="G19" s="27"/>
      <c r="H19" s="28" t="str">
        <f t="shared" si="6"/>
        <v>0:00</v>
      </c>
      <c r="I19" s="14">
        <f>IF(OR(L19="U",L19="K",L19="F",L19="GT"),8,(E19-D19-H19)*24)</f>
        <v>0</v>
      </c>
      <c r="J19" s="86">
        <f t="shared" si="7"/>
        <v>-8</v>
      </c>
      <c r="K19" s="28">
        <f ca="1">K18+J19</f>
        <v>-1032.1600000000001</v>
      </c>
      <c r="L19" s="28"/>
      <c r="M19" s="13">
        <f t="shared" si="8"/>
        <v>0.36458333333333331</v>
      </c>
      <c r="N19" s="56">
        <f t="shared" ca="1" si="3"/>
        <v>0</v>
      </c>
    </row>
    <row r="20" spans="1:14" x14ac:dyDescent="0.25">
      <c r="A20" s="65"/>
      <c r="B20" s="23">
        <v>44029</v>
      </c>
      <c r="C20" s="26" t="str">
        <f t="shared" si="2"/>
        <v>Freitag</v>
      </c>
      <c r="D20" s="27"/>
      <c r="E20" s="27"/>
      <c r="F20" s="27"/>
      <c r="G20" s="27"/>
      <c r="H20" s="28" t="str">
        <f t="shared" si="6"/>
        <v>0:00</v>
      </c>
      <c r="I20" s="14">
        <f>IF(OR(L20="U",L20="K",L20="F",L20="GT"),8,(E20-D20-H20)*24)</f>
        <v>0</v>
      </c>
      <c r="J20" s="86">
        <f t="shared" si="7"/>
        <v>-8</v>
      </c>
      <c r="K20" s="28">
        <f ca="1">K19+J20</f>
        <v>-1040.1600000000001</v>
      </c>
      <c r="L20" s="28"/>
      <c r="M20" s="13">
        <f t="shared" si="8"/>
        <v>0.36458333333333331</v>
      </c>
      <c r="N20" s="56">
        <f t="shared" ca="1" si="3"/>
        <v>0</v>
      </c>
    </row>
    <row r="21" spans="1:14" x14ac:dyDescent="0.25">
      <c r="A21" s="65"/>
      <c r="B21" s="29">
        <v>44030</v>
      </c>
      <c r="C21" s="16" t="str">
        <f t="shared" si="2"/>
        <v>Samstag</v>
      </c>
      <c r="D21" s="17"/>
      <c r="E21" s="17"/>
      <c r="F21" s="17"/>
      <c r="G21" s="17"/>
      <c r="H21" s="35"/>
      <c r="I21" s="35"/>
      <c r="J21" s="84"/>
      <c r="K21" s="35"/>
      <c r="L21" s="35"/>
      <c r="M21" s="41"/>
      <c r="N21" s="64">
        <f t="shared" ca="1" si="3"/>
        <v>36</v>
      </c>
    </row>
    <row r="22" spans="1:14" x14ac:dyDescent="0.25">
      <c r="A22" s="65"/>
      <c r="B22" s="36">
        <v>44031</v>
      </c>
      <c r="C22" s="37" t="str">
        <f t="shared" si="2"/>
        <v>Sonntag</v>
      </c>
      <c r="D22" s="38"/>
      <c r="E22" s="38"/>
      <c r="F22" s="38"/>
      <c r="G22" s="38"/>
      <c r="H22" s="39"/>
      <c r="I22" s="39"/>
      <c r="J22" s="83"/>
      <c r="K22" s="39"/>
      <c r="L22" s="39"/>
      <c r="M22" s="42"/>
      <c r="N22" s="58">
        <f t="shared" ca="1" si="3"/>
        <v>40</v>
      </c>
    </row>
    <row r="23" spans="1:14" x14ac:dyDescent="0.25">
      <c r="A23" s="65"/>
      <c r="B23" s="23">
        <v>44032</v>
      </c>
      <c r="C23" s="26" t="str">
        <f t="shared" si="2"/>
        <v>Montag</v>
      </c>
      <c r="D23" s="27"/>
      <c r="E23" s="27"/>
      <c r="F23" s="27"/>
      <c r="G23" s="27"/>
      <c r="H23" s="28" t="str">
        <f t="shared" ref="H23:H27" si="9">TEXT(IF(OR(      AND(((E23-D23)+(G23-F23))*24 &gt; 6,(F23-E23)*24&lt;0.75),      AND((E23-D23)*24 &gt; 6,F23="",G23=""),          AND((E23-D23)*24 &lt; 6,(F23-E23)*24&lt;0.75,(G23-F23)*24&gt;6)                  ), 0.75, 0)/24,"h:mm")</f>
        <v>0:00</v>
      </c>
      <c r="I23" s="14">
        <f>IF(OR(L23="U",L23="K",L23="F",L23="GT"),8,(E23-D23-H23)*24)</f>
        <v>0</v>
      </c>
      <c r="J23" s="86">
        <f t="shared" si="7"/>
        <v>-8</v>
      </c>
      <c r="K23" s="28">
        <f ca="1">K20+J23</f>
        <v>-1048.1600000000001</v>
      </c>
      <c r="L23" s="28"/>
      <c r="M23" s="13">
        <f t="shared" ref="M23:M27" si="10">(D23+8.75/24)</f>
        <v>0.36458333333333331</v>
      </c>
      <c r="N23" s="56">
        <f t="shared" ca="1" si="3"/>
        <v>0</v>
      </c>
    </row>
    <row r="24" spans="1:14" x14ac:dyDescent="0.25">
      <c r="A24" s="65"/>
      <c r="B24" s="23">
        <v>44033</v>
      </c>
      <c r="C24" s="26" t="str">
        <f t="shared" si="2"/>
        <v>Dienstag</v>
      </c>
      <c r="D24" s="27"/>
      <c r="E24" s="27"/>
      <c r="F24" s="27"/>
      <c r="G24" s="27"/>
      <c r="H24" s="28" t="str">
        <f t="shared" si="9"/>
        <v>0:00</v>
      </c>
      <c r="I24" s="14">
        <f>IF(OR(L24="U",L24="K",L24="F",L24="GT"),8,(E24-D24-H24)*24)</f>
        <v>0</v>
      </c>
      <c r="J24" s="86">
        <f t="shared" si="7"/>
        <v>-8</v>
      </c>
      <c r="K24" s="28">
        <f ca="1">K23+J24</f>
        <v>-1056.1600000000001</v>
      </c>
      <c r="L24" s="28"/>
      <c r="M24" s="13">
        <f t="shared" si="10"/>
        <v>0.36458333333333331</v>
      </c>
      <c r="N24" s="56">
        <f t="shared" ca="1" si="3"/>
        <v>0</v>
      </c>
    </row>
    <row r="25" spans="1:14" x14ac:dyDescent="0.25">
      <c r="A25" s="65"/>
      <c r="B25" s="23">
        <v>44034</v>
      </c>
      <c r="C25" s="26" t="str">
        <f t="shared" si="2"/>
        <v>Mittwoch</v>
      </c>
      <c r="D25" s="27"/>
      <c r="E25" s="27"/>
      <c r="F25" s="27"/>
      <c r="G25" s="27"/>
      <c r="H25" s="28" t="str">
        <f t="shared" si="9"/>
        <v>0:00</v>
      </c>
      <c r="I25" s="14">
        <f>IF(OR(L25="U",L25="K",L25="F",L25="GT"),8,(E25-D25-H25)*24)</f>
        <v>0</v>
      </c>
      <c r="J25" s="86">
        <f t="shared" si="7"/>
        <v>-8</v>
      </c>
      <c r="K25" s="28">
        <f ca="1">K24+J25</f>
        <v>-1064.1600000000001</v>
      </c>
      <c r="L25" s="28"/>
      <c r="M25" s="13">
        <f t="shared" si="10"/>
        <v>0.36458333333333331</v>
      </c>
      <c r="N25" s="56">
        <f t="shared" ca="1" si="3"/>
        <v>0</v>
      </c>
    </row>
    <row r="26" spans="1:14" x14ac:dyDescent="0.25">
      <c r="A26" s="65"/>
      <c r="B26" s="23">
        <v>44035</v>
      </c>
      <c r="C26" s="26" t="str">
        <f t="shared" si="2"/>
        <v>Donnerstag</v>
      </c>
      <c r="D26" s="27"/>
      <c r="E26" s="27"/>
      <c r="F26" s="27"/>
      <c r="G26" s="27"/>
      <c r="H26" s="28" t="str">
        <f t="shared" si="9"/>
        <v>0:00</v>
      </c>
      <c r="I26" s="14">
        <f>IF(OR(L26="U",L26="K",L26="F",L26="GT"),8,(E26-D26-H26)*24)</f>
        <v>0</v>
      </c>
      <c r="J26" s="86">
        <f t="shared" si="7"/>
        <v>-8</v>
      </c>
      <c r="K26" s="28">
        <f ca="1">K25+J26</f>
        <v>-1072.1600000000001</v>
      </c>
      <c r="L26" s="28"/>
      <c r="M26" s="13">
        <f t="shared" si="10"/>
        <v>0.36458333333333331</v>
      </c>
      <c r="N26" s="56">
        <f t="shared" ca="1" si="3"/>
        <v>0</v>
      </c>
    </row>
    <row r="27" spans="1:14" x14ac:dyDescent="0.25">
      <c r="A27" s="65"/>
      <c r="B27" s="23">
        <v>44036</v>
      </c>
      <c r="C27" s="26" t="str">
        <f t="shared" si="2"/>
        <v>Freitag</v>
      </c>
      <c r="D27" s="27"/>
      <c r="E27" s="27"/>
      <c r="F27" s="27"/>
      <c r="G27" s="27"/>
      <c r="H27" s="28" t="str">
        <f t="shared" si="9"/>
        <v>0:00</v>
      </c>
      <c r="I27" s="14">
        <f>IF(OR(L27="U",L27="K",L27="F",L27="GT"),8,(E27-D27-H27)*24)</f>
        <v>0</v>
      </c>
      <c r="J27" s="86">
        <f t="shared" si="7"/>
        <v>-8</v>
      </c>
      <c r="K27" s="28">
        <f ca="1">K26+J27</f>
        <v>-1080.1600000000001</v>
      </c>
      <c r="L27" s="28"/>
      <c r="M27" s="13">
        <f t="shared" si="10"/>
        <v>0.36458333333333331</v>
      </c>
      <c r="N27" s="56">
        <f t="shared" ca="1" si="3"/>
        <v>0</v>
      </c>
    </row>
    <row r="28" spans="1:14" x14ac:dyDescent="0.25">
      <c r="A28" s="65"/>
      <c r="B28" s="29">
        <v>44037</v>
      </c>
      <c r="C28" s="16" t="str">
        <f t="shared" si="2"/>
        <v>Samstag</v>
      </c>
      <c r="D28" s="17"/>
      <c r="E28" s="17"/>
      <c r="F28" s="17"/>
      <c r="G28" s="17"/>
      <c r="H28" s="35"/>
      <c r="I28" s="35"/>
      <c r="J28" s="84"/>
      <c r="K28" s="35"/>
      <c r="L28" s="35"/>
      <c r="M28" s="41"/>
      <c r="N28" s="64">
        <f t="shared" ca="1" si="3"/>
        <v>36</v>
      </c>
    </row>
    <row r="29" spans="1:14" x14ac:dyDescent="0.25">
      <c r="A29" s="65"/>
      <c r="B29" s="36">
        <v>44038</v>
      </c>
      <c r="C29" s="37" t="str">
        <f t="shared" si="2"/>
        <v>Sonntag</v>
      </c>
      <c r="D29" s="38"/>
      <c r="E29" s="38"/>
      <c r="F29" s="38"/>
      <c r="G29" s="38"/>
      <c r="H29" s="39"/>
      <c r="I29" s="39"/>
      <c r="J29" s="83"/>
      <c r="K29" s="39"/>
      <c r="L29" s="39"/>
      <c r="M29" s="42"/>
      <c r="N29" s="58">
        <f t="shared" ca="1" si="3"/>
        <v>40</v>
      </c>
    </row>
    <row r="30" spans="1:14" x14ac:dyDescent="0.25">
      <c r="A30" s="65"/>
      <c r="B30" s="23">
        <v>44039</v>
      </c>
      <c r="C30" s="47" t="str">
        <f t="shared" si="2"/>
        <v>Montag</v>
      </c>
      <c r="D30" s="27"/>
      <c r="E30" s="27"/>
      <c r="F30" s="27"/>
      <c r="G30" s="27"/>
      <c r="H30" s="28" t="str">
        <f t="shared" ref="H30:H34" si="11">TEXT(IF(OR(      AND(((E30-D30)+(G30-F30))*24 &gt; 6,(F30-E30)*24&lt;0.75),      AND((E30-D30)*24 &gt; 6,F30="",G30=""),          AND((E30-D30)*24 &lt; 6,(F30-E30)*24&lt;0.75,(G30-F30)*24&gt;6)                  ), 0.75, 0)/24,"h:mm")</f>
        <v>0:00</v>
      </c>
      <c r="I30" s="14">
        <f>IF(OR(L30="U",L30="K",L30="F",L30="GT"),8,(E30-D30-H30)*24)</f>
        <v>0</v>
      </c>
      <c r="J30" s="86">
        <f t="shared" si="7"/>
        <v>-8</v>
      </c>
      <c r="K30" s="28">
        <f ca="1">K27+J30</f>
        <v>-1088.1600000000001</v>
      </c>
      <c r="L30" s="28"/>
      <c r="M30" s="13">
        <f t="shared" ref="M30:M34" si="12">(D30+8.75/24)</f>
        <v>0.36458333333333331</v>
      </c>
      <c r="N30" s="56">
        <f t="shared" ca="1" si="3"/>
        <v>0</v>
      </c>
    </row>
    <row r="31" spans="1:14" x14ac:dyDescent="0.25">
      <c r="A31" s="65"/>
      <c r="B31" s="23">
        <v>44040</v>
      </c>
      <c r="C31" s="47" t="str">
        <f t="shared" si="2"/>
        <v>Dienstag</v>
      </c>
      <c r="D31" s="27"/>
      <c r="E31" s="27"/>
      <c r="F31" s="27"/>
      <c r="G31" s="27"/>
      <c r="H31" s="28" t="str">
        <f t="shared" si="11"/>
        <v>0:00</v>
      </c>
      <c r="I31" s="14">
        <f>IF(OR(L31="U",L31="K",L31="F",L31="GT"),8,(E31-D31-H31)*24)</f>
        <v>0</v>
      </c>
      <c r="J31" s="86">
        <f t="shared" si="7"/>
        <v>-8</v>
      </c>
      <c r="K31" s="28">
        <f ca="1">K30+J31</f>
        <v>-1096.1600000000001</v>
      </c>
      <c r="L31" s="28"/>
      <c r="M31" s="13">
        <f t="shared" si="12"/>
        <v>0.36458333333333331</v>
      </c>
      <c r="N31" s="56">
        <f t="shared" ca="1" si="3"/>
        <v>0</v>
      </c>
    </row>
    <row r="32" spans="1:14" x14ac:dyDescent="0.25">
      <c r="A32" s="65"/>
      <c r="B32" s="23">
        <v>44041</v>
      </c>
      <c r="C32" s="47" t="str">
        <f t="shared" si="2"/>
        <v>Mittwoch</v>
      </c>
      <c r="D32" s="27"/>
      <c r="E32" s="27"/>
      <c r="F32" s="27"/>
      <c r="G32" s="27"/>
      <c r="H32" s="28" t="str">
        <f t="shared" si="11"/>
        <v>0:00</v>
      </c>
      <c r="I32" s="14">
        <f>IF(OR(L32="U",L32="K",L32="F",L32="GT"),8,(E32-D32-H32)*24)</f>
        <v>0</v>
      </c>
      <c r="J32" s="86">
        <f t="shared" si="7"/>
        <v>-8</v>
      </c>
      <c r="K32" s="28">
        <f ca="1">K31+J32</f>
        <v>-1104.1600000000001</v>
      </c>
      <c r="L32" s="28"/>
      <c r="M32" s="13">
        <f t="shared" si="12"/>
        <v>0.36458333333333331</v>
      </c>
      <c r="N32" s="56">
        <f t="shared" ca="1" si="3"/>
        <v>0</v>
      </c>
    </row>
    <row r="33" spans="1:14" x14ac:dyDescent="0.25">
      <c r="A33" s="65"/>
      <c r="B33" s="23">
        <v>44042</v>
      </c>
      <c r="C33" s="47" t="str">
        <f t="shared" si="2"/>
        <v>Donnerstag</v>
      </c>
      <c r="D33" s="27"/>
      <c r="E33" s="27"/>
      <c r="F33" s="27"/>
      <c r="G33" s="27"/>
      <c r="H33" s="28" t="str">
        <f t="shared" si="11"/>
        <v>0:00</v>
      </c>
      <c r="I33" s="14">
        <f>IF(OR(L33="U",L33="K",L33="F",L33="GT"),8,(E33-D33-H33)*24)</f>
        <v>0</v>
      </c>
      <c r="J33" s="86">
        <f t="shared" si="7"/>
        <v>-8</v>
      </c>
      <c r="K33" s="28">
        <f ca="1">K32+J33</f>
        <v>-1112.1600000000001</v>
      </c>
      <c r="L33" s="28"/>
      <c r="M33" s="13">
        <f t="shared" si="12"/>
        <v>0.36458333333333331</v>
      </c>
      <c r="N33" s="56">
        <f t="shared" ca="1" si="3"/>
        <v>0</v>
      </c>
    </row>
    <row r="34" spans="1:14" x14ac:dyDescent="0.25">
      <c r="A34" s="65"/>
      <c r="B34" s="23">
        <v>44043</v>
      </c>
      <c r="C34" s="47" t="str">
        <f t="shared" si="2"/>
        <v>Freitag</v>
      </c>
      <c r="D34" s="48"/>
      <c r="E34" s="48"/>
      <c r="F34" s="48"/>
      <c r="G34" s="48"/>
      <c r="H34" s="28" t="str">
        <f t="shared" si="11"/>
        <v>0:00</v>
      </c>
      <c r="I34" s="14">
        <f>IF(OR(L34="U",L34="K",L34="F",L34="GT"),8,(E34-D34-H34)*24)</f>
        <v>0</v>
      </c>
      <c r="J34" s="86">
        <f t="shared" si="7"/>
        <v>-8</v>
      </c>
      <c r="K34" s="28">
        <f ca="1">K33+J34</f>
        <v>-1120.1600000000001</v>
      </c>
      <c r="L34" s="28"/>
      <c r="M34" s="13">
        <f t="shared" si="12"/>
        <v>0.36458333333333331</v>
      </c>
      <c r="N34" s="56">
        <f t="shared" ca="1" si="3"/>
        <v>0</v>
      </c>
    </row>
    <row r="35" spans="1:14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N35" s="45"/>
    </row>
  </sheetData>
  <mergeCells count="1">
    <mergeCell ref="B1:N1"/>
  </mergeCells>
  <conditionalFormatting sqref="B4:N344">
    <cfRule type="expression" dxfId="29" priority="11">
      <formula>IF($B1=TODAY(),1,0)</formula>
    </cfRule>
  </conditionalFormatting>
  <conditionalFormatting sqref="B4:N34">
    <cfRule type="expression" dxfId="28" priority="1">
      <formula>IF($L4="GT",1,0)</formula>
    </cfRule>
    <cfRule type="expression" dxfId="27" priority="4">
      <formula>IF($L4="U",1,0)</formula>
    </cfRule>
    <cfRule type="expression" dxfId="26" priority="5">
      <formula>IF($L4="K",1,0)</formula>
    </cfRule>
    <cfRule type="expression" dxfId="25" priority="6">
      <formula>IF($L4="H",1,0)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133E4-B152-414A-B672-E416ED2210C0}">
  <sheetPr codeName="Tabelle8"/>
  <dimension ref="A1:O39"/>
  <sheetViews>
    <sheetView workbookViewId="0">
      <selection activeCell="H48" sqref="H48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5" ht="21" x14ac:dyDescent="0.35">
      <c r="B1" s="181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3"/>
    </row>
    <row r="2" spans="1:15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O2" s="3"/>
    </row>
    <row r="3" spans="1:15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5" x14ac:dyDescent="0.25">
      <c r="A4" s="65"/>
      <c r="B4" s="29">
        <v>44044</v>
      </c>
      <c r="C4" s="16" t="str">
        <f>TEXT(B4,"tttt")</f>
        <v>Samstag</v>
      </c>
      <c r="D4" s="17"/>
      <c r="E4" s="17"/>
      <c r="F4" s="17"/>
      <c r="G4" s="17"/>
      <c r="H4" s="35"/>
      <c r="I4" s="35"/>
      <c r="J4" s="84"/>
      <c r="K4" s="35"/>
      <c r="L4" s="35"/>
      <c r="M4" s="41"/>
      <c r="N4" s="64">
        <f ca="1">Hintergrund</f>
        <v>36</v>
      </c>
    </row>
    <row r="5" spans="1:15" x14ac:dyDescent="0.25">
      <c r="A5" s="65"/>
      <c r="B5" s="36">
        <v>44045</v>
      </c>
      <c r="C5" s="50" t="str">
        <f>TEXT(B5,"tttt")</f>
        <v>Sonntag</v>
      </c>
      <c r="D5" s="51"/>
      <c r="E5" s="51"/>
      <c r="F5" s="51"/>
      <c r="G5" s="51"/>
      <c r="H5" s="52"/>
      <c r="I5" s="52"/>
      <c r="J5" s="89"/>
      <c r="K5" s="52"/>
      <c r="L5" s="52"/>
      <c r="M5" s="42"/>
      <c r="N5" s="58">
        <f ca="1">Hintergrund</f>
        <v>40</v>
      </c>
    </row>
    <row r="6" spans="1:15" x14ac:dyDescent="0.25">
      <c r="A6" s="65"/>
      <c r="B6" s="23">
        <v>44046</v>
      </c>
      <c r="C6" s="47" t="str">
        <f t="shared" ref="C6:C34" si="0">TEXT(B6,"tttt")</f>
        <v>Montag</v>
      </c>
      <c r="D6" s="48"/>
      <c r="E6" s="48"/>
      <c r="F6" s="48"/>
      <c r="G6" s="48"/>
      <c r="H6" s="28" t="str">
        <f t="shared" ref="H6:H10" si="1">TEXT(IF(OR(      AND(((E6-D6)+(G6-F6))*24 &gt; 6,(F6-E6)*24&lt;0.75),      AND((E6-D6)*24 &gt; 6,F6="",G6=""),          AND((E6-D6)*24 &lt; 6,(F6-E6)*24&lt;0.75,(G6-F6)*24&gt;6)                  ), 0.75, 0)/24,"h:mm")</f>
        <v>0:00</v>
      </c>
      <c r="I6" s="14">
        <f>IF(OR(L6="U",L6="K",L6="F",L6="GT"),8,(E6-D6-H6)*24)</f>
        <v>0</v>
      </c>
      <c r="J6" s="81">
        <f>I6-8</f>
        <v>-8</v>
      </c>
      <c r="K6" s="28">
        <f ca="1">Juli!K34+J6</f>
        <v>-1128.1600000000001</v>
      </c>
      <c r="L6" s="28"/>
      <c r="M6" s="13">
        <f t="shared" ref="M6:M10" si="2">(D6+8.75/24)</f>
        <v>0.36458333333333331</v>
      </c>
      <c r="N6" s="56">
        <f ca="1">Hintergrund</f>
        <v>0</v>
      </c>
    </row>
    <row r="7" spans="1:15" x14ac:dyDescent="0.25">
      <c r="A7" s="65"/>
      <c r="B7" s="23">
        <v>44047</v>
      </c>
      <c r="C7" s="26" t="str">
        <f t="shared" si="0"/>
        <v>Dienstag</v>
      </c>
      <c r="D7" s="27"/>
      <c r="E7" s="27"/>
      <c r="F7" s="27"/>
      <c r="G7" s="27"/>
      <c r="H7" s="28" t="str">
        <f t="shared" si="1"/>
        <v>0:00</v>
      </c>
      <c r="I7" s="14">
        <f>IF(OR(L7="U",L7="K",L7="F",L7="GT"),8,(E7-D7-H7)*24)</f>
        <v>0</v>
      </c>
      <c r="J7" s="81">
        <f>I7-8</f>
        <v>-8</v>
      </c>
      <c r="K7" s="28">
        <f ca="1">K6+J7</f>
        <v>-1136.1600000000001</v>
      </c>
      <c r="L7" s="28"/>
      <c r="M7" s="13">
        <f t="shared" si="2"/>
        <v>0.36458333333333331</v>
      </c>
      <c r="N7" s="56">
        <f t="shared" ref="N7:N34" ca="1" si="3">Hintergrund</f>
        <v>0</v>
      </c>
    </row>
    <row r="8" spans="1:15" x14ac:dyDescent="0.25">
      <c r="A8" s="65"/>
      <c r="B8" s="23">
        <v>44048</v>
      </c>
      <c r="C8" s="26" t="str">
        <f t="shared" si="0"/>
        <v>Mittwoch</v>
      </c>
      <c r="D8" s="27"/>
      <c r="E8" s="27"/>
      <c r="F8" s="27"/>
      <c r="G8" s="27"/>
      <c r="H8" s="28" t="str">
        <f t="shared" si="1"/>
        <v>0:00</v>
      </c>
      <c r="I8" s="14">
        <f>IF(OR(L8="U",L8="K",L8="F",L8="GT"),8,(E8-D8-H8)*24)</f>
        <v>0</v>
      </c>
      <c r="J8" s="81">
        <f>I8-8</f>
        <v>-8</v>
      </c>
      <c r="K8" s="28">
        <f ca="1">K7+J8</f>
        <v>-1144.1600000000001</v>
      </c>
      <c r="L8" s="28"/>
      <c r="M8" s="13">
        <f t="shared" si="2"/>
        <v>0.36458333333333331</v>
      </c>
      <c r="N8" s="56">
        <f t="shared" ca="1" si="3"/>
        <v>0</v>
      </c>
    </row>
    <row r="9" spans="1:15" x14ac:dyDescent="0.25">
      <c r="A9" s="65"/>
      <c r="B9" s="23">
        <v>44049</v>
      </c>
      <c r="C9" s="24" t="str">
        <f t="shared" si="0"/>
        <v>Donnerstag</v>
      </c>
      <c r="D9" s="25"/>
      <c r="E9" s="25"/>
      <c r="F9" s="25"/>
      <c r="G9" s="25"/>
      <c r="H9" s="28" t="str">
        <f t="shared" si="1"/>
        <v>0:00</v>
      </c>
      <c r="I9" s="14">
        <f>IF(OR(L9="U",L9="K",L9="F",L9="GT"),8,(E9-D9-H9)*24)</f>
        <v>0</v>
      </c>
      <c r="J9" s="81">
        <f>I9-8</f>
        <v>-8</v>
      </c>
      <c r="K9" s="28">
        <f ca="1">K8+J9</f>
        <v>-1152.1600000000001</v>
      </c>
      <c r="L9" s="28"/>
      <c r="M9" s="13">
        <f t="shared" si="2"/>
        <v>0.36458333333333331</v>
      </c>
      <c r="N9" s="56">
        <f t="shared" ca="1" si="3"/>
        <v>0</v>
      </c>
    </row>
    <row r="10" spans="1:15" x14ac:dyDescent="0.25">
      <c r="A10" s="65"/>
      <c r="B10" s="23">
        <v>44050</v>
      </c>
      <c r="C10" s="26" t="str">
        <f t="shared" si="0"/>
        <v>Freitag</v>
      </c>
      <c r="D10" s="27"/>
      <c r="E10" s="27"/>
      <c r="F10" s="27"/>
      <c r="G10" s="27"/>
      <c r="H10" s="28" t="str">
        <f t="shared" si="1"/>
        <v>0:00</v>
      </c>
      <c r="I10" s="14">
        <f>IF(OR(L10="U",L10="K",L10="F",L10="GT"),8,(E10-D10-H10)*24)</f>
        <v>0</v>
      </c>
      <c r="J10" s="81">
        <f>I10-8</f>
        <v>-8</v>
      </c>
      <c r="K10" s="28">
        <f ca="1">K9+J10</f>
        <v>-1160.1600000000001</v>
      </c>
      <c r="L10" s="28"/>
      <c r="M10" s="13">
        <f t="shared" si="2"/>
        <v>0.36458333333333331</v>
      </c>
      <c r="N10" s="56">
        <f t="shared" ca="1" si="3"/>
        <v>0</v>
      </c>
    </row>
    <row r="11" spans="1:15" x14ac:dyDescent="0.25">
      <c r="A11" s="65"/>
      <c r="B11" s="29">
        <v>44051</v>
      </c>
      <c r="C11" s="16" t="str">
        <f t="shared" si="0"/>
        <v>Samstag</v>
      </c>
      <c r="D11" s="17"/>
      <c r="E11" s="17"/>
      <c r="F11" s="17"/>
      <c r="G11" s="17"/>
      <c r="H11" s="35"/>
      <c r="I11" s="35"/>
      <c r="J11" s="84"/>
      <c r="K11" s="35"/>
      <c r="L11" s="35"/>
      <c r="M11" s="41"/>
      <c r="N11" s="64">
        <f t="shared" ca="1" si="3"/>
        <v>36</v>
      </c>
    </row>
    <row r="12" spans="1:15" x14ac:dyDescent="0.25">
      <c r="A12" s="65"/>
      <c r="B12" s="36">
        <v>44052</v>
      </c>
      <c r="C12" s="37" t="str">
        <f t="shared" si="0"/>
        <v>Sonntag</v>
      </c>
      <c r="D12" s="38"/>
      <c r="E12" s="38"/>
      <c r="F12" s="38"/>
      <c r="G12" s="38"/>
      <c r="H12" s="39"/>
      <c r="I12" s="39"/>
      <c r="J12" s="83"/>
      <c r="K12" s="39"/>
      <c r="L12" s="39"/>
      <c r="M12" s="42"/>
      <c r="N12" s="58">
        <f t="shared" ca="1" si="3"/>
        <v>40</v>
      </c>
    </row>
    <row r="13" spans="1:15" x14ac:dyDescent="0.25">
      <c r="A13" s="65"/>
      <c r="B13" s="23">
        <v>44053</v>
      </c>
      <c r="C13" s="26" t="str">
        <f t="shared" si="0"/>
        <v>Montag</v>
      </c>
      <c r="D13" s="27"/>
      <c r="E13" s="27"/>
      <c r="F13" s="27"/>
      <c r="G13" s="27"/>
      <c r="H13" s="28" t="str">
        <f t="shared" ref="H13:H17" si="4">TEXT(IF(OR(      AND(((E13-D13)+(G13-F13))*24 &gt; 6,(F13-E13)*24&lt;0.75),      AND((E13-D13)*24 &gt; 6,F13="",G13=""),          AND((E13-D13)*24 &lt; 6,(F13-E13)*24&lt;0.75,(G13-F13)*24&gt;6)                  ), 0.75, 0)/24,"h:mm")</f>
        <v>0:00</v>
      </c>
      <c r="I13" s="14">
        <f>IF(OR(L13="U",L13="K",L13="F",L13="GT"),8,(E13-D13-H13)*24)</f>
        <v>0</v>
      </c>
      <c r="J13" s="86">
        <f t="shared" ref="J13:J31" si="5">I13-8</f>
        <v>-8</v>
      </c>
      <c r="K13" s="28">
        <f ca="1">K10+J13</f>
        <v>-1168.1600000000001</v>
      </c>
      <c r="L13" s="28"/>
      <c r="M13" s="13">
        <f t="shared" ref="M13:M17" si="6">(D13+8.75/24)</f>
        <v>0.36458333333333331</v>
      </c>
      <c r="N13" s="56">
        <f t="shared" ca="1" si="3"/>
        <v>0</v>
      </c>
    </row>
    <row r="14" spans="1:15" x14ac:dyDescent="0.25">
      <c r="A14" s="65"/>
      <c r="B14" s="23">
        <v>44054</v>
      </c>
      <c r="C14" s="26" t="str">
        <f t="shared" si="0"/>
        <v>Dienstag</v>
      </c>
      <c r="D14" s="27"/>
      <c r="E14" s="27"/>
      <c r="F14" s="27"/>
      <c r="G14" s="27"/>
      <c r="H14" s="28" t="str">
        <f t="shared" si="4"/>
        <v>0:00</v>
      </c>
      <c r="I14" s="14">
        <f>IF(OR(L14="U",L14="K",L14="F",L14="GT"),8,(E14-D14-H14)*24)</f>
        <v>0</v>
      </c>
      <c r="J14" s="86">
        <f t="shared" si="5"/>
        <v>-8</v>
      </c>
      <c r="K14" s="28">
        <f ca="1">K13+J14</f>
        <v>-1176.1600000000001</v>
      </c>
      <c r="L14" s="28"/>
      <c r="M14" s="13">
        <f t="shared" si="6"/>
        <v>0.36458333333333331</v>
      </c>
      <c r="N14" s="56">
        <f t="shared" ca="1" si="3"/>
        <v>0</v>
      </c>
    </row>
    <row r="15" spans="1:15" x14ac:dyDescent="0.25">
      <c r="A15" s="65"/>
      <c r="B15" s="23">
        <v>44055</v>
      </c>
      <c r="C15" s="26" t="str">
        <f t="shared" si="0"/>
        <v>Mittwoch</v>
      </c>
      <c r="D15" s="27"/>
      <c r="E15" s="27"/>
      <c r="F15" s="27"/>
      <c r="G15" s="27"/>
      <c r="H15" s="28" t="str">
        <f t="shared" si="4"/>
        <v>0:00</v>
      </c>
      <c r="I15" s="14">
        <f>IF(OR(L15="U",L15="K",L15="F",L15="GT"),8,(E15-D15-H15)*24)</f>
        <v>0</v>
      </c>
      <c r="J15" s="86">
        <f t="shared" si="5"/>
        <v>-8</v>
      </c>
      <c r="K15" s="28">
        <f ca="1">K14+J15</f>
        <v>-1184.1600000000001</v>
      </c>
      <c r="L15" s="28"/>
      <c r="M15" s="13">
        <f t="shared" si="6"/>
        <v>0.36458333333333331</v>
      </c>
      <c r="N15" s="56">
        <f t="shared" ca="1" si="3"/>
        <v>0</v>
      </c>
    </row>
    <row r="16" spans="1:15" x14ac:dyDescent="0.25">
      <c r="A16" s="65"/>
      <c r="B16" s="23">
        <v>44056</v>
      </c>
      <c r="C16" s="26" t="str">
        <f t="shared" si="0"/>
        <v>Donnerstag</v>
      </c>
      <c r="D16" s="27"/>
      <c r="E16" s="27"/>
      <c r="F16" s="27"/>
      <c r="G16" s="27"/>
      <c r="H16" s="28" t="str">
        <f t="shared" si="4"/>
        <v>0:00</v>
      </c>
      <c r="I16" s="14">
        <f>IF(OR(L16="U",L16="K",L16="F",L16="GT"),8,(E16-D16-H16)*24)</f>
        <v>0</v>
      </c>
      <c r="J16" s="86">
        <f t="shared" si="5"/>
        <v>-8</v>
      </c>
      <c r="K16" s="28">
        <f ca="1">K15+J16</f>
        <v>-1192.1600000000001</v>
      </c>
      <c r="L16" s="28"/>
      <c r="M16" s="13">
        <f t="shared" si="6"/>
        <v>0.36458333333333331</v>
      </c>
      <c r="N16" s="56">
        <f t="shared" ca="1" si="3"/>
        <v>0</v>
      </c>
    </row>
    <row r="17" spans="1:14" x14ac:dyDescent="0.25">
      <c r="A17" s="65"/>
      <c r="B17" s="23">
        <v>44057</v>
      </c>
      <c r="C17" s="26" t="str">
        <f t="shared" si="0"/>
        <v>Freitag</v>
      </c>
      <c r="D17" s="27"/>
      <c r="E17" s="27"/>
      <c r="F17" s="27"/>
      <c r="G17" s="27"/>
      <c r="H17" s="28" t="str">
        <f t="shared" si="4"/>
        <v>0:00</v>
      </c>
      <c r="I17" s="14">
        <f>IF(OR(L17="U",L17="K",L17="F",L17="GT"),8,(E17-D17-H17)*24)</f>
        <v>0</v>
      </c>
      <c r="J17" s="86">
        <f t="shared" si="5"/>
        <v>-8</v>
      </c>
      <c r="K17" s="28">
        <f ca="1">K16+J17</f>
        <v>-1200.1600000000001</v>
      </c>
      <c r="L17" s="28"/>
      <c r="M17" s="13">
        <f t="shared" si="6"/>
        <v>0.36458333333333331</v>
      </c>
      <c r="N17" s="56">
        <f t="shared" ca="1" si="3"/>
        <v>0</v>
      </c>
    </row>
    <row r="18" spans="1:14" x14ac:dyDescent="0.25">
      <c r="A18" s="65"/>
      <c r="B18" s="7">
        <v>44058</v>
      </c>
      <c r="C18" s="8" t="str">
        <f t="shared" si="0"/>
        <v>Samstag</v>
      </c>
      <c r="D18" s="9"/>
      <c r="E18" s="9"/>
      <c r="F18" s="9"/>
      <c r="G18" s="9"/>
      <c r="H18" s="10"/>
      <c r="I18" s="10"/>
      <c r="J18" s="87"/>
      <c r="K18" s="10"/>
      <c r="L18" s="10"/>
      <c r="M18" s="46"/>
      <c r="N18" s="60">
        <f t="shared" ca="1" si="3"/>
        <v>38</v>
      </c>
    </row>
    <row r="19" spans="1:14" x14ac:dyDescent="0.25">
      <c r="A19" s="65"/>
      <c r="B19" s="36">
        <v>44059</v>
      </c>
      <c r="C19" s="37" t="str">
        <f t="shared" si="0"/>
        <v>Sonntag</v>
      </c>
      <c r="D19" s="38"/>
      <c r="E19" s="38"/>
      <c r="F19" s="38"/>
      <c r="G19" s="38"/>
      <c r="H19" s="39"/>
      <c r="I19" s="39"/>
      <c r="J19" s="83"/>
      <c r="K19" s="39"/>
      <c r="L19" s="39"/>
      <c r="M19" s="42"/>
      <c r="N19" s="58">
        <f t="shared" ca="1" si="3"/>
        <v>40</v>
      </c>
    </row>
    <row r="20" spans="1:14" x14ac:dyDescent="0.25">
      <c r="A20" s="65"/>
      <c r="B20" s="23">
        <v>44060</v>
      </c>
      <c r="C20" s="26" t="str">
        <f t="shared" si="0"/>
        <v>Montag</v>
      </c>
      <c r="D20" s="27"/>
      <c r="E20" s="27"/>
      <c r="F20" s="27"/>
      <c r="G20" s="27"/>
      <c r="H20" s="28" t="str">
        <f t="shared" ref="H20:H24" si="7">TEXT(IF(OR(      AND(((E20-D20)+(G20-F20))*24 &gt; 6,(F20-E20)*24&lt;0.75),      AND((E20-D20)*24 &gt; 6,F20="",G20=""),          AND((E20-D20)*24 &lt; 6,(F20-E20)*24&lt;0.75,(G20-F20)*24&gt;6)                  ), 0.75, 0)/24,"h:mm")</f>
        <v>0:00</v>
      </c>
      <c r="I20" s="14">
        <f>IF(OR(L20="U",L20="K",L20="F",L20="GT"),8,(E20-D20-H20)*24)</f>
        <v>0</v>
      </c>
      <c r="J20" s="86">
        <f t="shared" si="5"/>
        <v>-8</v>
      </c>
      <c r="K20" s="28">
        <f ca="1">K17+J20</f>
        <v>-1208.1600000000001</v>
      </c>
      <c r="L20" s="28"/>
      <c r="M20" s="13">
        <f t="shared" ref="M20:M24" si="8">(D20+8.75/24)</f>
        <v>0.36458333333333331</v>
      </c>
      <c r="N20" s="56">
        <f t="shared" ca="1" si="3"/>
        <v>0</v>
      </c>
    </row>
    <row r="21" spans="1:14" x14ac:dyDescent="0.25">
      <c r="A21" s="65"/>
      <c r="B21" s="23">
        <v>44061</v>
      </c>
      <c r="C21" s="26" t="str">
        <f t="shared" si="0"/>
        <v>Dienstag</v>
      </c>
      <c r="D21" s="27"/>
      <c r="E21" s="27"/>
      <c r="F21" s="27"/>
      <c r="G21" s="27"/>
      <c r="H21" s="28" t="str">
        <f t="shared" si="7"/>
        <v>0:00</v>
      </c>
      <c r="I21" s="14">
        <f>IF(OR(L21="U",L21="K",L21="F",L21="GT"),8,(E21-D21-H21)*24)</f>
        <v>0</v>
      </c>
      <c r="J21" s="86">
        <f t="shared" si="5"/>
        <v>-8</v>
      </c>
      <c r="K21" s="28">
        <f ca="1">K20+J21</f>
        <v>-1216.1600000000001</v>
      </c>
      <c r="L21" s="28"/>
      <c r="M21" s="13">
        <f t="shared" si="8"/>
        <v>0.36458333333333331</v>
      </c>
      <c r="N21" s="56">
        <f t="shared" ca="1" si="3"/>
        <v>0</v>
      </c>
    </row>
    <row r="22" spans="1:14" x14ac:dyDescent="0.25">
      <c r="A22" s="65"/>
      <c r="B22" s="23">
        <v>44062</v>
      </c>
      <c r="C22" s="26" t="str">
        <f t="shared" si="0"/>
        <v>Mittwoch</v>
      </c>
      <c r="D22" s="27"/>
      <c r="E22" s="27"/>
      <c r="F22" s="27"/>
      <c r="G22" s="27"/>
      <c r="H22" s="28" t="str">
        <f t="shared" si="7"/>
        <v>0:00</v>
      </c>
      <c r="I22" s="14">
        <f>IF(OR(L22="U",L22="K",L22="F",L22="GT"),8,(E22-D22-H22)*24)</f>
        <v>0</v>
      </c>
      <c r="J22" s="86">
        <f t="shared" si="5"/>
        <v>-8</v>
      </c>
      <c r="K22" s="28">
        <f ca="1">K21+J22</f>
        <v>-1224.1600000000001</v>
      </c>
      <c r="L22" s="28"/>
      <c r="M22" s="13">
        <f t="shared" si="8"/>
        <v>0.36458333333333331</v>
      </c>
      <c r="N22" s="56">
        <f t="shared" ca="1" si="3"/>
        <v>0</v>
      </c>
    </row>
    <row r="23" spans="1:14" x14ac:dyDescent="0.25">
      <c r="A23" s="65"/>
      <c r="B23" s="23">
        <v>44063</v>
      </c>
      <c r="C23" s="26" t="str">
        <f t="shared" si="0"/>
        <v>Donnerstag</v>
      </c>
      <c r="D23" s="27"/>
      <c r="E23" s="27"/>
      <c r="F23" s="27"/>
      <c r="G23" s="27"/>
      <c r="H23" s="28" t="str">
        <f t="shared" si="7"/>
        <v>0:00</v>
      </c>
      <c r="I23" s="14">
        <f>IF(OR(L23="U",L23="K",L23="F",L23="GT"),8,(E23-D23-H23)*24)</f>
        <v>0</v>
      </c>
      <c r="J23" s="86">
        <f t="shared" si="5"/>
        <v>-8</v>
      </c>
      <c r="K23" s="28">
        <f ca="1">K22+J23</f>
        <v>-1232.1600000000001</v>
      </c>
      <c r="L23" s="28"/>
      <c r="M23" s="13">
        <f t="shared" si="8"/>
        <v>0.36458333333333331</v>
      </c>
      <c r="N23" s="56">
        <f t="shared" ca="1" si="3"/>
        <v>0</v>
      </c>
    </row>
    <row r="24" spans="1:14" x14ac:dyDescent="0.25">
      <c r="A24" s="65"/>
      <c r="B24" s="23">
        <v>44064</v>
      </c>
      <c r="C24" s="26" t="str">
        <f t="shared" si="0"/>
        <v>Freitag</v>
      </c>
      <c r="D24" s="27"/>
      <c r="E24" s="27"/>
      <c r="F24" s="27"/>
      <c r="G24" s="27"/>
      <c r="H24" s="28" t="str">
        <f t="shared" si="7"/>
        <v>0:00</v>
      </c>
      <c r="I24" s="14">
        <f>IF(OR(L24="U",L24="K",L24="F",L24="GT"),8,(E24-D24-H24)*24)</f>
        <v>0</v>
      </c>
      <c r="J24" s="86">
        <f t="shared" si="5"/>
        <v>-8</v>
      </c>
      <c r="K24" s="28">
        <f ca="1">K23+J24</f>
        <v>-1240.1600000000001</v>
      </c>
      <c r="L24" s="28"/>
      <c r="M24" s="13">
        <f t="shared" si="8"/>
        <v>0.36458333333333331</v>
      </c>
      <c r="N24" s="56">
        <f t="shared" ca="1" si="3"/>
        <v>0</v>
      </c>
    </row>
    <row r="25" spans="1:14" x14ac:dyDescent="0.25">
      <c r="A25" s="65"/>
      <c r="B25" s="29">
        <v>44065</v>
      </c>
      <c r="C25" s="16" t="str">
        <f t="shared" si="0"/>
        <v>Samstag</v>
      </c>
      <c r="D25" s="17"/>
      <c r="E25" s="17"/>
      <c r="F25" s="17"/>
      <c r="G25" s="17"/>
      <c r="H25" s="35"/>
      <c r="I25" s="35"/>
      <c r="J25" s="84"/>
      <c r="K25" s="35"/>
      <c r="L25" s="35"/>
      <c r="M25" s="41"/>
      <c r="N25" s="64">
        <f t="shared" ca="1" si="3"/>
        <v>36</v>
      </c>
    </row>
    <row r="26" spans="1:14" x14ac:dyDescent="0.25">
      <c r="A26" s="65"/>
      <c r="B26" s="36">
        <v>44066</v>
      </c>
      <c r="C26" s="37" t="str">
        <f t="shared" si="0"/>
        <v>Sonntag</v>
      </c>
      <c r="D26" s="38"/>
      <c r="E26" s="38"/>
      <c r="F26" s="38"/>
      <c r="G26" s="38"/>
      <c r="H26" s="39"/>
      <c r="I26" s="39"/>
      <c r="J26" s="83"/>
      <c r="K26" s="39"/>
      <c r="L26" s="39"/>
      <c r="M26" s="42"/>
      <c r="N26" s="58">
        <f t="shared" ca="1" si="3"/>
        <v>40</v>
      </c>
    </row>
    <row r="27" spans="1:14" x14ac:dyDescent="0.25">
      <c r="A27" s="65"/>
      <c r="B27" s="23">
        <v>44067</v>
      </c>
      <c r="C27" s="26" t="str">
        <f t="shared" si="0"/>
        <v>Montag</v>
      </c>
      <c r="D27" s="27"/>
      <c r="E27" s="27"/>
      <c r="F27" s="27"/>
      <c r="G27" s="27"/>
      <c r="H27" s="28" t="str">
        <f t="shared" ref="H27:H31" si="9">TEXT(IF(OR(      AND(((E27-D27)+(G27-F27))*24 &gt; 6,(F27-E27)*24&lt;0.75),      AND((E27-D27)*24 &gt; 6,F27="",G27=""),          AND((E27-D27)*24 &lt; 6,(F27-E27)*24&lt;0.75,(G27-F27)*24&gt;6)                  ), 0.75, 0)/24,"h:mm")</f>
        <v>0:00</v>
      </c>
      <c r="I27" s="14">
        <f>IF(OR(L27="U",L27="K",L27="F",L27="GT"),8,(E27-D27-H27)*24)</f>
        <v>0</v>
      </c>
      <c r="J27" s="86">
        <f t="shared" si="5"/>
        <v>-8</v>
      </c>
      <c r="K27" s="28">
        <f ca="1">K24+J27</f>
        <v>-1248.1600000000001</v>
      </c>
      <c r="L27" s="28"/>
      <c r="M27" s="13">
        <f t="shared" ref="M27:M31" si="10">(D27+8.75/24)</f>
        <v>0.36458333333333331</v>
      </c>
      <c r="N27" s="56">
        <f t="shared" ca="1" si="3"/>
        <v>0</v>
      </c>
    </row>
    <row r="28" spans="1:14" x14ac:dyDescent="0.25">
      <c r="A28" s="65"/>
      <c r="B28" s="23">
        <v>44068</v>
      </c>
      <c r="C28" s="26" t="str">
        <f t="shared" si="0"/>
        <v>Dienstag</v>
      </c>
      <c r="D28" s="27"/>
      <c r="E28" s="27"/>
      <c r="F28" s="27"/>
      <c r="G28" s="27"/>
      <c r="H28" s="28" t="str">
        <f t="shared" si="9"/>
        <v>0:00</v>
      </c>
      <c r="I28" s="14">
        <f>IF(OR(L28="U",L28="K",L28="F",L28="GT"),8,(E28-D28-H28)*24)</f>
        <v>0</v>
      </c>
      <c r="J28" s="86">
        <f t="shared" si="5"/>
        <v>-8</v>
      </c>
      <c r="K28" s="28">
        <f ca="1">K27+J28</f>
        <v>-1256.1600000000001</v>
      </c>
      <c r="L28" s="28"/>
      <c r="M28" s="13">
        <f t="shared" si="10"/>
        <v>0.36458333333333331</v>
      </c>
      <c r="N28" s="56">
        <f t="shared" ca="1" si="3"/>
        <v>0</v>
      </c>
    </row>
    <row r="29" spans="1:14" x14ac:dyDescent="0.25">
      <c r="A29" s="65"/>
      <c r="B29" s="23">
        <v>44069</v>
      </c>
      <c r="C29" s="26" t="str">
        <f t="shared" si="0"/>
        <v>Mittwoch</v>
      </c>
      <c r="D29" s="27"/>
      <c r="E29" s="27"/>
      <c r="F29" s="27"/>
      <c r="G29" s="27"/>
      <c r="H29" s="28" t="str">
        <f t="shared" si="9"/>
        <v>0:00</v>
      </c>
      <c r="I29" s="14">
        <f>IF(OR(L29="U",L29="K",L29="F",L29="GT"),8,(E29-D29-H29)*24)</f>
        <v>0</v>
      </c>
      <c r="J29" s="86">
        <f t="shared" si="5"/>
        <v>-8</v>
      </c>
      <c r="K29" s="28">
        <f ca="1">K28+J29</f>
        <v>-1264.1600000000001</v>
      </c>
      <c r="L29" s="28"/>
      <c r="M29" s="13">
        <f t="shared" si="10"/>
        <v>0.36458333333333331</v>
      </c>
      <c r="N29" s="56">
        <f t="shared" ca="1" si="3"/>
        <v>0</v>
      </c>
    </row>
    <row r="30" spans="1:14" x14ac:dyDescent="0.25">
      <c r="A30" s="65"/>
      <c r="B30" s="23">
        <v>44070</v>
      </c>
      <c r="C30" s="47" t="str">
        <f t="shared" si="0"/>
        <v>Donnerstag</v>
      </c>
      <c r="D30" s="48"/>
      <c r="E30" s="48"/>
      <c r="F30" s="48"/>
      <c r="G30" s="48"/>
      <c r="H30" s="28" t="str">
        <f t="shared" si="9"/>
        <v>0:00</v>
      </c>
      <c r="I30" s="14">
        <f>IF(OR(L30="U",L30="K",L30="F",L30="GT"),8,(E30-D30-H30)*24)</f>
        <v>0</v>
      </c>
      <c r="J30" s="86">
        <f t="shared" si="5"/>
        <v>-8</v>
      </c>
      <c r="K30" s="28">
        <f ca="1">K29+J30</f>
        <v>-1272.1600000000001</v>
      </c>
      <c r="L30" s="28"/>
      <c r="M30" s="13">
        <f t="shared" si="10"/>
        <v>0.36458333333333331</v>
      </c>
      <c r="N30" s="56">
        <f t="shared" ca="1" si="3"/>
        <v>0</v>
      </c>
    </row>
    <row r="31" spans="1:14" x14ac:dyDescent="0.25">
      <c r="A31" s="65"/>
      <c r="B31" s="23">
        <v>44071</v>
      </c>
      <c r="C31" s="47" t="str">
        <f t="shared" si="0"/>
        <v>Freitag</v>
      </c>
      <c r="D31" s="48"/>
      <c r="E31" s="48"/>
      <c r="F31" s="48"/>
      <c r="G31" s="48"/>
      <c r="H31" s="28" t="str">
        <f t="shared" si="9"/>
        <v>0:00</v>
      </c>
      <c r="I31" s="14">
        <f>IF(OR(L31="U",L31="K",L31="F",L31="GT"),8,(E31-D31-H31)*24)</f>
        <v>0</v>
      </c>
      <c r="J31" s="86">
        <f t="shared" si="5"/>
        <v>-8</v>
      </c>
      <c r="K31" s="28">
        <f ca="1">K30+J31</f>
        <v>-1280.1600000000001</v>
      </c>
      <c r="L31" s="28"/>
      <c r="M31" s="13">
        <f t="shared" si="10"/>
        <v>0.36458333333333331</v>
      </c>
      <c r="N31" s="56">
        <f t="shared" ca="1" si="3"/>
        <v>0</v>
      </c>
    </row>
    <row r="32" spans="1:14" x14ac:dyDescent="0.25">
      <c r="A32" s="65"/>
      <c r="B32" s="29">
        <v>44072</v>
      </c>
      <c r="C32" s="16" t="str">
        <f t="shared" si="0"/>
        <v>Samstag</v>
      </c>
      <c r="D32" s="17"/>
      <c r="E32" s="17"/>
      <c r="F32" s="17"/>
      <c r="G32" s="17"/>
      <c r="H32" s="35"/>
      <c r="I32" s="35"/>
      <c r="J32" s="84"/>
      <c r="K32" s="35"/>
      <c r="L32" s="35"/>
      <c r="M32" s="41"/>
      <c r="N32" s="64">
        <f t="shared" ca="1" si="3"/>
        <v>36</v>
      </c>
    </row>
    <row r="33" spans="1:14" x14ac:dyDescent="0.25">
      <c r="A33" s="65"/>
      <c r="B33" s="36">
        <v>44073</v>
      </c>
      <c r="C33" s="20" t="str">
        <f t="shared" si="0"/>
        <v>Sonntag</v>
      </c>
      <c r="D33" s="21"/>
      <c r="E33" s="21"/>
      <c r="F33" s="21"/>
      <c r="G33" s="21"/>
      <c r="H33" s="39"/>
      <c r="I33" s="39"/>
      <c r="J33" s="83"/>
      <c r="K33" s="39"/>
      <c r="L33" s="39"/>
      <c r="M33" s="42"/>
      <c r="N33" s="58">
        <f t="shared" ca="1" si="3"/>
        <v>40</v>
      </c>
    </row>
    <row r="34" spans="1:14" x14ac:dyDescent="0.25">
      <c r="A34" s="65"/>
      <c r="B34" s="23">
        <v>44074</v>
      </c>
      <c r="C34" s="47" t="str">
        <f t="shared" si="0"/>
        <v>Montag</v>
      </c>
      <c r="D34" s="48"/>
      <c r="E34" s="48"/>
      <c r="F34" s="48"/>
      <c r="G34" s="48"/>
      <c r="H34" s="28" t="str">
        <f t="shared" ref="H34" si="11">TEXT(IF(OR(      AND(((E34-D34)+(G34-F34))*24 &gt; 6,(F34-E34)*24&lt;0.75),      AND((E34-D34)*24 &gt; 6,F34="",G34=""),          AND((E34-D34)*24 &lt; 6,(F34-E34)*24&lt;0.75,(G34-F34)*24&gt;6)                  ), 0.75, 0)/24,"h:mm")</f>
        <v>0:00</v>
      </c>
      <c r="I34" s="14">
        <f>IF(OR(L34="U",L34="K",L34="F",L34="GT"),8,(E34-D34-H34)*24)</f>
        <v>0</v>
      </c>
      <c r="J34" s="86">
        <f t="shared" ref="J34" si="12">I34-8</f>
        <v>-8</v>
      </c>
      <c r="K34" s="28"/>
      <c r="L34" s="28"/>
      <c r="M34" s="13">
        <f t="shared" ref="M34" si="13">(D34+8.75/24)</f>
        <v>0.36458333333333331</v>
      </c>
      <c r="N34" s="56">
        <f t="shared" ca="1" si="3"/>
        <v>0</v>
      </c>
    </row>
    <row r="35" spans="1:14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N35" s="45"/>
    </row>
    <row r="39" spans="1:14" x14ac:dyDescent="0.25">
      <c r="J39" s="28"/>
    </row>
  </sheetData>
  <mergeCells count="1">
    <mergeCell ref="B1:N1"/>
  </mergeCells>
  <conditionalFormatting sqref="B4:N34">
    <cfRule type="expression" dxfId="24" priority="1">
      <formula>IF($L4="GT",1,0)</formula>
    </cfRule>
    <cfRule type="expression" dxfId="23" priority="4">
      <formula>IF($L4="U",1,0)</formula>
    </cfRule>
    <cfRule type="expression" dxfId="22" priority="5">
      <formula>IF($L4="K",1,0)</formula>
    </cfRule>
    <cfRule type="expression" dxfId="21" priority="6">
      <formula>IF($L4="H",1,0)</formula>
    </cfRule>
    <cfRule type="expression" dxfId="20" priority="11">
      <formula>IF($B1=TODAY(),1,0)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99913-CB14-45D2-89F8-4340515D651C}">
  <sheetPr codeName="Tabelle9"/>
  <dimension ref="A1:O34"/>
  <sheetViews>
    <sheetView workbookViewId="0">
      <selection activeCell="I48" sqref="I48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5" ht="21" x14ac:dyDescent="0.35">
      <c r="B1" s="181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3"/>
    </row>
    <row r="2" spans="1:15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O2" s="3"/>
    </row>
    <row r="3" spans="1:15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5" x14ac:dyDescent="0.25">
      <c r="A4" s="65"/>
      <c r="B4" s="23">
        <v>44075</v>
      </c>
      <c r="C4" s="24" t="str">
        <f>TEXT(B4,"tttt")</f>
        <v>Dienstag</v>
      </c>
      <c r="D4" s="25"/>
      <c r="E4" s="25"/>
      <c r="F4" s="25"/>
      <c r="G4" s="25"/>
      <c r="H4" s="28" t="str">
        <f t="shared" ref="H4:H7" si="0">TEXT(IF(OR(      AND(((E4-D4)+(G4-F4))*24 &gt; 6,(F4-E4)*24&lt;0.75),      AND((E4-D4)*24 &gt; 6,F4="",G4=""),          AND((E4-D4)*24 &lt; 6,(F4-E4)*24&lt;0.75,(G4-F4)*24&gt;6)                  ), 0.75, 0)/24,"h:mm")</f>
        <v>0:00</v>
      </c>
      <c r="I4" s="14">
        <f>IF(OR(L4="U",L4="K",L4="F",L4="GT"),8,(E4-D4-H4)*24)</f>
        <v>0</v>
      </c>
      <c r="J4" s="81">
        <f>I4-8</f>
        <v>-8</v>
      </c>
      <c r="K4" s="49">
        <f ca="1">August!K31+J4</f>
        <v>-1288.1600000000001</v>
      </c>
      <c r="L4" s="49"/>
      <c r="M4" s="13">
        <f t="shared" ref="M4:M7" si="1">(D4+8.75/24)</f>
        <v>0.36458333333333331</v>
      </c>
      <c r="N4" s="67">
        <f ca="1">Hintergrund</f>
        <v>0</v>
      </c>
    </row>
    <row r="5" spans="1:15" x14ac:dyDescent="0.25">
      <c r="A5" s="65"/>
      <c r="B5" s="23">
        <v>44076</v>
      </c>
      <c r="C5" s="47" t="str">
        <f t="shared" ref="C5:C33" si="2">TEXT(B5,"tttt")</f>
        <v>Mittwoch</v>
      </c>
      <c r="D5" s="48"/>
      <c r="E5" s="48"/>
      <c r="F5" s="48"/>
      <c r="G5" s="48"/>
      <c r="H5" s="28" t="str">
        <f t="shared" si="0"/>
        <v>0:00</v>
      </c>
      <c r="I5" s="14">
        <f>IF(OR(L5="U",L5="K",L5="F",L5="GT"),8,(E5-D5-H5)*24)</f>
        <v>0</v>
      </c>
      <c r="J5" s="81">
        <f>I5-8</f>
        <v>-8</v>
      </c>
      <c r="K5" s="28">
        <f ca="1">K4+J5</f>
        <v>-1296.1600000000001</v>
      </c>
      <c r="L5" s="28"/>
      <c r="M5" s="13">
        <f t="shared" si="1"/>
        <v>0.36458333333333331</v>
      </c>
      <c r="N5" s="67">
        <f ca="1">Hintergrund</f>
        <v>0</v>
      </c>
    </row>
    <row r="6" spans="1:15" x14ac:dyDescent="0.25">
      <c r="A6" s="65"/>
      <c r="B6" s="23">
        <v>44077</v>
      </c>
      <c r="C6" s="47" t="str">
        <f t="shared" si="2"/>
        <v>Donnerstag</v>
      </c>
      <c r="D6" s="48"/>
      <c r="E6" s="48"/>
      <c r="F6" s="48"/>
      <c r="G6" s="48"/>
      <c r="H6" s="28" t="str">
        <f t="shared" si="0"/>
        <v>0:00</v>
      </c>
      <c r="I6" s="14">
        <f>IF(OR(L6="U",L6="K",L6="F",L6="GT"),8,(E6-D6-H6)*24)</f>
        <v>0</v>
      </c>
      <c r="J6" s="81">
        <f>I6-8</f>
        <v>-8</v>
      </c>
      <c r="K6" s="28">
        <f ca="1">K5+J6</f>
        <v>-1304.1600000000001</v>
      </c>
      <c r="L6" s="28"/>
      <c r="M6" s="13">
        <f t="shared" si="1"/>
        <v>0.36458333333333331</v>
      </c>
      <c r="N6" s="56">
        <f ca="1">Hintergrund</f>
        <v>0</v>
      </c>
    </row>
    <row r="7" spans="1:15" x14ac:dyDescent="0.25">
      <c r="A7" s="65"/>
      <c r="B7" s="23">
        <v>44078</v>
      </c>
      <c r="C7" s="26" t="str">
        <f t="shared" si="2"/>
        <v>Freitag</v>
      </c>
      <c r="D7" s="27"/>
      <c r="E7" s="27"/>
      <c r="F7" s="27"/>
      <c r="G7" s="27"/>
      <c r="H7" s="28" t="str">
        <f t="shared" si="0"/>
        <v>0:00</v>
      </c>
      <c r="I7" s="14">
        <f>IF(OR(L7="U",L7="K",L7="F",L7="GT"),8,(E7-D7-H7)*24)</f>
        <v>0</v>
      </c>
      <c r="J7" s="81">
        <f>I7-8</f>
        <v>-8</v>
      </c>
      <c r="K7" s="28">
        <f ca="1">K6+J7</f>
        <v>-1312.16</v>
      </c>
      <c r="L7" s="28"/>
      <c r="M7" s="13">
        <f t="shared" si="1"/>
        <v>0.36458333333333331</v>
      </c>
      <c r="N7" s="56">
        <f t="shared" ref="N7:N33" ca="1" si="3">Hintergrund</f>
        <v>0</v>
      </c>
    </row>
    <row r="8" spans="1:15" x14ac:dyDescent="0.25">
      <c r="A8" s="65"/>
      <c r="B8" s="29">
        <v>44079</v>
      </c>
      <c r="C8" s="16" t="str">
        <f t="shared" si="2"/>
        <v>Samstag</v>
      </c>
      <c r="D8" s="17"/>
      <c r="E8" s="17"/>
      <c r="F8" s="17"/>
      <c r="G8" s="17"/>
      <c r="H8" s="35"/>
      <c r="I8" s="35"/>
      <c r="J8" s="84"/>
      <c r="K8" s="35"/>
      <c r="L8" s="35"/>
      <c r="M8" s="41"/>
      <c r="N8" s="64">
        <f t="shared" ca="1" si="3"/>
        <v>36</v>
      </c>
    </row>
    <row r="9" spans="1:15" x14ac:dyDescent="0.25">
      <c r="A9" s="65"/>
      <c r="B9" s="36">
        <v>44080</v>
      </c>
      <c r="C9" s="50" t="str">
        <f t="shared" si="2"/>
        <v>Sonntag</v>
      </c>
      <c r="D9" s="51"/>
      <c r="E9" s="51"/>
      <c r="F9" s="51"/>
      <c r="G9" s="51"/>
      <c r="H9" s="39"/>
      <c r="I9" s="22"/>
      <c r="J9" s="85"/>
      <c r="K9" s="39"/>
      <c r="L9" s="39"/>
      <c r="M9" s="54"/>
      <c r="N9" s="58">
        <f t="shared" ca="1" si="3"/>
        <v>40</v>
      </c>
    </row>
    <row r="10" spans="1:15" x14ac:dyDescent="0.25">
      <c r="A10" s="65"/>
      <c r="B10" s="23">
        <v>44081</v>
      </c>
      <c r="C10" s="26" t="str">
        <f t="shared" si="2"/>
        <v>Montag</v>
      </c>
      <c r="D10" s="27"/>
      <c r="E10" s="27"/>
      <c r="F10" s="27"/>
      <c r="G10" s="27"/>
      <c r="H10" s="28" t="str">
        <f t="shared" ref="H10:H14" si="4">TEXT(IF(OR(      AND(((E10-D10)+(G10-F10))*24 &gt; 6,(F10-E10)*24&lt;0.75),      AND((E10-D10)*24 &gt; 6,F10="",G10=""),          AND((E10-D10)*24 &lt; 6,(F10-E10)*24&lt;0.75,(G10-F10)*24&gt;6)                  ), 0.75, 0)/24,"h:mm")</f>
        <v>0:00</v>
      </c>
      <c r="I10" s="14">
        <f>IF(OR(L10="U",L10="K",L10="F",L10="GT"),8,(E10-D10-H10)*24)</f>
        <v>0</v>
      </c>
      <c r="J10" s="81">
        <f t="shared" ref="J10:J33" si="5">I10-8</f>
        <v>-8</v>
      </c>
      <c r="K10" s="28">
        <f ca="1">K7+J10</f>
        <v>-1320.16</v>
      </c>
      <c r="L10" s="28"/>
      <c r="M10" s="13">
        <f t="shared" ref="M10:M14" si="6">(D10+8.75/24)</f>
        <v>0.36458333333333331</v>
      </c>
      <c r="N10" s="56">
        <f t="shared" ca="1" si="3"/>
        <v>0</v>
      </c>
    </row>
    <row r="11" spans="1:15" x14ac:dyDescent="0.25">
      <c r="A11" s="65"/>
      <c r="B11" s="23">
        <v>44082</v>
      </c>
      <c r="C11" s="26" t="str">
        <f t="shared" si="2"/>
        <v>Dienstag</v>
      </c>
      <c r="D11" s="27"/>
      <c r="E11" s="27"/>
      <c r="F11" s="27"/>
      <c r="G11" s="27"/>
      <c r="H11" s="28" t="str">
        <f t="shared" si="4"/>
        <v>0:00</v>
      </c>
      <c r="I11" s="14">
        <f>IF(OR(L11="U",L11="K",L11="F",L11="GT"),8,(E11-D11-H11)*24)</f>
        <v>0</v>
      </c>
      <c r="J11" s="81">
        <f t="shared" si="5"/>
        <v>-8</v>
      </c>
      <c r="K11" s="28">
        <f ca="1">K10+J11</f>
        <v>-1328.16</v>
      </c>
      <c r="L11" s="28"/>
      <c r="M11" s="13">
        <f t="shared" si="6"/>
        <v>0.36458333333333331</v>
      </c>
      <c r="N11" s="56">
        <f t="shared" ca="1" si="3"/>
        <v>0</v>
      </c>
    </row>
    <row r="12" spans="1:15" x14ac:dyDescent="0.25">
      <c r="A12" s="65"/>
      <c r="B12" s="23">
        <v>44083</v>
      </c>
      <c r="C12" s="26" t="str">
        <f t="shared" si="2"/>
        <v>Mittwoch</v>
      </c>
      <c r="D12" s="27"/>
      <c r="E12" s="27"/>
      <c r="F12" s="27"/>
      <c r="G12" s="27"/>
      <c r="H12" s="28" t="str">
        <f t="shared" si="4"/>
        <v>0:00</v>
      </c>
      <c r="I12" s="14">
        <f>IF(OR(L12="U",L12="K",L12="F",L12="GT"),8,(E12-D12-H12)*24)</f>
        <v>0</v>
      </c>
      <c r="J12" s="86">
        <f t="shared" si="5"/>
        <v>-8</v>
      </c>
      <c r="K12" s="28">
        <f ca="1">K11+J12</f>
        <v>-1336.16</v>
      </c>
      <c r="L12" s="28"/>
      <c r="M12" s="13">
        <f t="shared" si="6"/>
        <v>0.36458333333333331</v>
      </c>
      <c r="N12" s="56">
        <f t="shared" ca="1" si="3"/>
        <v>0</v>
      </c>
    </row>
    <row r="13" spans="1:15" x14ac:dyDescent="0.25">
      <c r="A13" s="65"/>
      <c r="B13" s="23">
        <v>44084</v>
      </c>
      <c r="C13" s="26" t="str">
        <f t="shared" si="2"/>
        <v>Donnerstag</v>
      </c>
      <c r="D13" s="27"/>
      <c r="E13" s="27"/>
      <c r="F13" s="27"/>
      <c r="G13" s="27"/>
      <c r="H13" s="28" t="str">
        <f t="shared" si="4"/>
        <v>0:00</v>
      </c>
      <c r="I13" s="14">
        <f>IF(OR(L13="U",L13="K",L13="F",L13="GT"),8,(E13-D13-H13)*24)</f>
        <v>0</v>
      </c>
      <c r="J13" s="86">
        <f t="shared" si="5"/>
        <v>-8</v>
      </c>
      <c r="K13" s="28">
        <f ca="1">K12+J13</f>
        <v>-1344.16</v>
      </c>
      <c r="L13" s="28"/>
      <c r="M13" s="13">
        <f t="shared" si="6"/>
        <v>0.36458333333333331</v>
      </c>
      <c r="N13" s="56">
        <f t="shared" ca="1" si="3"/>
        <v>0</v>
      </c>
    </row>
    <row r="14" spans="1:15" x14ac:dyDescent="0.25">
      <c r="A14" s="65"/>
      <c r="B14" s="23">
        <v>44085</v>
      </c>
      <c r="C14" s="26" t="str">
        <f t="shared" si="2"/>
        <v>Freitag</v>
      </c>
      <c r="D14" s="27"/>
      <c r="E14" s="27"/>
      <c r="F14" s="27"/>
      <c r="G14" s="27"/>
      <c r="H14" s="28" t="str">
        <f t="shared" si="4"/>
        <v>0:00</v>
      </c>
      <c r="I14" s="14">
        <f>IF(OR(L14="U",L14="K",L14="F",L14="GT"),8,(E14-D14-H14)*24)</f>
        <v>0</v>
      </c>
      <c r="J14" s="86">
        <f t="shared" si="5"/>
        <v>-8</v>
      </c>
      <c r="K14" s="28">
        <f ca="1">K13+J14</f>
        <v>-1352.16</v>
      </c>
      <c r="L14" s="28"/>
      <c r="M14" s="13">
        <f t="shared" si="6"/>
        <v>0.36458333333333331</v>
      </c>
      <c r="N14" s="56">
        <f t="shared" ca="1" si="3"/>
        <v>0</v>
      </c>
    </row>
    <row r="15" spans="1:15" x14ac:dyDescent="0.25">
      <c r="A15" s="65"/>
      <c r="B15" s="29">
        <v>44086</v>
      </c>
      <c r="C15" s="16" t="str">
        <f t="shared" si="2"/>
        <v>Samstag</v>
      </c>
      <c r="D15" s="17"/>
      <c r="E15" s="17"/>
      <c r="F15" s="17"/>
      <c r="G15" s="17"/>
      <c r="H15" s="35"/>
      <c r="I15" s="35"/>
      <c r="J15" s="84"/>
      <c r="K15" s="35"/>
      <c r="L15" s="35"/>
      <c r="M15" s="41"/>
      <c r="N15" s="64">
        <f t="shared" ca="1" si="3"/>
        <v>36</v>
      </c>
    </row>
    <row r="16" spans="1:15" x14ac:dyDescent="0.25">
      <c r="A16" s="65"/>
      <c r="B16" s="36">
        <v>44087</v>
      </c>
      <c r="C16" s="37" t="str">
        <f t="shared" si="2"/>
        <v>Sonntag</v>
      </c>
      <c r="D16" s="38"/>
      <c r="E16" s="38"/>
      <c r="F16" s="38"/>
      <c r="G16" s="38"/>
      <c r="H16" s="39"/>
      <c r="I16" s="39"/>
      <c r="J16" s="83"/>
      <c r="K16" s="39"/>
      <c r="L16" s="39"/>
      <c r="M16" s="42"/>
      <c r="N16" s="58">
        <f t="shared" ca="1" si="3"/>
        <v>40</v>
      </c>
    </row>
    <row r="17" spans="1:14" x14ac:dyDescent="0.25">
      <c r="A17" s="65"/>
      <c r="B17" s="23">
        <v>44088</v>
      </c>
      <c r="C17" s="26" t="str">
        <f t="shared" si="2"/>
        <v>Montag</v>
      </c>
      <c r="D17" s="27"/>
      <c r="E17" s="27"/>
      <c r="F17" s="27"/>
      <c r="G17" s="27"/>
      <c r="H17" s="28" t="str">
        <f t="shared" ref="H17:H21" si="7">TEXT(IF(OR(      AND(((E17-D17)+(G17-F17))*24 &gt; 6,(F17-E17)*24&lt;0.75),      AND((E17-D17)*24 &gt; 6,F17="",G17=""),          AND((E17-D17)*24 &lt; 6,(F17-E17)*24&lt;0.75,(G17-F17)*24&gt;6)                  ), 0.75, 0)/24,"h:mm")</f>
        <v>0:00</v>
      </c>
      <c r="I17" s="14">
        <f>IF(OR(L17="U",L17="K",L17="F",L17="GT"),8,(E17-D17-H17)*24)</f>
        <v>0</v>
      </c>
      <c r="J17" s="86">
        <f t="shared" si="5"/>
        <v>-8</v>
      </c>
      <c r="K17" s="28">
        <f ca="1">K14+J17</f>
        <v>-1360.16</v>
      </c>
      <c r="L17" s="28"/>
      <c r="M17" s="13">
        <f t="shared" ref="M17:M21" si="8">(D17+8.75/24)</f>
        <v>0.36458333333333331</v>
      </c>
      <c r="N17" s="56">
        <f t="shared" ca="1" si="3"/>
        <v>0</v>
      </c>
    </row>
    <row r="18" spans="1:14" x14ac:dyDescent="0.25">
      <c r="A18" s="65"/>
      <c r="B18" s="23">
        <v>44089</v>
      </c>
      <c r="C18" s="26" t="str">
        <f t="shared" si="2"/>
        <v>Dienstag</v>
      </c>
      <c r="D18" s="27"/>
      <c r="E18" s="27"/>
      <c r="F18" s="27"/>
      <c r="G18" s="27"/>
      <c r="H18" s="28" t="str">
        <f t="shared" si="7"/>
        <v>0:00</v>
      </c>
      <c r="I18" s="14">
        <f>IF(OR(L18="U",L18="K",L18="F",L18="GT"),8,(E18-D18-H18)*24)</f>
        <v>0</v>
      </c>
      <c r="J18" s="86">
        <f t="shared" si="5"/>
        <v>-8</v>
      </c>
      <c r="K18" s="28">
        <f ca="1">K17+J18</f>
        <v>-1368.16</v>
      </c>
      <c r="L18" s="28"/>
      <c r="M18" s="13">
        <f t="shared" si="8"/>
        <v>0.36458333333333331</v>
      </c>
      <c r="N18" s="56">
        <f t="shared" ca="1" si="3"/>
        <v>0</v>
      </c>
    </row>
    <row r="19" spans="1:14" x14ac:dyDescent="0.25">
      <c r="A19" s="65"/>
      <c r="B19" s="23">
        <v>44090</v>
      </c>
      <c r="C19" s="26" t="str">
        <f t="shared" si="2"/>
        <v>Mittwoch</v>
      </c>
      <c r="D19" s="27"/>
      <c r="E19" s="27"/>
      <c r="F19" s="27"/>
      <c r="G19" s="27"/>
      <c r="H19" s="28" t="str">
        <f t="shared" si="7"/>
        <v>0:00</v>
      </c>
      <c r="I19" s="14">
        <f>IF(OR(L19="U",L19="K",L19="F",L19="GT"),8,(E19-D19-H19)*24)</f>
        <v>0</v>
      </c>
      <c r="J19" s="86">
        <f t="shared" si="5"/>
        <v>-8</v>
      </c>
      <c r="K19" s="28">
        <f ca="1">K18+J19</f>
        <v>-1376.16</v>
      </c>
      <c r="L19" s="28"/>
      <c r="M19" s="13">
        <f t="shared" si="8"/>
        <v>0.36458333333333331</v>
      </c>
      <c r="N19" s="56">
        <f t="shared" ca="1" si="3"/>
        <v>0</v>
      </c>
    </row>
    <row r="20" spans="1:14" x14ac:dyDescent="0.25">
      <c r="A20" s="65"/>
      <c r="B20" s="23">
        <v>44091</v>
      </c>
      <c r="C20" s="26" t="str">
        <f t="shared" si="2"/>
        <v>Donnerstag</v>
      </c>
      <c r="D20" s="27"/>
      <c r="E20" s="27"/>
      <c r="F20" s="27"/>
      <c r="G20" s="27"/>
      <c r="H20" s="28" t="str">
        <f t="shared" si="7"/>
        <v>0:00</v>
      </c>
      <c r="I20" s="14">
        <f>IF(OR(L20="U",L20="K",L20="F",L20="GT"),8,(E20-D20-H20)*24)</f>
        <v>0</v>
      </c>
      <c r="J20" s="86">
        <f t="shared" si="5"/>
        <v>-8</v>
      </c>
      <c r="K20" s="28">
        <f ca="1">K19+J20</f>
        <v>-1384.16</v>
      </c>
      <c r="L20" s="28"/>
      <c r="M20" s="13">
        <f t="shared" si="8"/>
        <v>0.36458333333333331</v>
      </c>
      <c r="N20" s="56">
        <f t="shared" ca="1" si="3"/>
        <v>0</v>
      </c>
    </row>
    <row r="21" spans="1:14" x14ac:dyDescent="0.25">
      <c r="A21" s="65"/>
      <c r="B21" s="23">
        <v>44092</v>
      </c>
      <c r="C21" s="26" t="str">
        <f t="shared" si="2"/>
        <v>Freitag</v>
      </c>
      <c r="D21" s="27"/>
      <c r="E21" s="27"/>
      <c r="F21" s="27"/>
      <c r="G21" s="27"/>
      <c r="H21" s="28" t="str">
        <f t="shared" si="7"/>
        <v>0:00</v>
      </c>
      <c r="I21" s="14">
        <f>IF(OR(L21="U",L21="K",L21="F",L21="GT"),8,(E21-D21-H21)*24)</f>
        <v>0</v>
      </c>
      <c r="J21" s="86">
        <f t="shared" si="5"/>
        <v>-8</v>
      </c>
      <c r="K21" s="28">
        <f ca="1">K20+J21</f>
        <v>-1392.16</v>
      </c>
      <c r="L21" s="28"/>
      <c r="M21" s="13">
        <f t="shared" si="8"/>
        <v>0.36458333333333331</v>
      </c>
      <c r="N21" s="56">
        <f t="shared" ca="1" si="3"/>
        <v>0</v>
      </c>
    </row>
    <row r="22" spans="1:14" x14ac:dyDescent="0.25">
      <c r="A22" s="65"/>
      <c r="B22" s="29">
        <v>44093</v>
      </c>
      <c r="C22" s="16" t="str">
        <f t="shared" si="2"/>
        <v>Samstag</v>
      </c>
      <c r="D22" s="17"/>
      <c r="E22" s="17"/>
      <c r="F22" s="17"/>
      <c r="G22" s="17"/>
      <c r="H22" s="35"/>
      <c r="I22" s="35"/>
      <c r="J22" s="84"/>
      <c r="K22" s="35"/>
      <c r="L22" s="35"/>
      <c r="M22" s="41"/>
      <c r="N22" s="64">
        <f t="shared" ca="1" si="3"/>
        <v>36</v>
      </c>
    </row>
    <row r="23" spans="1:14" x14ac:dyDescent="0.25">
      <c r="A23" s="65"/>
      <c r="B23" s="36">
        <v>44094</v>
      </c>
      <c r="C23" s="37" t="str">
        <f t="shared" si="2"/>
        <v>Sonntag</v>
      </c>
      <c r="D23" s="38"/>
      <c r="E23" s="38"/>
      <c r="F23" s="38"/>
      <c r="G23" s="38"/>
      <c r="H23" s="39"/>
      <c r="I23" s="39"/>
      <c r="J23" s="83"/>
      <c r="K23" s="39"/>
      <c r="L23" s="39"/>
      <c r="M23" s="42"/>
      <c r="N23" s="58">
        <f t="shared" ca="1" si="3"/>
        <v>40</v>
      </c>
    </row>
    <row r="24" spans="1:14" x14ac:dyDescent="0.25">
      <c r="A24" s="65"/>
      <c r="B24" s="23">
        <v>44095</v>
      </c>
      <c r="C24" s="26" t="str">
        <f t="shared" si="2"/>
        <v>Montag</v>
      </c>
      <c r="D24" s="27"/>
      <c r="E24" s="27"/>
      <c r="F24" s="27"/>
      <c r="G24" s="27"/>
      <c r="H24" s="28" t="str">
        <f t="shared" ref="H24:H28" si="9">TEXT(IF(OR(      AND(((E24-D24)+(G24-F24))*24 &gt; 6,(F24-E24)*24&lt;0.75),      AND((E24-D24)*24 &gt; 6,F24="",G24=""),          AND((E24-D24)*24 &lt; 6,(F24-E24)*24&lt;0.75,(G24-F24)*24&gt;6)                  ), 0.75, 0)/24,"h:mm")</f>
        <v>0:00</v>
      </c>
      <c r="I24" s="14">
        <f>IF(OR(L24="U",L24="K",L24="F",L24="GT"),8,(E24-D24-H24)*24)</f>
        <v>0</v>
      </c>
      <c r="J24" s="86">
        <f t="shared" si="5"/>
        <v>-8</v>
      </c>
      <c r="K24" s="28">
        <f ca="1">K21+J24</f>
        <v>-1400.16</v>
      </c>
      <c r="L24" s="28"/>
      <c r="M24" s="13">
        <f t="shared" ref="M24:M28" si="10">(D24+8.75/24)</f>
        <v>0.36458333333333331</v>
      </c>
      <c r="N24" s="56">
        <f t="shared" ca="1" si="3"/>
        <v>0</v>
      </c>
    </row>
    <row r="25" spans="1:14" x14ac:dyDescent="0.25">
      <c r="A25" s="65"/>
      <c r="B25" s="23">
        <v>44096</v>
      </c>
      <c r="C25" s="26" t="str">
        <f t="shared" si="2"/>
        <v>Dienstag</v>
      </c>
      <c r="D25" s="27"/>
      <c r="E25" s="27"/>
      <c r="F25" s="27"/>
      <c r="G25" s="27"/>
      <c r="H25" s="28" t="str">
        <f t="shared" si="9"/>
        <v>0:00</v>
      </c>
      <c r="I25" s="14">
        <f>IF(OR(L25="U",L25="K",L25="F",L25="GT"),8,(E25-D25-H25)*24)</f>
        <v>0</v>
      </c>
      <c r="J25" s="86">
        <f t="shared" si="5"/>
        <v>-8</v>
      </c>
      <c r="K25" s="28">
        <f ca="1">K24+J25</f>
        <v>-1408.16</v>
      </c>
      <c r="L25" s="28"/>
      <c r="M25" s="13">
        <f t="shared" si="10"/>
        <v>0.36458333333333331</v>
      </c>
      <c r="N25" s="56">
        <f t="shared" ca="1" si="3"/>
        <v>0</v>
      </c>
    </row>
    <row r="26" spans="1:14" x14ac:dyDescent="0.25">
      <c r="A26" s="65"/>
      <c r="B26" s="23">
        <v>44097</v>
      </c>
      <c r="C26" s="26" t="str">
        <f t="shared" si="2"/>
        <v>Mittwoch</v>
      </c>
      <c r="D26" s="27"/>
      <c r="E26" s="27"/>
      <c r="F26" s="27"/>
      <c r="G26" s="27"/>
      <c r="H26" s="28" t="str">
        <f t="shared" si="9"/>
        <v>0:00</v>
      </c>
      <c r="I26" s="14">
        <f>IF(OR(L26="U",L26="K",L26="F",L26="GT"),8,(E26-D26-H26)*24)</f>
        <v>0</v>
      </c>
      <c r="J26" s="86">
        <f t="shared" si="5"/>
        <v>-8</v>
      </c>
      <c r="K26" s="28">
        <f ca="1">K25+J26</f>
        <v>-1416.16</v>
      </c>
      <c r="L26" s="28"/>
      <c r="M26" s="13">
        <f t="shared" si="10"/>
        <v>0.36458333333333331</v>
      </c>
      <c r="N26" s="56">
        <f t="shared" ca="1" si="3"/>
        <v>0</v>
      </c>
    </row>
    <row r="27" spans="1:14" x14ac:dyDescent="0.25">
      <c r="A27" s="65"/>
      <c r="B27" s="23">
        <v>44098</v>
      </c>
      <c r="C27" s="26" t="str">
        <f t="shared" si="2"/>
        <v>Donnerstag</v>
      </c>
      <c r="D27" s="27"/>
      <c r="E27" s="27"/>
      <c r="F27" s="27"/>
      <c r="G27" s="27"/>
      <c r="H27" s="28" t="str">
        <f t="shared" si="9"/>
        <v>0:00</v>
      </c>
      <c r="I27" s="14">
        <f>IF(OR(L27="U",L27="K",L27="F",L27="GT"),8,(E27-D27-H27)*24)</f>
        <v>0</v>
      </c>
      <c r="J27" s="86">
        <f t="shared" si="5"/>
        <v>-8</v>
      </c>
      <c r="K27" s="28">
        <f ca="1">K26+J27</f>
        <v>-1424.16</v>
      </c>
      <c r="L27" s="28"/>
      <c r="M27" s="13">
        <f t="shared" si="10"/>
        <v>0.36458333333333331</v>
      </c>
      <c r="N27" s="56">
        <f t="shared" ca="1" si="3"/>
        <v>0</v>
      </c>
    </row>
    <row r="28" spans="1:14" x14ac:dyDescent="0.25">
      <c r="A28" s="65"/>
      <c r="B28" s="23">
        <v>44099</v>
      </c>
      <c r="C28" s="26" t="str">
        <f t="shared" si="2"/>
        <v>Freitag</v>
      </c>
      <c r="D28" s="27"/>
      <c r="E28" s="27"/>
      <c r="F28" s="27"/>
      <c r="G28" s="27"/>
      <c r="H28" s="28" t="str">
        <f t="shared" si="9"/>
        <v>0:00</v>
      </c>
      <c r="I28" s="14">
        <f>IF(OR(L28="U",L28="K",L28="F",L28="GT"),8,(E28-D28-H28)*24)</f>
        <v>0</v>
      </c>
      <c r="J28" s="86">
        <f t="shared" si="5"/>
        <v>-8</v>
      </c>
      <c r="K28" s="28">
        <f ca="1">K27+J28</f>
        <v>-1432.16</v>
      </c>
      <c r="L28" s="28"/>
      <c r="M28" s="13">
        <f t="shared" si="10"/>
        <v>0.36458333333333331</v>
      </c>
      <c r="N28" s="56">
        <f t="shared" ca="1" si="3"/>
        <v>0</v>
      </c>
    </row>
    <row r="29" spans="1:14" x14ac:dyDescent="0.25">
      <c r="A29" s="65"/>
      <c r="B29" s="29">
        <v>44100</v>
      </c>
      <c r="C29" s="16" t="str">
        <f t="shared" si="2"/>
        <v>Samstag</v>
      </c>
      <c r="D29" s="17"/>
      <c r="E29" s="17"/>
      <c r="F29" s="17"/>
      <c r="G29" s="17"/>
      <c r="H29" s="35"/>
      <c r="I29" s="35"/>
      <c r="J29" s="84"/>
      <c r="K29" s="35"/>
      <c r="L29" s="35"/>
      <c r="M29" s="41"/>
      <c r="N29" s="64">
        <f t="shared" ca="1" si="3"/>
        <v>36</v>
      </c>
    </row>
    <row r="30" spans="1:14" x14ac:dyDescent="0.25">
      <c r="A30" s="65"/>
      <c r="B30" s="36">
        <v>44101</v>
      </c>
      <c r="C30" s="20" t="str">
        <f t="shared" si="2"/>
        <v>Sonntag</v>
      </c>
      <c r="D30" s="21"/>
      <c r="E30" s="21"/>
      <c r="F30" s="21"/>
      <c r="G30" s="21"/>
      <c r="H30" s="39"/>
      <c r="I30" s="39"/>
      <c r="J30" s="83"/>
      <c r="K30" s="39"/>
      <c r="L30" s="39"/>
      <c r="M30" s="42"/>
      <c r="N30" s="58">
        <f t="shared" ca="1" si="3"/>
        <v>40</v>
      </c>
    </row>
    <row r="31" spans="1:14" x14ac:dyDescent="0.25">
      <c r="A31" s="65"/>
      <c r="B31" s="23">
        <v>44102</v>
      </c>
      <c r="C31" s="47" t="str">
        <f t="shared" si="2"/>
        <v>Montag</v>
      </c>
      <c r="D31" s="48"/>
      <c r="E31" s="48"/>
      <c r="F31" s="48"/>
      <c r="G31" s="48"/>
      <c r="H31" s="28" t="str">
        <f t="shared" ref="H31:H33" si="11">TEXT(IF(OR(      AND(((E31-D31)+(G31-F31))*24 &gt; 6,(F31-E31)*24&lt;0.75),      AND((E31-D31)*24 &gt; 6,F31="",G31=""),          AND((E31-D31)*24 &lt; 6,(F31-E31)*24&lt;0.75,(G31-F31)*24&gt;6)                  ), 0.75, 0)/24,"h:mm")</f>
        <v>0:00</v>
      </c>
      <c r="I31" s="14">
        <f>IF(OR(L31="U",L31="K",L31="F",L31="GT"),8,(E31-D31-H31)*24)</f>
        <v>0</v>
      </c>
      <c r="J31" s="86">
        <f t="shared" si="5"/>
        <v>-8</v>
      </c>
      <c r="K31" s="28">
        <f ca="1">K28+J31</f>
        <v>-1440.16</v>
      </c>
      <c r="L31" s="28"/>
      <c r="M31" s="13">
        <f t="shared" ref="M31:M33" si="12">(D31+8.75/24)</f>
        <v>0.36458333333333331</v>
      </c>
      <c r="N31" s="56">
        <f t="shared" ca="1" si="3"/>
        <v>0</v>
      </c>
    </row>
    <row r="32" spans="1:14" x14ac:dyDescent="0.25">
      <c r="A32" s="65"/>
      <c r="B32" s="23">
        <v>44103</v>
      </c>
      <c r="C32" s="47" t="str">
        <f t="shared" si="2"/>
        <v>Dienstag</v>
      </c>
      <c r="D32" s="48"/>
      <c r="E32" s="48"/>
      <c r="F32" s="48"/>
      <c r="G32" s="48"/>
      <c r="H32" s="28" t="str">
        <f t="shared" si="11"/>
        <v>0:00</v>
      </c>
      <c r="I32" s="14">
        <f>IF(OR(L32="U",L32="K",L32="F",L32="GT"),8,(E32-D32-H32)*24)</f>
        <v>0</v>
      </c>
      <c r="J32" s="86">
        <f t="shared" si="5"/>
        <v>-8</v>
      </c>
      <c r="K32" s="28">
        <f ca="1">K31+J32</f>
        <v>-1448.16</v>
      </c>
      <c r="L32" s="28"/>
      <c r="M32" s="13">
        <f t="shared" si="12"/>
        <v>0.36458333333333331</v>
      </c>
      <c r="N32" s="56">
        <f t="shared" ca="1" si="3"/>
        <v>0</v>
      </c>
    </row>
    <row r="33" spans="1:14" x14ac:dyDescent="0.25">
      <c r="A33" s="65"/>
      <c r="B33" s="23">
        <v>44104</v>
      </c>
      <c r="C33" s="47" t="str">
        <f t="shared" si="2"/>
        <v>Mittwoch</v>
      </c>
      <c r="D33" s="48"/>
      <c r="E33" s="48"/>
      <c r="F33" s="48"/>
      <c r="G33" s="48"/>
      <c r="H33" s="28" t="str">
        <f t="shared" si="11"/>
        <v>0:00</v>
      </c>
      <c r="I33" s="14">
        <f>IF(OR(L33="U",L33="K",L33="F",L33="GT"),8,(E33-D33-H33)*24)</f>
        <v>0</v>
      </c>
      <c r="J33" s="86">
        <f t="shared" si="5"/>
        <v>-8</v>
      </c>
      <c r="K33" s="28">
        <f ca="1">K32+J33</f>
        <v>-1456.16</v>
      </c>
      <c r="L33" s="28"/>
      <c r="M33" s="13">
        <f t="shared" si="12"/>
        <v>0.36458333333333331</v>
      </c>
      <c r="N33" s="56">
        <f t="shared" ca="1" si="3"/>
        <v>0</v>
      </c>
    </row>
    <row r="34" spans="1:14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</sheetData>
  <mergeCells count="1">
    <mergeCell ref="B1:N1"/>
  </mergeCells>
  <conditionalFormatting sqref="B4:N33">
    <cfRule type="expression" dxfId="19" priority="1">
      <formula>IF($L4="GT",1,0)</formula>
    </cfRule>
    <cfRule type="expression" dxfId="18" priority="4">
      <formula>IF($L4="U",1,0)</formula>
    </cfRule>
    <cfRule type="expression" dxfId="17" priority="5">
      <formula>IF($L4="K",1,0)</formula>
    </cfRule>
    <cfRule type="expression" dxfId="16" priority="6">
      <formula>IF($L4="H",1,0)</formula>
    </cfRule>
    <cfRule type="expression" dxfId="15" priority="11">
      <formula>IF($B1=TODAY(),1,0)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1B7ED-C3F6-4A89-ACC9-6FC0617C6960}">
  <sheetPr codeName="Tabelle10"/>
  <dimension ref="A1:O35"/>
  <sheetViews>
    <sheetView workbookViewId="0">
      <selection activeCell="J46" sqref="J46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5" ht="21" x14ac:dyDescent="0.35">
      <c r="B1" s="181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3"/>
    </row>
    <row r="2" spans="1:15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O2" s="3"/>
    </row>
    <row r="3" spans="1:15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5" x14ac:dyDescent="0.25">
      <c r="A4" s="65"/>
      <c r="B4" s="23">
        <v>44105</v>
      </c>
      <c r="C4" s="24" t="str">
        <f>TEXT(B4,"tttt")</f>
        <v>Donnerstag</v>
      </c>
      <c r="D4" s="25"/>
      <c r="E4" s="25"/>
      <c r="F4" s="25"/>
      <c r="G4" s="25"/>
      <c r="H4" s="28" t="str">
        <f t="shared" ref="H4:H5" si="0">TEXT(IF(OR(      AND(((E4-D4)+(G4-F4))*24 &gt; 6,(F4-E4)*24&lt;0.75),      AND((E4-D4)*24 &gt; 6,F4="",G4=""),          AND((E4-D4)*24 &lt; 6,(F4-E4)*24&lt;0.75,(G4-F4)*24&gt;6)                  ), 0.75, 0)/24,"h:mm")</f>
        <v>0:00</v>
      </c>
      <c r="I4" s="14">
        <f>IF(OR(L4="U",L4="K",L4="F",L4="GT"),8,(E4-D4-H4)*24)</f>
        <v>0</v>
      </c>
      <c r="J4" s="81">
        <f>I4-8</f>
        <v>-8</v>
      </c>
      <c r="K4" s="28">
        <f ca="1">September!K33+J4</f>
        <v>-1464.16</v>
      </c>
      <c r="L4" s="28"/>
      <c r="M4" s="13">
        <f t="shared" ref="M4:M5" si="1">(D4+8.75/24)</f>
        <v>0.36458333333333331</v>
      </c>
      <c r="N4" s="67">
        <f ca="1">Hintergrund</f>
        <v>0</v>
      </c>
    </row>
    <row r="5" spans="1:15" x14ac:dyDescent="0.25">
      <c r="A5" s="65"/>
      <c r="B5" s="23">
        <v>44106</v>
      </c>
      <c r="C5" s="24" t="str">
        <f>TEXT(B5,"tttt")</f>
        <v>Freitag</v>
      </c>
      <c r="D5" s="25"/>
      <c r="E5" s="25"/>
      <c r="F5" s="25"/>
      <c r="G5" s="25"/>
      <c r="H5" s="28" t="str">
        <f t="shared" si="0"/>
        <v>0:00</v>
      </c>
      <c r="I5" s="14">
        <f>IF(OR(L5="U",L5="K",L5="F",L5="GT"),8,(E5-D5-H5)*24)</f>
        <v>0</v>
      </c>
      <c r="J5" s="81">
        <f>I5-8</f>
        <v>-8</v>
      </c>
      <c r="K5" s="28">
        <f ca="1">K4+J5</f>
        <v>-1472.16</v>
      </c>
      <c r="L5" s="28"/>
      <c r="M5" s="13">
        <f t="shared" si="1"/>
        <v>0.36458333333333331</v>
      </c>
      <c r="N5" s="67">
        <f ca="1">Hintergrund</f>
        <v>0</v>
      </c>
    </row>
    <row r="6" spans="1:15" x14ac:dyDescent="0.25">
      <c r="A6" s="65"/>
      <c r="B6" s="7">
        <v>44107</v>
      </c>
      <c r="C6" s="8" t="str">
        <f t="shared" ref="C6:C34" si="2">TEXT(B6,"tttt")</f>
        <v>Samstag</v>
      </c>
      <c r="D6" s="9"/>
      <c r="E6" s="9"/>
      <c r="F6" s="9"/>
      <c r="G6" s="9"/>
      <c r="H6" s="10"/>
      <c r="I6" s="10"/>
      <c r="J6" s="87"/>
      <c r="K6" s="10"/>
      <c r="L6" s="10"/>
      <c r="M6" s="46"/>
      <c r="N6" s="60">
        <f ca="1">Hintergrund</f>
        <v>38</v>
      </c>
    </row>
    <row r="7" spans="1:15" x14ac:dyDescent="0.25">
      <c r="A7" s="65"/>
      <c r="B7" s="36">
        <v>44108</v>
      </c>
      <c r="C7" s="37" t="str">
        <f t="shared" si="2"/>
        <v>Sonntag</v>
      </c>
      <c r="D7" s="38"/>
      <c r="E7" s="38"/>
      <c r="F7" s="38"/>
      <c r="G7" s="38"/>
      <c r="H7" s="39"/>
      <c r="I7" s="22"/>
      <c r="J7" s="85"/>
      <c r="K7" s="39"/>
      <c r="L7" s="39"/>
      <c r="M7" s="42"/>
      <c r="N7" s="58">
        <f t="shared" ref="N7:N34" ca="1" si="3">Hintergrund</f>
        <v>40</v>
      </c>
    </row>
    <row r="8" spans="1:15" x14ac:dyDescent="0.25">
      <c r="A8" s="65"/>
      <c r="B8" s="23">
        <v>44109</v>
      </c>
      <c r="C8" s="26" t="str">
        <f t="shared" si="2"/>
        <v>Montag</v>
      </c>
      <c r="D8" s="27"/>
      <c r="E8" s="27"/>
      <c r="F8" s="27"/>
      <c r="G8" s="27"/>
      <c r="H8" s="28" t="str">
        <f t="shared" ref="H8:H12" si="4">TEXT(IF(OR(      AND(((E8-D8)+(G8-F8))*24 &gt; 6,(F8-E8)*24&lt;0.75),      AND((E8-D8)*24 &gt; 6,F8="",G8=""),          AND((E8-D8)*24 &lt; 6,(F8-E8)*24&lt;0.75,(G8-F8)*24&gt;6)                  ), 0.75, 0)/24,"h:mm")</f>
        <v>0:00</v>
      </c>
      <c r="I8" s="14">
        <f>IF(OR(L8="U",L8="K",L8="F",L8="GT"),8,(E8-D8-H8)*24)</f>
        <v>0</v>
      </c>
      <c r="J8" s="81">
        <f>I8-8</f>
        <v>-8</v>
      </c>
      <c r="K8" s="28">
        <f ca="1">K5+J8</f>
        <v>-1480.16</v>
      </c>
      <c r="L8" s="28"/>
      <c r="M8" s="13">
        <f t="shared" ref="M8:M12" si="5">(D8+8.75/24)</f>
        <v>0.36458333333333331</v>
      </c>
      <c r="N8" s="56">
        <f t="shared" ca="1" si="3"/>
        <v>0</v>
      </c>
    </row>
    <row r="9" spans="1:15" x14ac:dyDescent="0.25">
      <c r="A9" s="65"/>
      <c r="B9" s="23">
        <v>44110</v>
      </c>
      <c r="C9" s="24" t="str">
        <f t="shared" si="2"/>
        <v>Dienstag</v>
      </c>
      <c r="D9" s="25"/>
      <c r="E9" s="25"/>
      <c r="F9" s="25"/>
      <c r="G9" s="25"/>
      <c r="H9" s="28" t="str">
        <f t="shared" si="4"/>
        <v>0:00</v>
      </c>
      <c r="I9" s="14">
        <f>IF(OR(L9="U",L9="K",L9="F",L9="GT"),8,(E9-D9-H9)*24)</f>
        <v>0</v>
      </c>
      <c r="J9" s="81">
        <f>I9-8</f>
        <v>-8</v>
      </c>
      <c r="K9" s="28">
        <f ca="1">K8+J9</f>
        <v>-1488.16</v>
      </c>
      <c r="L9" s="28"/>
      <c r="M9" s="13">
        <f t="shared" si="5"/>
        <v>0.36458333333333331</v>
      </c>
      <c r="N9" s="56">
        <f t="shared" ca="1" si="3"/>
        <v>0</v>
      </c>
    </row>
    <row r="10" spans="1:15" x14ac:dyDescent="0.25">
      <c r="A10" s="65"/>
      <c r="B10" s="23">
        <v>44111</v>
      </c>
      <c r="C10" s="26" t="str">
        <f t="shared" si="2"/>
        <v>Mittwoch</v>
      </c>
      <c r="D10" s="27"/>
      <c r="E10" s="27"/>
      <c r="F10" s="27"/>
      <c r="G10" s="27"/>
      <c r="H10" s="28" t="str">
        <f t="shared" si="4"/>
        <v>0:00</v>
      </c>
      <c r="I10" s="14">
        <f>IF(OR(L10="U",L10="K",L10="F",L10="GT"),8,(E10-D10-H10)*24)</f>
        <v>0</v>
      </c>
      <c r="J10" s="81">
        <f>I10-8</f>
        <v>-8</v>
      </c>
      <c r="K10" s="28">
        <f ca="1">K9+J10</f>
        <v>-1496.16</v>
      </c>
      <c r="L10" s="28"/>
      <c r="M10" s="13">
        <f t="shared" si="5"/>
        <v>0.36458333333333331</v>
      </c>
      <c r="N10" s="56">
        <f t="shared" ca="1" si="3"/>
        <v>0</v>
      </c>
    </row>
    <row r="11" spans="1:15" x14ac:dyDescent="0.25">
      <c r="A11" s="65"/>
      <c r="B11" s="23">
        <v>44112</v>
      </c>
      <c r="C11" s="26" t="str">
        <f t="shared" si="2"/>
        <v>Donnerstag</v>
      </c>
      <c r="D11" s="27"/>
      <c r="E11" s="27"/>
      <c r="F11" s="27"/>
      <c r="G11" s="27"/>
      <c r="H11" s="28" t="str">
        <f t="shared" si="4"/>
        <v>0:00</v>
      </c>
      <c r="I11" s="14">
        <f>IF(OR(L11="U",L11="K",L11="F",L11="GT"),8,(E11-D11-H11)*24)</f>
        <v>0</v>
      </c>
      <c r="J11" s="81">
        <f>I11-8</f>
        <v>-8</v>
      </c>
      <c r="K11" s="28">
        <f ca="1">K10+J11</f>
        <v>-1504.16</v>
      </c>
      <c r="L11" s="28"/>
      <c r="M11" s="13">
        <f t="shared" si="5"/>
        <v>0.36458333333333331</v>
      </c>
      <c r="N11" s="56">
        <f t="shared" ca="1" si="3"/>
        <v>0</v>
      </c>
    </row>
    <row r="12" spans="1:15" x14ac:dyDescent="0.25">
      <c r="A12" s="65"/>
      <c r="B12" s="23">
        <v>44113</v>
      </c>
      <c r="C12" s="26" t="str">
        <f t="shared" si="2"/>
        <v>Freitag</v>
      </c>
      <c r="D12" s="27"/>
      <c r="E12" s="27"/>
      <c r="F12" s="27"/>
      <c r="G12" s="27"/>
      <c r="H12" s="28" t="str">
        <f t="shared" si="4"/>
        <v>0:00</v>
      </c>
      <c r="I12" s="14">
        <f>IF(OR(L12="U",L12="K",L12="F",L12="GT"),8,(E12-D12-H12)*24)</f>
        <v>0</v>
      </c>
      <c r="J12" s="81">
        <f>I12-8</f>
        <v>-8</v>
      </c>
      <c r="K12" s="28">
        <f ca="1">K11+J12</f>
        <v>-1512.16</v>
      </c>
      <c r="L12" s="28"/>
      <c r="M12" s="13">
        <f t="shared" si="5"/>
        <v>0.36458333333333331</v>
      </c>
      <c r="N12" s="56">
        <f t="shared" ca="1" si="3"/>
        <v>0</v>
      </c>
    </row>
    <row r="13" spans="1:15" x14ac:dyDescent="0.25">
      <c r="A13" s="65"/>
      <c r="B13" s="29">
        <v>44114</v>
      </c>
      <c r="C13" s="16" t="str">
        <f t="shared" si="2"/>
        <v>Samstag</v>
      </c>
      <c r="D13" s="17"/>
      <c r="E13" s="17"/>
      <c r="F13" s="17"/>
      <c r="G13" s="17"/>
      <c r="H13" s="35"/>
      <c r="I13" s="35"/>
      <c r="J13" s="84"/>
      <c r="K13" s="35"/>
      <c r="L13" s="35"/>
      <c r="M13" s="64"/>
      <c r="N13" s="64">
        <f t="shared" ca="1" si="3"/>
        <v>36</v>
      </c>
    </row>
    <row r="14" spans="1:15" x14ac:dyDescent="0.25">
      <c r="A14" s="65"/>
      <c r="B14" s="36">
        <v>44115</v>
      </c>
      <c r="C14" s="37" t="str">
        <f t="shared" si="2"/>
        <v>Sonntag</v>
      </c>
      <c r="D14" s="38"/>
      <c r="E14" s="38"/>
      <c r="F14" s="38"/>
      <c r="G14" s="38"/>
      <c r="H14" s="39"/>
      <c r="I14" s="39"/>
      <c r="J14" s="83"/>
      <c r="K14" s="39"/>
      <c r="L14" s="39"/>
      <c r="M14" s="42"/>
      <c r="N14" s="58">
        <f t="shared" ca="1" si="3"/>
        <v>40</v>
      </c>
    </row>
    <row r="15" spans="1:15" x14ac:dyDescent="0.25">
      <c r="A15" s="65"/>
      <c r="B15" s="23">
        <v>44116</v>
      </c>
      <c r="C15" s="26" t="str">
        <f t="shared" si="2"/>
        <v>Montag</v>
      </c>
      <c r="D15" s="27"/>
      <c r="E15" s="27"/>
      <c r="F15" s="27"/>
      <c r="G15" s="27"/>
      <c r="H15" s="28" t="str">
        <f t="shared" ref="H15:H19" si="6">TEXT(IF(OR(      AND(((E15-D15)+(G15-F15))*24 &gt; 6,(F15-E15)*24&lt;0.75),      AND((E15-D15)*24 &gt; 6,F15="",G15=""),          AND((E15-D15)*24 &lt; 6,(F15-E15)*24&lt;0.75,(G15-F15)*24&gt;6)                  ), 0.75, 0)/24,"h:mm")</f>
        <v>0:00</v>
      </c>
      <c r="I15" s="14">
        <f>IF(OR(L15="U",L15="K",L15="F",L15="GT"),8,(E15-D15-H15)*24)</f>
        <v>0</v>
      </c>
      <c r="J15" s="86">
        <f t="shared" ref="J15:J32" si="7">I15-8</f>
        <v>-8</v>
      </c>
      <c r="K15" s="28">
        <f ca="1">K12+J15</f>
        <v>-1520.16</v>
      </c>
      <c r="L15" s="28"/>
      <c r="M15" s="13">
        <f t="shared" ref="M15:M19" si="8">(D15+8.75/24)</f>
        <v>0.36458333333333331</v>
      </c>
      <c r="N15" s="56">
        <f t="shared" ca="1" si="3"/>
        <v>0</v>
      </c>
    </row>
    <row r="16" spans="1:15" x14ac:dyDescent="0.25">
      <c r="A16" s="65"/>
      <c r="B16" s="23">
        <v>44117</v>
      </c>
      <c r="C16" s="26" t="str">
        <f t="shared" si="2"/>
        <v>Dienstag</v>
      </c>
      <c r="D16" s="27"/>
      <c r="E16" s="27"/>
      <c r="F16" s="27"/>
      <c r="G16" s="27"/>
      <c r="H16" s="28" t="str">
        <f t="shared" si="6"/>
        <v>0:00</v>
      </c>
      <c r="I16" s="14">
        <f>IF(OR(L16="U",L16="K",L16="F",L16="GT"),8,(E16-D16-H16)*24)</f>
        <v>0</v>
      </c>
      <c r="J16" s="86">
        <f t="shared" si="7"/>
        <v>-8</v>
      </c>
      <c r="K16" s="28">
        <f ca="1">K15+J16</f>
        <v>-1528.16</v>
      </c>
      <c r="L16" s="28"/>
      <c r="M16" s="13">
        <f t="shared" si="8"/>
        <v>0.36458333333333331</v>
      </c>
      <c r="N16" s="56">
        <f t="shared" ca="1" si="3"/>
        <v>0</v>
      </c>
    </row>
    <row r="17" spans="1:14" x14ac:dyDescent="0.25">
      <c r="A17" s="65"/>
      <c r="B17" s="23">
        <v>44118</v>
      </c>
      <c r="C17" s="26" t="str">
        <f t="shared" si="2"/>
        <v>Mittwoch</v>
      </c>
      <c r="D17" s="27"/>
      <c r="E17" s="27"/>
      <c r="F17" s="27"/>
      <c r="G17" s="27"/>
      <c r="H17" s="28" t="str">
        <f t="shared" si="6"/>
        <v>0:00</v>
      </c>
      <c r="I17" s="14">
        <f>IF(OR(L17="U",L17="K",L17="F",L17="GT"),8,(E17-D17-H17)*24)</f>
        <v>0</v>
      </c>
      <c r="J17" s="86">
        <f t="shared" si="7"/>
        <v>-8</v>
      </c>
      <c r="K17" s="28">
        <f ca="1">K16+J17</f>
        <v>-1536.16</v>
      </c>
      <c r="L17" s="28"/>
      <c r="M17" s="13">
        <f t="shared" si="8"/>
        <v>0.36458333333333331</v>
      </c>
      <c r="N17" s="56">
        <f t="shared" ca="1" si="3"/>
        <v>0</v>
      </c>
    </row>
    <row r="18" spans="1:14" x14ac:dyDescent="0.25">
      <c r="A18" s="65"/>
      <c r="B18" s="23">
        <v>44119</v>
      </c>
      <c r="C18" s="26" t="str">
        <f t="shared" si="2"/>
        <v>Donnerstag</v>
      </c>
      <c r="D18" s="27"/>
      <c r="E18" s="27"/>
      <c r="F18" s="27"/>
      <c r="G18" s="27"/>
      <c r="H18" s="28" t="str">
        <f t="shared" si="6"/>
        <v>0:00</v>
      </c>
      <c r="I18" s="14">
        <f>IF(OR(L18="U",L18="K",L18="F",L18="GT"),8,(E18-D18-H18)*24)</f>
        <v>0</v>
      </c>
      <c r="J18" s="86">
        <f t="shared" si="7"/>
        <v>-8</v>
      </c>
      <c r="K18" s="28">
        <f ca="1">K17+J18</f>
        <v>-1544.16</v>
      </c>
      <c r="L18" s="28"/>
      <c r="M18" s="13">
        <f t="shared" si="8"/>
        <v>0.36458333333333331</v>
      </c>
      <c r="N18" s="56">
        <f t="shared" ca="1" si="3"/>
        <v>0</v>
      </c>
    </row>
    <row r="19" spans="1:14" x14ac:dyDescent="0.25">
      <c r="A19" s="65"/>
      <c r="B19" s="23">
        <v>44120</v>
      </c>
      <c r="C19" s="26" t="str">
        <f t="shared" si="2"/>
        <v>Freitag</v>
      </c>
      <c r="D19" s="27"/>
      <c r="E19" s="27"/>
      <c r="F19" s="27"/>
      <c r="G19" s="27"/>
      <c r="H19" s="28" t="str">
        <f t="shared" si="6"/>
        <v>0:00</v>
      </c>
      <c r="I19" s="14">
        <f>IF(OR(L19="U",L19="K",L19="F",L19="GT"),8,(E19-D19-H19)*24)</f>
        <v>0</v>
      </c>
      <c r="J19" s="86">
        <f t="shared" si="7"/>
        <v>-8</v>
      </c>
      <c r="K19" s="28">
        <f ca="1">K18+J19</f>
        <v>-1552.16</v>
      </c>
      <c r="L19" s="28"/>
      <c r="M19" s="13">
        <f t="shared" si="8"/>
        <v>0.36458333333333331</v>
      </c>
      <c r="N19" s="56">
        <f t="shared" ca="1" si="3"/>
        <v>0</v>
      </c>
    </row>
    <row r="20" spans="1:14" x14ac:dyDescent="0.25">
      <c r="A20" s="65"/>
      <c r="B20" s="29">
        <v>44121</v>
      </c>
      <c r="C20" s="16" t="str">
        <f t="shared" si="2"/>
        <v>Samstag</v>
      </c>
      <c r="D20" s="17"/>
      <c r="E20" s="17"/>
      <c r="F20" s="17"/>
      <c r="G20" s="17"/>
      <c r="H20" s="35"/>
      <c r="I20" s="35"/>
      <c r="J20" s="84"/>
      <c r="K20" s="35"/>
      <c r="L20" s="35"/>
      <c r="M20" s="41"/>
      <c r="N20" s="64">
        <f t="shared" ca="1" si="3"/>
        <v>36</v>
      </c>
    </row>
    <row r="21" spans="1:14" x14ac:dyDescent="0.25">
      <c r="A21" s="65"/>
      <c r="B21" s="36">
        <v>44122</v>
      </c>
      <c r="C21" s="37" t="str">
        <f t="shared" si="2"/>
        <v>Sonntag</v>
      </c>
      <c r="D21" s="38"/>
      <c r="E21" s="38"/>
      <c r="F21" s="38"/>
      <c r="G21" s="38"/>
      <c r="H21" s="39"/>
      <c r="I21" s="39"/>
      <c r="J21" s="83"/>
      <c r="K21" s="39"/>
      <c r="L21" s="39"/>
      <c r="M21" s="42"/>
      <c r="N21" s="58">
        <f t="shared" ca="1" si="3"/>
        <v>40</v>
      </c>
    </row>
    <row r="22" spans="1:14" x14ac:dyDescent="0.25">
      <c r="A22" s="65"/>
      <c r="B22" s="23">
        <v>44123</v>
      </c>
      <c r="C22" s="26" t="str">
        <f t="shared" si="2"/>
        <v>Montag</v>
      </c>
      <c r="D22" s="27"/>
      <c r="E22" s="27"/>
      <c r="F22" s="27"/>
      <c r="G22" s="27"/>
      <c r="H22" s="28" t="str">
        <f t="shared" ref="H22:H26" si="9">TEXT(IF(OR(      AND(((E22-D22)+(G22-F22))*24 &gt; 6,(F22-E22)*24&lt;0.75),      AND((E22-D22)*24 &gt; 6,F22="",G22=""),          AND((E22-D22)*24 &lt; 6,(F22-E22)*24&lt;0.75,(G22-F22)*24&gt;6)                  ), 0.75, 0)/24,"h:mm")</f>
        <v>0:00</v>
      </c>
      <c r="I22" s="14">
        <f>IF(OR(L22="U",L22="K",L22="F",L22="GT"),8,(E22-D22-H22)*24)</f>
        <v>0</v>
      </c>
      <c r="J22" s="86">
        <f t="shared" si="7"/>
        <v>-8</v>
      </c>
      <c r="K22" s="28">
        <f ca="1">K19+J22</f>
        <v>-1560.16</v>
      </c>
      <c r="L22" s="28"/>
      <c r="M22" s="13">
        <f t="shared" ref="M22:M26" si="10">(D22+8.75/24)</f>
        <v>0.36458333333333331</v>
      </c>
      <c r="N22" s="56">
        <f t="shared" ca="1" si="3"/>
        <v>0</v>
      </c>
    </row>
    <row r="23" spans="1:14" x14ac:dyDescent="0.25">
      <c r="A23" s="65"/>
      <c r="B23" s="23">
        <v>44124</v>
      </c>
      <c r="C23" s="26" t="str">
        <f t="shared" si="2"/>
        <v>Dienstag</v>
      </c>
      <c r="D23" s="27"/>
      <c r="E23" s="27"/>
      <c r="F23" s="27"/>
      <c r="G23" s="27"/>
      <c r="H23" s="28" t="str">
        <f t="shared" si="9"/>
        <v>0:00</v>
      </c>
      <c r="I23" s="14">
        <f>IF(OR(L23="U",L23="K",L23="F",L23="GT"),8,(E23-D23-H23)*24)</f>
        <v>0</v>
      </c>
      <c r="J23" s="86">
        <f t="shared" si="7"/>
        <v>-8</v>
      </c>
      <c r="K23" s="28">
        <f ca="1">K22+J23</f>
        <v>-1568.16</v>
      </c>
      <c r="L23" s="28"/>
      <c r="M23" s="13">
        <f t="shared" si="10"/>
        <v>0.36458333333333331</v>
      </c>
      <c r="N23" s="56">
        <f t="shared" ca="1" si="3"/>
        <v>0</v>
      </c>
    </row>
    <row r="24" spans="1:14" x14ac:dyDescent="0.25">
      <c r="A24" s="65"/>
      <c r="B24" s="23">
        <v>44125</v>
      </c>
      <c r="C24" s="26" t="str">
        <f t="shared" si="2"/>
        <v>Mittwoch</v>
      </c>
      <c r="D24" s="27"/>
      <c r="E24" s="27"/>
      <c r="F24" s="27"/>
      <c r="G24" s="27"/>
      <c r="H24" s="28" t="str">
        <f t="shared" si="9"/>
        <v>0:00</v>
      </c>
      <c r="I24" s="14">
        <f>IF(OR(L24="U",L24="K",L24="F",L24="GT"),8,(E24-D24-H24)*24)</f>
        <v>0</v>
      </c>
      <c r="J24" s="86">
        <f t="shared" si="7"/>
        <v>-8</v>
      </c>
      <c r="K24" s="28">
        <f ca="1">K23+J24</f>
        <v>-1576.16</v>
      </c>
      <c r="L24" s="28"/>
      <c r="M24" s="13">
        <f t="shared" si="10"/>
        <v>0.36458333333333331</v>
      </c>
      <c r="N24" s="56">
        <f t="shared" ca="1" si="3"/>
        <v>0</v>
      </c>
    </row>
    <row r="25" spans="1:14" x14ac:dyDescent="0.25">
      <c r="A25" s="65"/>
      <c r="B25" s="23">
        <v>44126</v>
      </c>
      <c r="C25" s="26" t="str">
        <f t="shared" si="2"/>
        <v>Donnerstag</v>
      </c>
      <c r="D25" s="27"/>
      <c r="E25" s="27"/>
      <c r="F25" s="27"/>
      <c r="G25" s="27"/>
      <c r="H25" s="28" t="str">
        <f t="shared" si="9"/>
        <v>0:00</v>
      </c>
      <c r="I25" s="14">
        <f>IF(OR(L25="U",L25="K",L25="F",L25="GT"),8,(E25-D25-H25)*24)</f>
        <v>0</v>
      </c>
      <c r="J25" s="86">
        <f t="shared" si="7"/>
        <v>-8</v>
      </c>
      <c r="K25" s="28">
        <f ca="1">K24+J25</f>
        <v>-1584.16</v>
      </c>
      <c r="L25" s="28"/>
      <c r="M25" s="13">
        <f t="shared" si="10"/>
        <v>0.36458333333333331</v>
      </c>
      <c r="N25" s="56">
        <f t="shared" ca="1" si="3"/>
        <v>0</v>
      </c>
    </row>
    <row r="26" spans="1:14" x14ac:dyDescent="0.25">
      <c r="A26" s="65"/>
      <c r="B26" s="23">
        <v>44127</v>
      </c>
      <c r="C26" s="26" t="str">
        <f t="shared" si="2"/>
        <v>Freitag</v>
      </c>
      <c r="D26" s="27"/>
      <c r="E26" s="27"/>
      <c r="F26" s="27"/>
      <c r="G26" s="27"/>
      <c r="H26" s="28" t="str">
        <f t="shared" si="9"/>
        <v>0:00</v>
      </c>
      <c r="I26" s="14">
        <f>IF(OR(L26="U",L26="K",L26="F",L26="GT"),8,(E26-D26-H26)*24)</f>
        <v>0</v>
      </c>
      <c r="J26" s="86">
        <f>I26-8</f>
        <v>-8</v>
      </c>
      <c r="K26" s="28">
        <f ca="1">K25+J26</f>
        <v>-1592.16</v>
      </c>
      <c r="L26" s="28"/>
      <c r="M26" s="13">
        <f t="shared" si="10"/>
        <v>0.36458333333333331</v>
      </c>
      <c r="N26" s="56">
        <f t="shared" ca="1" si="3"/>
        <v>0</v>
      </c>
    </row>
    <row r="27" spans="1:14" x14ac:dyDescent="0.25">
      <c r="A27" s="65"/>
      <c r="B27" s="29">
        <v>44128</v>
      </c>
      <c r="C27" s="16" t="str">
        <f t="shared" si="2"/>
        <v>Samstag</v>
      </c>
      <c r="D27" s="17"/>
      <c r="E27" s="17"/>
      <c r="F27" s="17"/>
      <c r="G27" s="17"/>
      <c r="H27" s="35"/>
      <c r="I27" s="35"/>
      <c r="J27" s="84"/>
      <c r="K27" s="35"/>
      <c r="L27" s="35"/>
      <c r="M27" s="41"/>
      <c r="N27" s="64">
        <f t="shared" ca="1" si="3"/>
        <v>36</v>
      </c>
    </row>
    <row r="28" spans="1:14" x14ac:dyDescent="0.25">
      <c r="A28" s="65"/>
      <c r="B28" s="36">
        <v>44129</v>
      </c>
      <c r="C28" s="37" t="str">
        <f t="shared" si="2"/>
        <v>Sonntag</v>
      </c>
      <c r="D28" s="38"/>
      <c r="E28" s="38"/>
      <c r="F28" s="38"/>
      <c r="G28" s="38"/>
      <c r="H28" s="39"/>
      <c r="I28" s="39"/>
      <c r="J28" s="83"/>
      <c r="K28" s="39"/>
      <c r="L28" s="39"/>
      <c r="M28" s="42"/>
      <c r="N28" s="58">
        <f t="shared" ca="1" si="3"/>
        <v>40</v>
      </c>
    </row>
    <row r="29" spans="1:14" x14ac:dyDescent="0.25">
      <c r="A29" s="65"/>
      <c r="B29" s="23">
        <v>44130</v>
      </c>
      <c r="C29" s="26" t="str">
        <f t="shared" si="2"/>
        <v>Montag</v>
      </c>
      <c r="D29" s="27"/>
      <c r="E29" s="27"/>
      <c r="F29" s="27"/>
      <c r="G29" s="27"/>
      <c r="H29" s="28" t="str">
        <f t="shared" ref="H29:H33" si="11">TEXT(IF(OR(      AND(((E29-D29)+(G29-F29))*24 &gt; 6,(F29-E29)*24&lt;0.75),      AND((E29-D29)*24 &gt; 6,F29="",G29=""),          AND((E29-D29)*24 &lt; 6,(F29-E29)*24&lt;0.75,(G29-F29)*24&gt;6)                  ), 0.75, 0)/24,"h:mm")</f>
        <v>0:00</v>
      </c>
      <c r="I29" s="14">
        <f>IF(OR(L29="U",L29="K",L29="F",L29="GT"),8,(E29-D29-H29)*24)</f>
        <v>0</v>
      </c>
      <c r="J29" s="86">
        <f t="shared" si="7"/>
        <v>-8</v>
      </c>
      <c r="K29" s="28">
        <f ca="1">K26+J29</f>
        <v>-1600.16</v>
      </c>
      <c r="L29" s="28"/>
      <c r="M29" s="13">
        <f t="shared" ref="M29:M33" si="12">(D29+8.75/24)</f>
        <v>0.36458333333333331</v>
      </c>
      <c r="N29" s="56">
        <f t="shared" ca="1" si="3"/>
        <v>0</v>
      </c>
    </row>
    <row r="30" spans="1:14" x14ac:dyDescent="0.25">
      <c r="A30" s="65"/>
      <c r="B30" s="23">
        <v>44131</v>
      </c>
      <c r="C30" s="47" t="str">
        <f t="shared" si="2"/>
        <v>Dienstag</v>
      </c>
      <c r="D30" s="48"/>
      <c r="E30" s="48"/>
      <c r="F30" s="48"/>
      <c r="G30" s="48"/>
      <c r="H30" s="28" t="str">
        <f t="shared" si="11"/>
        <v>0:00</v>
      </c>
      <c r="I30" s="14">
        <f>IF(OR(L30="U",L30="K",L30="F",L30="GT"),8,(E30-D30-H30)*24)</f>
        <v>0</v>
      </c>
      <c r="J30" s="86">
        <f t="shared" si="7"/>
        <v>-8</v>
      </c>
      <c r="K30" s="28">
        <f ca="1">K29+J30</f>
        <v>-1608.16</v>
      </c>
      <c r="L30" s="28"/>
      <c r="M30" s="13">
        <f t="shared" si="12"/>
        <v>0.36458333333333331</v>
      </c>
      <c r="N30" s="56">
        <f t="shared" ca="1" si="3"/>
        <v>0</v>
      </c>
    </row>
    <row r="31" spans="1:14" x14ac:dyDescent="0.25">
      <c r="A31" s="65"/>
      <c r="B31" s="23">
        <v>44132</v>
      </c>
      <c r="C31" s="47" t="str">
        <f t="shared" si="2"/>
        <v>Mittwoch</v>
      </c>
      <c r="D31" s="48"/>
      <c r="E31" s="48"/>
      <c r="F31" s="48"/>
      <c r="G31" s="48"/>
      <c r="H31" s="28" t="str">
        <f t="shared" si="11"/>
        <v>0:00</v>
      </c>
      <c r="I31" s="14">
        <f>IF(OR(L31="U",L31="K",L31="F",L31="GT"),8,(E31-D31-H31)*24)</f>
        <v>0</v>
      </c>
      <c r="J31" s="86">
        <f t="shared" si="7"/>
        <v>-8</v>
      </c>
      <c r="K31" s="28">
        <f ca="1">K30+J31</f>
        <v>-1616.16</v>
      </c>
      <c r="L31" s="28"/>
      <c r="M31" s="13">
        <f t="shared" si="12"/>
        <v>0.36458333333333331</v>
      </c>
      <c r="N31" s="56">
        <f t="shared" ca="1" si="3"/>
        <v>0</v>
      </c>
    </row>
    <row r="32" spans="1:14" x14ac:dyDescent="0.25">
      <c r="A32" s="65"/>
      <c r="B32" s="23">
        <v>44133</v>
      </c>
      <c r="C32" s="47" t="str">
        <f t="shared" si="2"/>
        <v>Donnerstag</v>
      </c>
      <c r="D32" s="48"/>
      <c r="E32" s="48"/>
      <c r="F32" s="48"/>
      <c r="G32" s="48"/>
      <c r="H32" s="28" t="str">
        <f t="shared" si="11"/>
        <v>0:00</v>
      </c>
      <c r="I32" s="14">
        <f>IF(OR(L32="U",L32="K",L32="F",L32="GT"),8,(E32-D32-H32)*24)</f>
        <v>0</v>
      </c>
      <c r="J32" s="86">
        <f t="shared" si="7"/>
        <v>-8</v>
      </c>
      <c r="K32" s="28">
        <f ca="1">K31+J32</f>
        <v>-1624.16</v>
      </c>
      <c r="L32" s="28"/>
      <c r="M32" s="13">
        <f t="shared" si="12"/>
        <v>0.36458333333333331</v>
      </c>
      <c r="N32" s="56">
        <f t="shared" ca="1" si="3"/>
        <v>0</v>
      </c>
    </row>
    <row r="33" spans="1:14" x14ac:dyDescent="0.25">
      <c r="A33" s="65"/>
      <c r="B33" s="23">
        <v>44134</v>
      </c>
      <c r="C33" s="47" t="str">
        <f t="shared" si="2"/>
        <v>Freitag</v>
      </c>
      <c r="D33" s="48"/>
      <c r="E33" s="48"/>
      <c r="F33" s="48"/>
      <c r="G33" s="48"/>
      <c r="H33" s="28" t="str">
        <f t="shared" si="11"/>
        <v>0:00</v>
      </c>
      <c r="I33" s="14">
        <f>IF(OR(L33="U",L33="K",L33="F",L33="GT"),8,(E33-D33-H33)*24)</f>
        <v>0</v>
      </c>
      <c r="J33" s="86">
        <f>I33-8</f>
        <v>-8</v>
      </c>
      <c r="K33" s="28">
        <f ca="1">K32+J33</f>
        <v>-1632.16</v>
      </c>
      <c r="L33" s="28"/>
      <c r="M33" s="13">
        <f t="shared" si="12"/>
        <v>0.36458333333333331</v>
      </c>
      <c r="N33" s="56">
        <f t="shared" ca="1" si="3"/>
        <v>0</v>
      </c>
    </row>
    <row r="34" spans="1:14" x14ac:dyDescent="0.25">
      <c r="A34" s="65"/>
      <c r="B34" s="29">
        <v>44135</v>
      </c>
      <c r="C34" s="16" t="str">
        <f t="shared" si="2"/>
        <v>Samstag</v>
      </c>
      <c r="D34" s="17"/>
      <c r="E34" s="17"/>
      <c r="F34" s="17"/>
      <c r="G34" s="17"/>
      <c r="H34" s="35"/>
      <c r="I34" s="35"/>
      <c r="J34" s="84"/>
      <c r="K34" s="35"/>
      <c r="L34" s="35"/>
      <c r="M34" s="41"/>
      <c r="N34" s="64">
        <f t="shared" ca="1" si="3"/>
        <v>36</v>
      </c>
    </row>
    <row r="35" spans="1:14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N35" s="45"/>
    </row>
  </sheetData>
  <mergeCells count="1">
    <mergeCell ref="B1:N1"/>
  </mergeCells>
  <conditionalFormatting sqref="B4:B34">
    <cfRule type="expression" dxfId="14" priority="12">
      <formula>IF($B1=TODAY(),1,0)</formula>
    </cfRule>
  </conditionalFormatting>
  <conditionalFormatting sqref="B4:N34">
    <cfRule type="expression" dxfId="13" priority="2">
      <formula>IF($L4="GT",1,0)</formula>
    </cfRule>
    <cfRule type="expression" dxfId="12" priority="5">
      <formula>IF($L4="U",1,0)</formula>
    </cfRule>
    <cfRule type="expression" dxfId="11" priority="6">
      <formula>IF($L4="K",1,0)</formula>
    </cfRule>
    <cfRule type="expression" dxfId="10" priority="7">
      <formula>IF($L4="H",1,0)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FA1AB-62B2-4549-BB12-0D9FE27E48B1}">
  <sheetPr codeName="Tabelle11"/>
  <dimension ref="A1:O34"/>
  <sheetViews>
    <sheetView workbookViewId="0">
      <selection activeCell="J46" sqref="J46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5" ht="21" x14ac:dyDescent="0.35">
      <c r="B1" s="181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3"/>
    </row>
    <row r="2" spans="1:15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O2" s="3"/>
    </row>
    <row r="3" spans="1:15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5" x14ac:dyDescent="0.25">
      <c r="A4" s="65"/>
      <c r="B4" s="7">
        <v>44136</v>
      </c>
      <c r="C4" s="8" t="str">
        <f>TEXT(B4,"tttt")</f>
        <v>Sonntag</v>
      </c>
      <c r="D4" s="9"/>
      <c r="E4" s="9"/>
      <c r="F4" s="9"/>
      <c r="G4" s="9"/>
      <c r="H4" s="10"/>
      <c r="I4" s="10"/>
      <c r="J4" s="87"/>
      <c r="K4" s="10"/>
      <c r="L4" s="10"/>
      <c r="M4" s="46"/>
      <c r="N4" s="60">
        <f ca="1">Hintergrund</f>
        <v>38</v>
      </c>
    </row>
    <row r="5" spans="1:15" x14ac:dyDescent="0.25">
      <c r="A5" s="65"/>
      <c r="B5" s="23">
        <v>44137</v>
      </c>
      <c r="C5" s="47" t="str">
        <f t="shared" ref="C5:C33" si="0">TEXT(B5,"tttt")</f>
        <v>Montag</v>
      </c>
      <c r="D5" s="48"/>
      <c r="E5" s="48"/>
      <c r="F5" s="48"/>
      <c r="G5" s="48"/>
      <c r="H5" s="28" t="str">
        <f t="shared" ref="H5:H9" si="1">TEXT(IF(OR(      AND(((E5-D5)+(G5-F5))*24 &gt; 6,(F5-E5)*24&lt;0.75),      AND((E5-D5)*24 &gt; 6,F5="",G5=""),          AND((E5-D5)*24 &lt; 6,(F5-E5)*24&lt;0.75,(G5-F5)*24&gt;6)                  ), 0.75, 0)/24,"h:mm")</f>
        <v>0:00</v>
      </c>
      <c r="I5" s="14">
        <f>IF(OR(L5="U",L5="K",L5="F",L5="GT"),8,(E5-D5-H5)*24)</f>
        <v>0</v>
      </c>
      <c r="J5" s="81">
        <f>I5-8</f>
        <v>-8</v>
      </c>
      <c r="K5" s="28">
        <f ca="1">Oktober!K33+J5</f>
        <v>-1640.16</v>
      </c>
      <c r="L5" s="28"/>
      <c r="M5" s="13">
        <f t="shared" ref="M5:M9" si="2">(D5+8.75/24)</f>
        <v>0.36458333333333331</v>
      </c>
      <c r="N5" s="67">
        <f ca="1">Hintergrund</f>
        <v>0</v>
      </c>
    </row>
    <row r="6" spans="1:15" x14ac:dyDescent="0.25">
      <c r="A6" s="65"/>
      <c r="B6" s="23">
        <v>44138</v>
      </c>
      <c r="C6" s="47" t="str">
        <f t="shared" si="0"/>
        <v>Dienstag</v>
      </c>
      <c r="D6" s="48"/>
      <c r="E6" s="48"/>
      <c r="F6" s="48"/>
      <c r="G6" s="48"/>
      <c r="H6" s="28" t="str">
        <f t="shared" si="1"/>
        <v>0:00</v>
      </c>
      <c r="I6" s="14">
        <f>IF(OR(L6="U",L6="K",L6="F",L6="GT"),8,(E6-D6-H6)*24)</f>
        <v>0</v>
      </c>
      <c r="J6" s="81">
        <f>I6-8</f>
        <v>-8</v>
      </c>
      <c r="K6" s="28">
        <f ca="1">K5+J6</f>
        <v>-1648.16</v>
      </c>
      <c r="L6" s="28"/>
      <c r="M6" s="13">
        <f t="shared" si="2"/>
        <v>0.36458333333333331</v>
      </c>
      <c r="N6" s="56">
        <f ca="1">Hintergrund</f>
        <v>0</v>
      </c>
    </row>
    <row r="7" spans="1:15" x14ac:dyDescent="0.25">
      <c r="A7" s="65"/>
      <c r="B7" s="23">
        <v>44139</v>
      </c>
      <c r="C7" s="26" t="str">
        <f t="shared" si="0"/>
        <v>Mittwoch</v>
      </c>
      <c r="D7" s="27"/>
      <c r="E7" s="27"/>
      <c r="F7" s="27"/>
      <c r="G7" s="27"/>
      <c r="H7" s="28" t="str">
        <f t="shared" si="1"/>
        <v>0:00</v>
      </c>
      <c r="I7" s="14">
        <f>IF(OR(L7="U",L7="K",L7="F",L7="GT"),8,(E7-D7-H7)*24)</f>
        <v>0</v>
      </c>
      <c r="J7" s="81">
        <f>I7-8</f>
        <v>-8</v>
      </c>
      <c r="K7" s="28">
        <f ca="1">K6+J7</f>
        <v>-1656.16</v>
      </c>
      <c r="L7" s="28"/>
      <c r="M7" s="13">
        <f t="shared" si="2"/>
        <v>0.36458333333333331</v>
      </c>
      <c r="N7" s="56">
        <f t="shared" ref="N7:N33" ca="1" si="3">Hintergrund</f>
        <v>0</v>
      </c>
    </row>
    <row r="8" spans="1:15" x14ac:dyDescent="0.25">
      <c r="A8" s="65"/>
      <c r="B8" s="23">
        <v>44140</v>
      </c>
      <c r="C8" s="26" t="str">
        <f t="shared" si="0"/>
        <v>Donnerstag</v>
      </c>
      <c r="D8" s="27"/>
      <c r="E8" s="27"/>
      <c r="F8" s="27"/>
      <c r="G8" s="27"/>
      <c r="H8" s="28" t="str">
        <f t="shared" si="1"/>
        <v>0:00</v>
      </c>
      <c r="I8" s="14">
        <f>IF(OR(L8="U",L8="K",L8="F",L8="GT"),8,(E8-D8-H8)*24)</f>
        <v>0</v>
      </c>
      <c r="J8" s="81">
        <f>I8-8</f>
        <v>-8</v>
      </c>
      <c r="K8" s="28">
        <f ca="1">K7+J8</f>
        <v>-1664.16</v>
      </c>
      <c r="L8" s="28"/>
      <c r="M8" s="13">
        <f t="shared" si="2"/>
        <v>0.36458333333333331</v>
      </c>
      <c r="N8" s="56">
        <f t="shared" ca="1" si="3"/>
        <v>0</v>
      </c>
    </row>
    <row r="9" spans="1:15" x14ac:dyDescent="0.25">
      <c r="A9" s="65"/>
      <c r="B9" s="23">
        <v>44141</v>
      </c>
      <c r="C9" s="24" t="str">
        <f t="shared" si="0"/>
        <v>Freitag</v>
      </c>
      <c r="D9" s="25"/>
      <c r="E9" s="25"/>
      <c r="F9" s="25"/>
      <c r="G9" s="25"/>
      <c r="H9" s="28" t="str">
        <f t="shared" si="1"/>
        <v>0:00</v>
      </c>
      <c r="I9" s="14">
        <f>IF(OR(L9="U",L9="K",L9="F",L9="GT"),8,(E9-D9-H9)*24)</f>
        <v>0</v>
      </c>
      <c r="J9" s="81">
        <f>I9-8</f>
        <v>-8</v>
      </c>
      <c r="K9" s="28">
        <f ca="1">K8+J9</f>
        <v>-1672.16</v>
      </c>
      <c r="L9" s="28"/>
      <c r="M9" s="13">
        <f t="shared" si="2"/>
        <v>0.36458333333333331</v>
      </c>
      <c r="N9" s="56">
        <f t="shared" ca="1" si="3"/>
        <v>0</v>
      </c>
    </row>
    <row r="10" spans="1:15" x14ac:dyDescent="0.25">
      <c r="A10" s="65"/>
      <c r="B10" s="29">
        <v>44142</v>
      </c>
      <c r="C10" s="16" t="str">
        <f t="shared" si="0"/>
        <v>Samstag</v>
      </c>
      <c r="D10" s="17"/>
      <c r="E10" s="17"/>
      <c r="F10" s="17"/>
      <c r="G10" s="17"/>
      <c r="H10" s="35"/>
      <c r="I10" s="35"/>
      <c r="J10" s="84"/>
      <c r="K10" s="35"/>
      <c r="L10" s="35"/>
      <c r="M10" s="41"/>
      <c r="N10" s="64">
        <f t="shared" ca="1" si="3"/>
        <v>36</v>
      </c>
    </row>
    <row r="11" spans="1:15" x14ac:dyDescent="0.25">
      <c r="A11" s="65"/>
      <c r="B11" s="36">
        <v>44143</v>
      </c>
      <c r="C11" s="37" t="str">
        <f t="shared" si="0"/>
        <v>Sonntag</v>
      </c>
      <c r="D11" s="38"/>
      <c r="E11" s="38"/>
      <c r="F11" s="38"/>
      <c r="G11" s="38"/>
      <c r="H11" s="39"/>
      <c r="I11" s="22"/>
      <c r="J11" s="85"/>
      <c r="K11" s="39"/>
      <c r="L11" s="39"/>
      <c r="M11" s="42"/>
      <c r="N11" s="58">
        <f t="shared" ca="1" si="3"/>
        <v>40</v>
      </c>
    </row>
    <row r="12" spans="1:15" x14ac:dyDescent="0.25">
      <c r="A12" s="65"/>
      <c r="B12" s="23">
        <v>44144</v>
      </c>
      <c r="C12" s="26" t="str">
        <f t="shared" si="0"/>
        <v>Montag</v>
      </c>
      <c r="D12" s="27"/>
      <c r="E12" s="27"/>
      <c r="F12" s="27"/>
      <c r="G12" s="27"/>
      <c r="H12" s="28" t="str">
        <f t="shared" ref="H12:H16" si="4">TEXT(IF(OR(      AND(((E12-D12)+(G12-F12))*24 &gt; 6,(F12-E12)*24&lt;0.75),      AND((E12-D12)*24 &gt; 6,F12="",G12=""),          AND((E12-D12)*24 &lt; 6,(F12-E12)*24&lt;0.75,(G12-F12)*24&gt;6)                  ), 0.75, 0)/24,"h:mm")</f>
        <v>0:00</v>
      </c>
      <c r="I12" s="14">
        <f>IF(OR(L12="U",L12="K",L12="F",L12="GT"),8,(E12-D12-H12)*24)</f>
        <v>0</v>
      </c>
      <c r="J12" s="86">
        <f>I12-8</f>
        <v>-8</v>
      </c>
      <c r="K12" s="28">
        <f ca="1">K9+J12</f>
        <v>-1680.16</v>
      </c>
      <c r="L12" s="28"/>
      <c r="M12" s="13">
        <f t="shared" ref="M12:M13" si="5">(D12+8.75/24)</f>
        <v>0.36458333333333331</v>
      </c>
      <c r="N12" s="56">
        <f t="shared" ca="1" si="3"/>
        <v>0</v>
      </c>
    </row>
    <row r="13" spans="1:15" x14ac:dyDescent="0.25">
      <c r="A13" s="65"/>
      <c r="B13" s="23">
        <v>44145</v>
      </c>
      <c r="C13" s="26" t="str">
        <f t="shared" si="0"/>
        <v>Dienstag</v>
      </c>
      <c r="D13" s="27"/>
      <c r="E13" s="27"/>
      <c r="F13" s="27"/>
      <c r="G13" s="27"/>
      <c r="H13" s="28" t="str">
        <f t="shared" si="4"/>
        <v>0:00</v>
      </c>
      <c r="I13" s="14">
        <f>IF(OR(L13="U",L13="K",L13="F",L13="GT"),8,(E13-D13-H13)*24)</f>
        <v>0</v>
      </c>
      <c r="J13" s="86">
        <f>I13-8</f>
        <v>-8</v>
      </c>
      <c r="K13" s="28">
        <f ca="1">K12+J13</f>
        <v>-1688.16</v>
      </c>
      <c r="L13" s="28"/>
      <c r="M13" s="13">
        <f t="shared" si="5"/>
        <v>0.36458333333333331</v>
      </c>
      <c r="N13" s="56">
        <f t="shared" ca="1" si="3"/>
        <v>0</v>
      </c>
    </row>
    <row r="14" spans="1:15" x14ac:dyDescent="0.25">
      <c r="A14" s="65"/>
      <c r="B14" s="23">
        <v>44146</v>
      </c>
      <c r="C14" s="26" t="str">
        <f t="shared" si="0"/>
        <v>Mittwoch</v>
      </c>
      <c r="D14" s="27"/>
      <c r="E14" s="27"/>
      <c r="F14" s="27"/>
      <c r="G14" s="27"/>
      <c r="H14" s="28" t="str">
        <f t="shared" si="4"/>
        <v>0:00</v>
      </c>
      <c r="I14" s="14">
        <f>IF(OR(L14="U",L14="K",L14="F",L14="GT"),8,(E14-D14-H14)*24)</f>
        <v>0</v>
      </c>
      <c r="J14" s="86">
        <f>I14-8</f>
        <v>-8</v>
      </c>
      <c r="K14" s="28">
        <f ca="1">K13+J14</f>
        <v>-1696.16</v>
      </c>
      <c r="L14" s="28"/>
      <c r="M14" s="13">
        <f t="shared" ref="M14:M16" si="6">(D14+8.75/24)</f>
        <v>0.36458333333333331</v>
      </c>
      <c r="N14" s="56">
        <f t="shared" ca="1" si="3"/>
        <v>0</v>
      </c>
    </row>
    <row r="15" spans="1:15" x14ac:dyDescent="0.25">
      <c r="A15" s="65"/>
      <c r="B15" s="23">
        <v>44147</v>
      </c>
      <c r="C15" s="26" t="str">
        <f t="shared" si="0"/>
        <v>Donnerstag</v>
      </c>
      <c r="D15" s="27"/>
      <c r="E15" s="27"/>
      <c r="F15" s="27"/>
      <c r="G15" s="27"/>
      <c r="H15" s="28" t="str">
        <f t="shared" si="4"/>
        <v>0:00</v>
      </c>
      <c r="I15" s="14">
        <f>IF(OR(L15="U",L15="K",L15="F",L15="GT"),8,(E15-D15-H15)*24)</f>
        <v>0</v>
      </c>
      <c r="J15" s="86">
        <f>I15-8</f>
        <v>-8</v>
      </c>
      <c r="K15" s="28">
        <f ca="1">K14+J15</f>
        <v>-1704.16</v>
      </c>
      <c r="L15" s="28"/>
      <c r="M15" s="13">
        <f t="shared" si="6"/>
        <v>0.36458333333333331</v>
      </c>
      <c r="N15" s="56">
        <f t="shared" ca="1" si="3"/>
        <v>0</v>
      </c>
    </row>
    <row r="16" spans="1:15" x14ac:dyDescent="0.25">
      <c r="A16" s="65"/>
      <c r="B16" s="23">
        <v>44148</v>
      </c>
      <c r="C16" s="26" t="str">
        <f t="shared" si="0"/>
        <v>Freitag</v>
      </c>
      <c r="D16" s="27"/>
      <c r="E16" s="27"/>
      <c r="F16" s="27"/>
      <c r="G16" s="27"/>
      <c r="H16" s="28" t="str">
        <f t="shared" si="4"/>
        <v>0:00</v>
      </c>
      <c r="I16" s="14">
        <f>IF(OR(L16="U",L16="K",L16="F",L16="GT"),8,(E16-D16-H16)*24)</f>
        <v>0</v>
      </c>
      <c r="J16" s="86">
        <f>I16-8</f>
        <v>-8</v>
      </c>
      <c r="K16" s="28">
        <f ca="1">K15+J16</f>
        <v>-1712.16</v>
      </c>
      <c r="L16" s="28"/>
      <c r="M16" s="13">
        <f t="shared" si="6"/>
        <v>0.36458333333333331</v>
      </c>
      <c r="N16" s="56">
        <f t="shared" ca="1" si="3"/>
        <v>0</v>
      </c>
    </row>
    <row r="17" spans="1:14" x14ac:dyDescent="0.25">
      <c r="A17" s="65"/>
      <c r="B17" s="29">
        <v>44149</v>
      </c>
      <c r="C17" s="16" t="str">
        <f t="shared" si="0"/>
        <v>Samstag</v>
      </c>
      <c r="D17" s="17"/>
      <c r="E17" s="17"/>
      <c r="F17" s="17"/>
      <c r="G17" s="17"/>
      <c r="H17" s="35"/>
      <c r="I17" s="35"/>
      <c r="J17" s="84"/>
      <c r="K17" s="35"/>
      <c r="L17" s="35"/>
      <c r="M17" s="41"/>
      <c r="N17" s="64">
        <f t="shared" ca="1" si="3"/>
        <v>36</v>
      </c>
    </row>
    <row r="18" spans="1:14" x14ac:dyDescent="0.25">
      <c r="A18" s="65"/>
      <c r="B18" s="36">
        <v>44150</v>
      </c>
      <c r="C18" s="37" t="str">
        <f t="shared" si="0"/>
        <v>Sonntag</v>
      </c>
      <c r="D18" s="38"/>
      <c r="E18" s="38"/>
      <c r="F18" s="38"/>
      <c r="G18" s="38"/>
      <c r="H18" s="39"/>
      <c r="I18" s="39"/>
      <c r="J18" s="83"/>
      <c r="K18" s="39"/>
      <c r="L18" s="39"/>
      <c r="M18" s="42"/>
      <c r="N18" s="58">
        <f t="shared" ca="1" si="3"/>
        <v>40</v>
      </c>
    </row>
    <row r="19" spans="1:14" x14ac:dyDescent="0.25">
      <c r="A19" s="65"/>
      <c r="B19" s="23">
        <v>44151</v>
      </c>
      <c r="C19" s="26" t="str">
        <f t="shared" si="0"/>
        <v>Montag</v>
      </c>
      <c r="D19" s="27"/>
      <c r="E19" s="27"/>
      <c r="F19" s="27"/>
      <c r="G19" s="27"/>
      <c r="H19" s="28" t="str">
        <f t="shared" ref="H19:H23" si="7">TEXT(IF(OR(      AND(((E19-D19)+(G19-F19))*24 &gt; 6,(F19-E19)*24&lt;0.75),      AND((E19-D19)*24 &gt; 6,F19="",G19=""),          AND((E19-D19)*24 &lt; 6,(F19-E19)*24&lt;0.75,(G19-F19)*24&gt;6)                  ), 0.75, 0)/24,"h:mm")</f>
        <v>0:00</v>
      </c>
      <c r="I19" s="14">
        <f>IF(OR(L19="U",L19="K",L19="F",L19="GT"),8,(E19-D19-H19)*24)</f>
        <v>0</v>
      </c>
      <c r="J19" s="86">
        <f>I19-8</f>
        <v>-8</v>
      </c>
      <c r="K19" s="28">
        <f ca="1">K16+J19</f>
        <v>-1720.16</v>
      </c>
      <c r="L19" s="28"/>
      <c r="M19" s="13">
        <f t="shared" ref="M19:M23" si="8">(D19+8.75/24)</f>
        <v>0.36458333333333331</v>
      </c>
      <c r="N19" s="56">
        <f t="shared" ca="1" si="3"/>
        <v>0</v>
      </c>
    </row>
    <row r="20" spans="1:14" x14ac:dyDescent="0.25">
      <c r="A20" s="65"/>
      <c r="B20" s="23">
        <v>44152</v>
      </c>
      <c r="C20" s="26" t="str">
        <f t="shared" si="0"/>
        <v>Dienstag</v>
      </c>
      <c r="D20" s="27"/>
      <c r="E20" s="27"/>
      <c r="F20" s="27"/>
      <c r="G20" s="27"/>
      <c r="H20" s="28" t="str">
        <f t="shared" si="7"/>
        <v>0:00</v>
      </c>
      <c r="I20" s="14">
        <f>IF(OR(L20="U",L20="K",L20="F",L20="GT"),8,(E20-D20-H20)*24)</f>
        <v>0</v>
      </c>
      <c r="J20" s="86">
        <f>I20-8</f>
        <v>-8</v>
      </c>
      <c r="K20" s="28">
        <f ca="1">K19+J20</f>
        <v>-1728.16</v>
      </c>
      <c r="L20" s="28"/>
      <c r="M20" s="13">
        <f t="shared" si="8"/>
        <v>0.36458333333333331</v>
      </c>
      <c r="N20" s="56">
        <f t="shared" ca="1" si="3"/>
        <v>0</v>
      </c>
    </row>
    <row r="21" spans="1:14" x14ac:dyDescent="0.25">
      <c r="A21" s="65"/>
      <c r="B21" s="23">
        <v>44153</v>
      </c>
      <c r="C21" s="26" t="str">
        <f t="shared" si="0"/>
        <v>Mittwoch</v>
      </c>
      <c r="D21" s="27"/>
      <c r="E21" s="27"/>
      <c r="F21" s="27"/>
      <c r="G21" s="27"/>
      <c r="H21" s="28" t="str">
        <f t="shared" si="7"/>
        <v>0:00</v>
      </c>
      <c r="I21" s="14">
        <f>IF(OR(L21="U",L21="K",L21="F",L21="GT"),8,(E21-D21-H21)*24)</f>
        <v>0</v>
      </c>
      <c r="J21" s="86">
        <f>I21-8</f>
        <v>-8</v>
      </c>
      <c r="K21" s="28">
        <f ca="1">K20+J21</f>
        <v>-1736.16</v>
      </c>
      <c r="L21" s="28"/>
      <c r="M21" s="13">
        <f t="shared" si="8"/>
        <v>0.36458333333333331</v>
      </c>
      <c r="N21" s="56">
        <f t="shared" ca="1" si="3"/>
        <v>0</v>
      </c>
    </row>
    <row r="22" spans="1:14" x14ac:dyDescent="0.25">
      <c r="A22" s="65"/>
      <c r="B22" s="23">
        <v>44154</v>
      </c>
      <c r="C22" s="26" t="str">
        <f t="shared" si="0"/>
        <v>Donnerstag</v>
      </c>
      <c r="D22" s="27"/>
      <c r="E22" s="27"/>
      <c r="F22" s="27"/>
      <c r="G22" s="27"/>
      <c r="H22" s="28" t="str">
        <f t="shared" si="7"/>
        <v>0:00</v>
      </c>
      <c r="I22" s="14">
        <f>IF(OR(L22="U",L22="K",L22="F",L22="GT"),8,(E22-D22-H22)*24)</f>
        <v>0</v>
      </c>
      <c r="J22" s="86">
        <f>I22-8</f>
        <v>-8</v>
      </c>
      <c r="K22" s="28">
        <f ca="1">K21+J22</f>
        <v>-1744.16</v>
      </c>
      <c r="L22" s="28"/>
      <c r="M22" s="13">
        <f t="shared" si="8"/>
        <v>0.36458333333333331</v>
      </c>
      <c r="N22" s="56">
        <f t="shared" ca="1" si="3"/>
        <v>0</v>
      </c>
    </row>
    <row r="23" spans="1:14" x14ac:dyDescent="0.25">
      <c r="A23" s="65"/>
      <c r="B23" s="23">
        <v>44155</v>
      </c>
      <c r="C23" s="26" t="str">
        <f t="shared" si="0"/>
        <v>Freitag</v>
      </c>
      <c r="D23" s="27"/>
      <c r="E23" s="27"/>
      <c r="F23" s="27"/>
      <c r="G23" s="27"/>
      <c r="H23" s="28" t="str">
        <f t="shared" si="7"/>
        <v>0:00</v>
      </c>
      <c r="I23" s="14">
        <f>IF(OR(L23="U",L23="K",L23="F",L23="GT"),8,(E23-D23-H23)*24)</f>
        <v>0</v>
      </c>
      <c r="J23" s="86">
        <f>I23-8</f>
        <v>-8</v>
      </c>
      <c r="K23" s="28">
        <f ca="1">K22+J23</f>
        <v>-1752.16</v>
      </c>
      <c r="L23" s="28"/>
      <c r="M23" s="13">
        <f t="shared" si="8"/>
        <v>0.36458333333333331</v>
      </c>
      <c r="N23" s="56">
        <f t="shared" ca="1" si="3"/>
        <v>0</v>
      </c>
    </row>
    <row r="24" spans="1:14" x14ac:dyDescent="0.25">
      <c r="A24" s="65"/>
      <c r="B24" s="29">
        <v>44156</v>
      </c>
      <c r="C24" s="16" t="str">
        <f t="shared" si="0"/>
        <v>Samstag</v>
      </c>
      <c r="D24" s="17"/>
      <c r="E24" s="17"/>
      <c r="F24" s="17"/>
      <c r="G24" s="17"/>
      <c r="H24" s="35"/>
      <c r="I24" s="35"/>
      <c r="J24" s="84"/>
      <c r="K24" s="35"/>
      <c r="L24" s="35"/>
      <c r="M24" s="41"/>
      <c r="N24" s="64">
        <f t="shared" ca="1" si="3"/>
        <v>36</v>
      </c>
    </row>
    <row r="25" spans="1:14" x14ac:dyDescent="0.25">
      <c r="A25" s="65"/>
      <c r="B25" s="36">
        <v>44157</v>
      </c>
      <c r="C25" s="37" t="str">
        <f t="shared" si="0"/>
        <v>Sonntag</v>
      </c>
      <c r="D25" s="38"/>
      <c r="E25" s="38"/>
      <c r="F25" s="38"/>
      <c r="G25" s="38"/>
      <c r="H25" s="39"/>
      <c r="I25" s="39"/>
      <c r="J25" s="83"/>
      <c r="K25" s="39"/>
      <c r="L25" s="39"/>
      <c r="M25" s="42"/>
      <c r="N25" s="58">
        <f t="shared" ca="1" si="3"/>
        <v>40</v>
      </c>
    </row>
    <row r="26" spans="1:14" x14ac:dyDescent="0.25">
      <c r="A26" s="65"/>
      <c r="B26" s="23">
        <v>44158</v>
      </c>
      <c r="C26" s="26" t="str">
        <f t="shared" si="0"/>
        <v>Montag</v>
      </c>
      <c r="D26" s="27"/>
      <c r="E26" s="27"/>
      <c r="F26" s="27"/>
      <c r="G26" s="27"/>
      <c r="H26" s="28" t="str">
        <f t="shared" ref="H26:H30" si="9">TEXT(IF(OR(      AND(((E26-D26)+(G26-F26))*24 &gt; 6,(F26-E26)*24&lt;0.75),      AND((E26-D26)*24 &gt; 6,F26="",G26=""),          AND((E26-D26)*24 &lt; 6,(F26-E26)*24&lt;0.75,(G26-F26)*24&gt;6)                  ), 0.75, 0)/24,"h:mm")</f>
        <v>0:00</v>
      </c>
      <c r="I26" s="14">
        <f>IF(OR(L26="U",L26="K",L26="F",L26="GT"),8,(E26-D26-H26)*24)</f>
        <v>0</v>
      </c>
      <c r="J26" s="86">
        <f>I26-8</f>
        <v>-8</v>
      </c>
      <c r="K26" s="28">
        <f ca="1">K23+J26</f>
        <v>-1760.16</v>
      </c>
      <c r="L26" s="28"/>
      <c r="M26" s="13">
        <f t="shared" ref="M26:M30" si="10">(D26+8.75/24)</f>
        <v>0.36458333333333331</v>
      </c>
      <c r="N26" s="56">
        <f t="shared" ca="1" si="3"/>
        <v>0</v>
      </c>
    </row>
    <row r="27" spans="1:14" x14ac:dyDescent="0.25">
      <c r="A27" s="65"/>
      <c r="B27" s="23">
        <v>44159</v>
      </c>
      <c r="C27" s="26" t="str">
        <f t="shared" si="0"/>
        <v>Dienstag</v>
      </c>
      <c r="D27" s="27"/>
      <c r="E27" s="27"/>
      <c r="F27" s="27"/>
      <c r="G27" s="27"/>
      <c r="H27" s="28" t="str">
        <f t="shared" si="9"/>
        <v>0:00</v>
      </c>
      <c r="I27" s="14">
        <f>IF(OR(L27="U",L27="K",L27="F",L27="GT"),8,(E27-D27-H27)*24)</f>
        <v>0</v>
      </c>
      <c r="J27" s="86">
        <f>I27-8</f>
        <v>-8</v>
      </c>
      <c r="K27" s="28">
        <f ca="1">K26+J27</f>
        <v>-1768.16</v>
      </c>
      <c r="L27" s="28"/>
      <c r="M27" s="13">
        <f t="shared" si="10"/>
        <v>0.36458333333333331</v>
      </c>
      <c r="N27" s="56">
        <f t="shared" ca="1" si="3"/>
        <v>0</v>
      </c>
    </row>
    <row r="28" spans="1:14" x14ac:dyDescent="0.25">
      <c r="A28" s="65"/>
      <c r="B28" s="23">
        <v>44160</v>
      </c>
      <c r="C28" s="26" t="str">
        <f t="shared" si="0"/>
        <v>Mittwoch</v>
      </c>
      <c r="D28" s="27"/>
      <c r="E28" s="27"/>
      <c r="F28" s="27"/>
      <c r="G28" s="27"/>
      <c r="H28" s="28" t="str">
        <f t="shared" si="9"/>
        <v>0:00</v>
      </c>
      <c r="I28" s="14">
        <f>IF(OR(L28="U",L28="K",L28="F",L28="GT"),8,(E28-D28-H28)*24)</f>
        <v>0</v>
      </c>
      <c r="J28" s="86">
        <f>I28-8</f>
        <v>-8</v>
      </c>
      <c r="K28" s="28">
        <f ca="1">K27+J28</f>
        <v>-1776.16</v>
      </c>
      <c r="L28" s="28"/>
      <c r="M28" s="13">
        <f t="shared" si="10"/>
        <v>0.36458333333333331</v>
      </c>
      <c r="N28" s="56">
        <f t="shared" ca="1" si="3"/>
        <v>0</v>
      </c>
    </row>
    <row r="29" spans="1:14" x14ac:dyDescent="0.25">
      <c r="A29" s="65"/>
      <c r="B29" s="23">
        <v>44161</v>
      </c>
      <c r="C29" s="26" t="str">
        <f t="shared" si="0"/>
        <v>Donnerstag</v>
      </c>
      <c r="D29" s="27"/>
      <c r="E29" s="27"/>
      <c r="F29" s="27"/>
      <c r="G29" s="27"/>
      <c r="H29" s="28" t="str">
        <f t="shared" si="9"/>
        <v>0:00</v>
      </c>
      <c r="I29" s="14">
        <f>IF(OR(L29="U",L29="K",L29="F",L29="GT"),8,(E29-D29-H29)*24)</f>
        <v>0</v>
      </c>
      <c r="J29" s="86">
        <f>I29-8</f>
        <v>-8</v>
      </c>
      <c r="K29" s="28">
        <f ca="1">K28+J29</f>
        <v>-1784.16</v>
      </c>
      <c r="L29" s="28"/>
      <c r="M29" s="13">
        <f t="shared" si="10"/>
        <v>0.36458333333333331</v>
      </c>
      <c r="N29" s="56">
        <f t="shared" ca="1" si="3"/>
        <v>0</v>
      </c>
    </row>
    <row r="30" spans="1:14" x14ac:dyDescent="0.25">
      <c r="A30" s="65"/>
      <c r="B30" s="23">
        <v>44162</v>
      </c>
      <c r="C30" s="47" t="str">
        <f t="shared" si="0"/>
        <v>Freitag</v>
      </c>
      <c r="D30" s="48"/>
      <c r="E30" s="48"/>
      <c r="F30" s="48"/>
      <c r="G30" s="48"/>
      <c r="H30" s="28" t="str">
        <f t="shared" si="9"/>
        <v>0:00</v>
      </c>
      <c r="I30" s="14">
        <f>IF(OR(L30="U",L30="K",L30="F",L30="GT"),8,(E30-D30-H30)*24)</f>
        <v>0</v>
      </c>
      <c r="J30" s="86">
        <f>I30-8</f>
        <v>-8</v>
      </c>
      <c r="K30" s="28">
        <f ca="1">K29+J30</f>
        <v>-1792.16</v>
      </c>
      <c r="L30" s="28"/>
      <c r="M30" s="13">
        <f t="shared" si="10"/>
        <v>0.36458333333333331</v>
      </c>
      <c r="N30" s="56">
        <f t="shared" ca="1" si="3"/>
        <v>0</v>
      </c>
    </row>
    <row r="31" spans="1:14" x14ac:dyDescent="0.25">
      <c r="A31" s="65"/>
      <c r="B31" s="29">
        <v>44163</v>
      </c>
      <c r="C31" s="16" t="str">
        <f t="shared" si="0"/>
        <v>Samstag</v>
      </c>
      <c r="D31" s="17"/>
      <c r="E31" s="17"/>
      <c r="F31" s="17"/>
      <c r="G31" s="17"/>
      <c r="H31" s="35"/>
      <c r="I31" s="35"/>
      <c r="J31" s="84"/>
      <c r="K31" s="35"/>
      <c r="L31" s="35"/>
      <c r="M31" s="41"/>
      <c r="N31" s="64">
        <f t="shared" ca="1" si="3"/>
        <v>36</v>
      </c>
    </row>
    <row r="32" spans="1:14" x14ac:dyDescent="0.25">
      <c r="A32" s="65"/>
      <c r="B32" s="36">
        <v>44164</v>
      </c>
      <c r="C32" s="20" t="str">
        <f t="shared" si="0"/>
        <v>Sonntag</v>
      </c>
      <c r="D32" s="21"/>
      <c r="E32" s="21"/>
      <c r="F32" s="21"/>
      <c r="G32" s="21"/>
      <c r="H32" s="39"/>
      <c r="I32" s="39"/>
      <c r="J32" s="83"/>
      <c r="K32" s="39"/>
      <c r="L32" s="39"/>
      <c r="M32" s="42"/>
      <c r="N32" s="58">
        <f t="shared" ca="1" si="3"/>
        <v>40</v>
      </c>
    </row>
    <row r="33" spans="1:14" x14ac:dyDescent="0.25">
      <c r="A33" s="65"/>
      <c r="B33" s="23">
        <v>44165</v>
      </c>
      <c r="C33" s="47" t="str">
        <f t="shared" si="0"/>
        <v>Montag</v>
      </c>
      <c r="D33" s="48"/>
      <c r="E33" s="48"/>
      <c r="F33" s="48"/>
      <c r="G33" s="48"/>
      <c r="H33" s="28" t="str">
        <f t="shared" ref="H33" si="11">TEXT(IF(OR(      AND(((E33-D33)+(G33-F33))*24 &gt; 6,(F33-E33)*24&lt;0.75),      AND((E33-D33)*24 &gt; 6,F33="",G33=""),          AND((E33-D33)*24 &lt; 6,(F33-E33)*24&lt;0.75,(G33-F33)*24&gt;6)                  ), 0.75, 0)/24,"h:mm")</f>
        <v>0:00</v>
      </c>
      <c r="I33" s="14">
        <f>IF(OR(L33="U",L33="K",L33="F",L33="GT"),8,(E33-D33-H33)*24)</f>
        <v>0</v>
      </c>
      <c r="J33" s="86">
        <f>I33-8</f>
        <v>-8</v>
      </c>
      <c r="K33" s="28">
        <f ca="1">K30+J33</f>
        <v>-1800.16</v>
      </c>
      <c r="L33" s="28"/>
      <c r="M33" s="13">
        <f t="shared" ref="M33" si="12">(D33+8.75/24)</f>
        <v>0.36458333333333331</v>
      </c>
      <c r="N33" s="56">
        <f t="shared" ca="1" si="3"/>
        <v>0</v>
      </c>
    </row>
    <row r="34" spans="1:14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</sheetData>
  <mergeCells count="1">
    <mergeCell ref="B1:N1"/>
  </mergeCells>
  <conditionalFormatting sqref="B4:N33">
    <cfRule type="expression" dxfId="9" priority="1">
      <formula>IF($L4="GT",1,0)</formula>
    </cfRule>
    <cfRule type="expression" dxfId="8" priority="4">
      <formula>IF($L4="U",1,0)</formula>
    </cfRule>
    <cfRule type="expression" dxfId="7" priority="5">
      <formula>IF($L4="K",1,0)</formula>
    </cfRule>
    <cfRule type="expression" dxfId="6" priority="6">
      <formula>IF($L4="H",1,0)</formula>
    </cfRule>
    <cfRule type="expression" dxfId="5" priority="11">
      <formula>IF($B1=TODAY(),1,0)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C3933-435E-4BD6-A3A4-B8CC8DAC6AEE}">
  <sheetPr codeName="Tabelle12"/>
  <dimension ref="A1:Q35"/>
  <sheetViews>
    <sheetView workbookViewId="0">
      <selection activeCell="I45" sqref="I45"/>
    </sheetView>
  </sheetViews>
  <sheetFormatPr baseColWidth="10" defaultColWidth="11.42578125" defaultRowHeight="15" x14ac:dyDescent="0.25"/>
  <cols>
    <col min="1" max="11" width="11.42578125" style="1"/>
    <col min="12" max="12" width="6.85546875" style="1" customWidth="1"/>
    <col min="13" max="14" width="11.42578125" style="1"/>
    <col min="15" max="15" width="1.85546875" style="1" customWidth="1"/>
    <col min="16" max="16" width="11.42578125" style="1"/>
    <col min="17" max="28" width="7.28515625" style="1" customWidth="1"/>
    <col min="29" max="16384" width="11.42578125" style="1"/>
  </cols>
  <sheetData>
    <row r="1" spans="1:17" ht="21" x14ac:dyDescent="0.35">
      <c r="B1" s="181" t="s">
        <v>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3"/>
    </row>
    <row r="2" spans="1:17" x14ac:dyDescent="0.25"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75"/>
      <c r="O2" s="3"/>
    </row>
    <row r="3" spans="1:17" x14ac:dyDescent="0.25">
      <c r="A3" s="65"/>
      <c r="B3" s="5"/>
      <c r="C3" s="5"/>
      <c r="D3" s="6" t="s">
        <v>1</v>
      </c>
      <c r="E3" s="6" t="s">
        <v>2</v>
      </c>
      <c r="F3" s="6" t="s">
        <v>1</v>
      </c>
      <c r="G3" s="6" t="s">
        <v>2</v>
      </c>
      <c r="H3" s="6" t="s">
        <v>4</v>
      </c>
      <c r="I3" s="6" t="s">
        <v>6</v>
      </c>
      <c r="J3" s="6" t="s">
        <v>3</v>
      </c>
      <c r="K3" s="6" t="s">
        <v>5</v>
      </c>
      <c r="L3" s="6"/>
      <c r="M3" s="40" t="s">
        <v>10</v>
      </c>
      <c r="N3" s="40" t="s">
        <v>11</v>
      </c>
    </row>
    <row r="4" spans="1:17" x14ac:dyDescent="0.25">
      <c r="A4" s="65"/>
      <c r="B4" s="23">
        <v>44166</v>
      </c>
      <c r="C4" s="24" t="str">
        <f>TEXT(B4,"tttt")</f>
        <v>Dienstag</v>
      </c>
      <c r="D4" s="25"/>
      <c r="E4" s="25"/>
      <c r="F4" s="25"/>
      <c r="G4" s="25"/>
      <c r="H4" s="28" t="str">
        <f t="shared" ref="H4:H7" si="0">TEXT(IF(OR(      AND(((E4-D4)+(G4-F4))*24 &gt; 6,(F4-E4)*24&lt;0.75),      AND((E4-D4)*24 &gt; 6,F4="",G4=""),          AND((E4-D4)*24 &lt; 6,(F4-E4)*24&lt;0.75,(G4-F4)*24&gt;6)                  ), 0.75, 0)/24,"h:mm")</f>
        <v>0:00</v>
      </c>
      <c r="I4" s="14">
        <f>IF(OR(L4="U",L4="K",L4="F",L4="GT"),8,(E4-D4-H4)*24)</f>
        <v>0</v>
      </c>
      <c r="J4" s="81">
        <f>I4-8</f>
        <v>-8</v>
      </c>
      <c r="K4" s="28">
        <f ca="1">November!K33+J4</f>
        <v>-1808.16</v>
      </c>
      <c r="L4" s="28"/>
      <c r="M4" s="13">
        <f t="shared" ref="M4:M7" si="1">(D4+8.75/24)</f>
        <v>0.36458333333333331</v>
      </c>
      <c r="N4" s="67">
        <f ca="1">Hintergrund</f>
        <v>0</v>
      </c>
    </row>
    <row r="5" spans="1:17" x14ac:dyDescent="0.25">
      <c r="A5" s="65"/>
      <c r="B5" s="23">
        <v>44167</v>
      </c>
      <c r="C5" s="24" t="str">
        <f>TEXT(B5,"tttt")</f>
        <v>Mittwoch</v>
      </c>
      <c r="D5" s="25"/>
      <c r="E5" s="25"/>
      <c r="F5" s="25"/>
      <c r="G5" s="25"/>
      <c r="H5" s="28" t="str">
        <f t="shared" si="0"/>
        <v>0:00</v>
      </c>
      <c r="I5" s="14">
        <f>IF(OR(L5="U",L5="K",L5="F",L5="GT"),8,(E5-D5-H5)*24)</f>
        <v>0</v>
      </c>
      <c r="J5" s="81">
        <f>I5-8</f>
        <v>-8</v>
      </c>
      <c r="K5" s="28">
        <f ca="1">K4+J5</f>
        <v>-1816.16</v>
      </c>
      <c r="L5" s="28"/>
      <c r="M5" s="13">
        <f t="shared" si="1"/>
        <v>0.36458333333333331</v>
      </c>
      <c r="N5" s="67">
        <f ca="1">Hintergrund</f>
        <v>0</v>
      </c>
    </row>
    <row r="6" spans="1:17" x14ac:dyDescent="0.25">
      <c r="A6" s="65"/>
      <c r="B6" s="23">
        <v>44168</v>
      </c>
      <c r="C6" s="47" t="str">
        <f t="shared" ref="C6:C34" si="2">TEXT(B6,"tttt")</f>
        <v>Donnerstag</v>
      </c>
      <c r="D6" s="48"/>
      <c r="E6" s="48"/>
      <c r="F6" s="48"/>
      <c r="G6" s="48"/>
      <c r="H6" s="28" t="str">
        <f t="shared" si="0"/>
        <v>0:00</v>
      </c>
      <c r="I6" s="14">
        <f>IF(OR(L6="U",L6="K",L6="F",L6="GT"),8,(E6-D6-H6)*24)</f>
        <v>0</v>
      </c>
      <c r="J6" s="81">
        <f>I6-8</f>
        <v>-8</v>
      </c>
      <c r="K6" s="28">
        <f ca="1">K5+J6</f>
        <v>-1824.16</v>
      </c>
      <c r="L6" s="28"/>
      <c r="M6" s="13">
        <f t="shared" si="1"/>
        <v>0.36458333333333331</v>
      </c>
      <c r="N6" s="56">
        <f ca="1">Hintergrund</f>
        <v>0</v>
      </c>
    </row>
    <row r="7" spans="1:17" x14ac:dyDescent="0.25">
      <c r="A7" s="65"/>
      <c r="B7" s="23">
        <v>44169</v>
      </c>
      <c r="C7" s="26" t="str">
        <f t="shared" si="2"/>
        <v>Freitag</v>
      </c>
      <c r="D7" s="27"/>
      <c r="E7" s="27"/>
      <c r="F7" s="27"/>
      <c r="G7" s="27"/>
      <c r="H7" s="28" t="str">
        <f t="shared" si="0"/>
        <v>0:00</v>
      </c>
      <c r="I7" s="14">
        <f>IF(OR(L7="U",L7="K",L7="F",L7="GT"),8,(E7-D7-H7)*24)</f>
        <v>0</v>
      </c>
      <c r="J7" s="81">
        <f>I7-8</f>
        <v>-8</v>
      </c>
      <c r="K7" s="28">
        <f ca="1">K6+J7</f>
        <v>-1832.16</v>
      </c>
      <c r="L7" s="28"/>
      <c r="M7" s="13">
        <f t="shared" si="1"/>
        <v>0.36458333333333331</v>
      </c>
      <c r="N7" s="56">
        <f t="shared" ref="N7:N34" ca="1" si="3">Hintergrund</f>
        <v>0</v>
      </c>
    </row>
    <row r="8" spans="1:17" x14ac:dyDescent="0.25">
      <c r="A8" s="65"/>
      <c r="B8" s="80">
        <v>44170</v>
      </c>
      <c r="C8" s="41" t="str">
        <f t="shared" si="2"/>
        <v>Samstag</v>
      </c>
      <c r="D8" s="41"/>
      <c r="E8" s="41"/>
      <c r="F8" s="41"/>
      <c r="G8" s="41"/>
      <c r="H8" s="41"/>
      <c r="I8" s="41"/>
      <c r="J8" s="90"/>
      <c r="K8" s="41"/>
      <c r="L8" s="41"/>
      <c r="M8" s="41"/>
      <c r="N8" s="64">
        <f t="shared" ca="1" si="3"/>
        <v>36</v>
      </c>
    </row>
    <row r="9" spans="1:17" x14ac:dyDescent="0.25">
      <c r="A9" s="65"/>
      <c r="B9" s="36">
        <v>44171</v>
      </c>
      <c r="C9" s="50" t="str">
        <f t="shared" si="2"/>
        <v>Sonntag</v>
      </c>
      <c r="D9" s="51"/>
      <c r="E9" s="51"/>
      <c r="F9" s="51"/>
      <c r="G9" s="51"/>
      <c r="H9" s="39"/>
      <c r="I9" s="22"/>
      <c r="J9" s="85"/>
      <c r="K9" s="39"/>
      <c r="L9" s="39"/>
      <c r="M9" s="59"/>
      <c r="N9" s="58">
        <f t="shared" ca="1" si="3"/>
        <v>40</v>
      </c>
    </row>
    <row r="10" spans="1:17" x14ac:dyDescent="0.25">
      <c r="A10" s="65"/>
      <c r="B10" s="23">
        <v>44172</v>
      </c>
      <c r="C10" s="26" t="str">
        <f t="shared" si="2"/>
        <v>Montag</v>
      </c>
      <c r="D10" s="27"/>
      <c r="E10" s="27"/>
      <c r="F10" s="27"/>
      <c r="G10" s="27"/>
      <c r="H10" s="28" t="str">
        <f t="shared" ref="H10:H14" si="4">TEXT(IF(OR(      AND(((E10-D10)+(G10-F10))*24 &gt; 6,(F10-E10)*24&lt;0.75),      AND((E10-D10)*24 &gt; 6,F10="",G10=""),          AND((E10-D10)*24 &lt; 6,(F10-E10)*24&lt;0.75,(G10-F10)*24&gt;6)                  ), 0.75, 0)/24,"h:mm")</f>
        <v>0:00</v>
      </c>
      <c r="I10" s="14">
        <f>IF(OR(L10="U",L10="K",L10="F",L10="GT"),8,(E10-D10-H10)*24)</f>
        <v>0</v>
      </c>
      <c r="J10" s="81">
        <f>I10-8</f>
        <v>-8</v>
      </c>
      <c r="K10" s="28">
        <f ca="1">K7+J10</f>
        <v>-1840.16</v>
      </c>
      <c r="L10" s="28"/>
      <c r="M10" s="13">
        <f t="shared" ref="M10:M14" si="5">(D10+8.75/24)</f>
        <v>0.36458333333333331</v>
      </c>
      <c r="N10" s="56">
        <f t="shared" ca="1" si="3"/>
        <v>0</v>
      </c>
    </row>
    <row r="11" spans="1:17" x14ac:dyDescent="0.25">
      <c r="A11" s="65"/>
      <c r="B11" s="23">
        <v>44173</v>
      </c>
      <c r="C11" s="26" t="str">
        <f t="shared" si="2"/>
        <v>Dienstag</v>
      </c>
      <c r="D11" s="27"/>
      <c r="E11" s="27"/>
      <c r="F11" s="27"/>
      <c r="G11" s="27"/>
      <c r="H11" s="28" t="str">
        <f t="shared" si="4"/>
        <v>0:00</v>
      </c>
      <c r="I11" s="14">
        <f>IF(OR(L11="U",L11="K",L11="F",L11="GT"),8,(E11-D11-H11)*24)</f>
        <v>0</v>
      </c>
      <c r="J11" s="81">
        <f>I11-8</f>
        <v>-8</v>
      </c>
      <c r="K11" s="28">
        <f ca="1">K10+J11</f>
        <v>-1848.16</v>
      </c>
      <c r="L11" s="28"/>
      <c r="M11" s="13">
        <f t="shared" si="5"/>
        <v>0.36458333333333331</v>
      </c>
      <c r="N11" s="56">
        <f t="shared" ca="1" si="3"/>
        <v>0</v>
      </c>
      <c r="Q11" s="71"/>
    </row>
    <row r="12" spans="1:17" x14ac:dyDescent="0.25">
      <c r="A12" s="65"/>
      <c r="B12" s="23">
        <v>44174</v>
      </c>
      <c r="C12" s="26" t="str">
        <f t="shared" si="2"/>
        <v>Mittwoch</v>
      </c>
      <c r="D12" s="27"/>
      <c r="E12" s="27"/>
      <c r="F12" s="27"/>
      <c r="G12" s="27"/>
      <c r="H12" s="28" t="str">
        <f t="shared" si="4"/>
        <v>0:00</v>
      </c>
      <c r="I12" s="14">
        <f>IF(OR(L12="U",L12="K",L12="F",L12="GT"),8,(E12-D12-H12)*24)</f>
        <v>0</v>
      </c>
      <c r="J12" s="81">
        <f>I12-8</f>
        <v>-8</v>
      </c>
      <c r="K12" s="28">
        <f ca="1">K11+J12</f>
        <v>-1856.16</v>
      </c>
      <c r="L12" s="28"/>
      <c r="M12" s="13">
        <f t="shared" si="5"/>
        <v>0.36458333333333331</v>
      </c>
      <c r="N12" s="56">
        <f t="shared" ca="1" si="3"/>
        <v>0</v>
      </c>
    </row>
    <row r="13" spans="1:17" x14ac:dyDescent="0.25">
      <c r="A13" s="65"/>
      <c r="B13" s="23">
        <v>44175</v>
      </c>
      <c r="C13" s="26" t="str">
        <f t="shared" si="2"/>
        <v>Donnerstag</v>
      </c>
      <c r="D13" s="27"/>
      <c r="E13" s="27"/>
      <c r="F13" s="27"/>
      <c r="G13" s="27"/>
      <c r="H13" s="28" t="str">
        <f t="shared" si="4"/>
        <v>0:00</v>
      </c>
      <c r="I13" s="14">
        <f>IF(OR(L13="U",L13="K",L13="F",L13="GT"),8,(E13-D13-H13)*24)</f>
        <v>0</v>
      </c>
      <c r="J13" s="81">
        <f>I13-8</f>
        <v>-8</v>
      </c>
      <c r="K13" s="28">
        <f ca="1">K12+J13</f>
        <v>-1864.16</v>
      </c>
      <c r="L13" s="28"/>
      <c r="M13" s="13">
        <f t="shared" si="5"/>
        <v>0.36458333333333331</v>
      </c>
      <c r="N13" s="56">
        <f t="shared" ca="1" si="3"/>
        <v>0</v>
      </c>
    </row>
    <row r="14" spans="1:17" x14ac:dyDescent="0.25">
      <c r="A14" s="65"/>
      <c r="B14" s="23">
        <v>44176</v>
      </c>
      <c r="C14" s="26" t="str">
        <f t="shared" si="2"/>
        <v>Freitag</v>
      </c>
      <c r="D14" s="27"/>
      <c r="E14" s="27"/>
      <c r="F14" s="27"/>
      <c r="G14" s="27"/>
      <c r="H14" s="28" t="str">
        <f t="shared" si="4"/>
        <v>0:00</v>
      </c>
      <c r="I14" s="14">
        <f>IF(OR(L14="U",L14="K",L14="F",L14="GT"),8,(E14-D14-H14)*24)</f>
        <v>0</v>
      </c>
      <c r="J14" s="81">
        <f>I14-8</f>
        <v>-8</v>
      </c>
      <c r="K14" s="28">
        <f ca="1">K13+J14</f>
        <v>-1872.16</v>
      </c>
      <c r="L14" s="28"/>
      <c r="M14" s="13">
        <f t="shared" si="5"/>
        <v>0.36458333333333331</v>
      </c>
      <c r="N14" s="56">
        <f t="shared" ca="1" si="3"/>
        <v>0</v>
      </c>
    </row>
    <row r="15" spans="1:17" x14ac:dyDescent="0.25">
      <c r="A15" s="65"/>
      <c r="B15" s="80">
        <v>44177</v>
      </c>
      <c r="C15" s="41" t="str">
        <f t="shared" si="2"/>
        <v>Samstag</v>
      </c>
      <c r="D15" s="41"/>
      <c r="E15" s="41"/>
      <c r="F15" s="41"/>
      <c r="G15" s="41"/>
      <c r="H15" s="41"/>
      <c r="I15" s="41"/>
      <c r="J15" s="90"/>
      <c r="K15" s="41"/>
      <c r="L15" s="41"/>
      <c r="M15" s="41"/>
      <c r="N15" s="64">
        <f t="shared" ca="1" si="3"/>
        <v>36</v>
      </c>
    </row>
    <row r="16" spans="1:17" x14ac:dyDescent="0.25">
      <c r="A16" s="65"/>
      <c r="B16" s="36">
        <v>44178</v>
      </c>
      <c r="C16" s="37" t="str">
        <f t="shared" si="2"/>
        <v>Sonntag</v>
      </c>
      <c r="D16" s="38"/>
      <c r="E16" s="38"/>
      <c r="F16" s="38"/>
      <c r="G16" s="38"/>
      <c r="H16" s="39"/>
      <c r="I16" s="39"/>
      <c r="J16" s="83"/>
      <c r="K16" s="39"/>
      <c r="L16" s="39"/>
      <c r="M16" s="59"/>
      <c r="N16" s="58">
        <f t="shared" ca="1" si="3"/>
        <v>40</v>
      </c>
    </row>
    <row r="17" spans="1:14" x14ac:dyDescent="0.25">
      <c r="A17" s="65"/>
      <c r="B17" s="23">
        <v>44179</v>
      </c>
      <c r="C17" s="26" t="str">
        <f t="shared" si="2"/>
        <v>Montag</v>
      </c>
      <c r="D17" s="27"/>
      <c r="E17" s="27"/>
      <c r="F17" s="27"/>
      <c r="G17" s="27"/>
      <c r="H17" s="28" t="str">
        <f t="shared" ref="H17:H21" si="6">TEXT(IF(OR(      AND(((E17-D17)+(G17-F17))*24 &gt; 6,(F17-E17)*24&lt;0.75),      AND((E17-D17)*24 &gt; 6,F17="",G17=""),          AND((E17-D17)*24 &lt; 6,(F17-E17)*24&lt;0.75,(G17-F17)*24&gt;6)                  ), 0.75, 0)/24,"h:mm")</f>
        <v>0:00</v>
      </c>
      <c r="I17" s="14">
        <f>IF(OR(L17="U",L17="K",L17="F",L17="GT"),8,(E17-D17-H17)*24)</f>
        <v>0</v>
      </c>
      <c r="J17" s="86">
        <f>I17-8</f>
        <v>-8</v>
      </c>
      <c r="K17" s="28">
        <f ca="1">K14+J17</f>
        <v>-1880.16</v>
      </c>
      <c r="L17" s="28"/>
      <c r="M17" s="13">
        <f t="shared" ref="M17:M21" si="7">(D17+8.75/24)</f>
        <v>0.36458333333333331</v>
      </c>
      <c r="N17" s="56">
        <f t="shared" ca="1" si="3"/>
        <v>0</v>
      </c>
    </row>
    <row r="18" spans="1:14" x14ac:dyDescent="0.25">
      <c r="A18" s="65"/>
      <c r="B18" s="23">
        <v>44180</v>
      </c>
      <c r="C18" s="26" t="str">
        <f t="shared" si="2"/>
        <v>Dienstag</v>
      </c>
      <c r="D18" s="27"/>
      <c r="E18" s="27"/>
      <c r="F18" s="27"/>
      <c r="G18" s="27"/>
      <c r="H18" s="28" t="str">
        <f t="shared" si="6"/>
        <v>0:00</v>
      </c>
      <c r="I18" s="14">
        <f>IF(OR(L18="U",L18="K",L18="F",L18="GT"),8,(E18-D18-H18)*24)</f>
        <v>0</v>
      </c>
      <c r="J18" s="86">
        <f>I18-8</f>
        <v>-8</v>
      </c>
      <c r="K18" s="28">
        <f ca="1">K17+J18</f>
        <v>-1888.16</v>
      </c>
      <c r="L18" s="28"/>
      <c r="M18" s="13">
        <f t="shared" si="7"/>
        <v>0.36458333333333331</v>
      </c>
      <c r="N18" s="56">
        <f t="shared" ca="1" si="3"/>
        <v>0</v>
      </c>
    </row>
    <row r="19" spans="1:14" x14ac:dyDescent="0.25">
      <c r="A19" s="65"/>
      <c r="B19" s="23">
        <v>44181</v>
      </c>
      <c r="C19" s="26" t="str">
        <f t="shared" si="2"/>
        <v>Mittwoch</v>
      </c>
      <c r="D19" s="27"/>
      <c r="E19" s="27"/>
      <c r="F19" s="27"/>
      <c r="G19" s="27"/>
      <c r="H19" s="28" t="str">
        <f t="shared" si="6"/>
        <v>0:00</v>
      </c>
      <c r="I19" s="14">
        <f>IF(OR(L19="U",L19="K",L19="F",L19="GT"),8,(E19-D19-H19)*24)</f>
        <v>0</v>
      </c>
      <c r="J19" s="86">
        <f>I19-8</f>
        <v>-8</v>
      </c>
      <c r="K19" s="28">
        <f ca="1">K18+J19</f>
        <v>-1896.16</v>
      </c>
      <c r="L19" s="28"/>
      <c r="M19" s="13">
        <f t="shared" si="7"/>
        <v>0.36458333333333331</v>
      </c>
      <c r="N19" s="56">
        <f t="shared" ca="1" si="3"/>
        <v>0</v>
      </c>
    </row>
    <row r="20" spans="1:14" x14ac:dyDescent="0.25">
      <c r="A20" s="65"/>
      <c r="B20" s="23">
        <v>44182</v>
      </c>
      <c r="C20" s="26" t="str">
        <f t="shared" si="2"/>
        <v>Donnerstag</v>
      </c>
      <c r="D20" s="27"/>
      <c r="E20" s="27"/>
      <c r="F20" s="27"/>
      <c r="G20" s="27"/>
      <c r="H20" s="28" t="str">
        <f t="shared" si="6"/>
        <v>0:00</v>
      </c>
      <c r="I20" s="14">
        <f>IF(OR(L20="U",L20="K",L20="F",L20="GT"),8,(E20-D20-H20)*24)</f>
        <v>0</v>
      </c>
      <c r="J20" s="86">
        <f>I20-8</f>
        <v>-8</v>
      </c>
      <c r="K20" s="28">
        <f ca="1">K19+J20</f>
        <v>-1904.16</v>
      </c>
      <c r="L20" s="28"/>
      <c r="M20" s="13">
        <f t="shared" si="7"/>
        <v>0.36458333333333331</v>
      </c>
      <c r="N20" s="56">
        <f t="shared" ca="1" si="3"/>
        <v>0</v>
      </c>
    </row>
    <row r="21" spans="1:14" x14ac:dyDescent="0.25">
      <c r="A21" s="65"/>
      <c r="B21" s="23">
        <v>44183</v>
      </c>
      <c r="C21" s="26" t="str">
        <f t="shared" si="2"/>
        <v>Freitag</v>
      </c>
      <c r="D21" s="27"/>
      <c r="E21" s="27"/>
      <c r="F21" s="27"/>
      <c r="G21" s="27"/>
      <c r="H21" s="28" t="str">
        <f t="shared" si="6"/>
        <v>0:00</v>
      </c>
      <c r="I21" s="14">
        <f>IF(OR(L21="U",L21="K",L21="F",L21="GT"),8,(E21-D21-H21)*24)</f>
        <v>0</v>
      </c>
      <c r="J21" s="86">
        <f>I21-8</f>
        <v>-8</v>
      </c>
      <c r="K21" s="28">
        <f ca="1">K20+J21</f>
        <v>-1912.16</v>
      </c>
      <c r="L21" s="28"/>
      <c r="M21" s="13">
        <f t="shared" si="7"/>
        <v>0.36458333333333331</v>
      </c>
      <c r="N21" s="56">
        <f t="shared" ca="1" si="3"/>
        <v>0</v>
      </c>
    </row>
    <row r="22" spans="1:14" x14ac:dyDescent="0.25">
      <c r="A22" s="65"/>
      <c r="B22" s="80">
        <v>44184</v>
      </c>
      <c r="C22" s="41" t="str">
        <f t="shared" si="2"/>
        <v>Samstag</v>
      </c>
      <c r="D22" s="41"/>
      <c r="E22" s="41"/>
      <c r="F22" s="41"/>
      <c r="G22" s="41"/>
      <c r="H22" s="41"/>
      <c r="I22" s="41"/>
      <c r="J22" s="90"/>
      <c r="K22" s="41"/>
      <c r="L22" s="41"/>
      <c r="M22" s="41"/>
      <c r="N22" s="64">
        <f t="shared" ca="1" si="3"/>
        <v>36</v>
      </c>
    </row>
    <row r="23" spans="1:14" x14ac:dyDescent="0.25">
      <c r="A23" s="65"/>
      <c r="B23" s="36">
        <v>44185</v>
      </c>
      <c r="C23" s="37" t="str">
        <f t="shared" si="2"/>
        <v>Sonntag</v>
      </c>
      <c r="D23" s="38"/>
      <c r="E23" s="38"/>
      <c r="F23" s="38"/>
      <c r="G23" s="38"/>
      <c r="H23" s="39"/>
      <c r="I23" s="39"/>
      <c r="J23" s="83"/>
      <c r="K23" s="39"/>
      <c r="L23" s="39"/>
      <c r="M23" s="59"/>
      <c r="N23" s="58">
        <f t="shared" ca="1" si="3"/>
        <v>40</v>
      </c>
    </row>
    <row r="24" spans="1:14" x14ac:dyDescent="0.25">
      <c r="A24" s="65"/>
      <c r="B24" s="23">
        <v>44186</v>
      </c>
      <c r="C24" s="26" t="str">
        <f t="shared" si="2"/>
        <v>Montag</v>
      </c>
      <c r="D24" s="27"/>
      <c r="E24" s="27"/>
      <c r="F24" s="27"/>
      <c r="G24" s="27"/>
      <c r="H24" s="28" t="str">
        <f t="shared" ref="H24:H28" si="8">TEXT(IF(OR(      AND(((E24-D24)+(G24-F24))*24 &gt; 6,(F24-E24)*24&lt;0.75),      AND((E24-D24)*24 &gt; 6,F24="",G24=""),          AND((E24-D24)*24 &lt; 6,(F24-E24)*24&lt;0.75,(G24-F24)*24&gt;6)                  ), 0.75, 0)/24,"h:mm")</f>
        <v>0:00</v>
      </c>
      <c r="I24" s="14">
        <f>IF(OR(L24="U",L24="K",L24="F",L24="GT"),8,(E24-D24-H24)*24)</f>
        <v>0</v>
      </c>
      <c r="J24" s="86">
        <f>I24-8</f>
        <v>-8</v>
      </c>
      <c r="K24" s="28">
        <f ca="1">K21+J24</f>
        <v>-1920.16</v>
      </c>
      <c r="L24" s="28"/>
      <c r="M24" s="13">
        <f t="shared" ref="M24:M28" si="9">(D24+8.75/24)</f>
        <v>0.36458333333333331</v>
      </c>
      <c r="N24" s="56">
        <f t="shared" ca="1" si="3"/>
        <v>0</v>
      </c>
    </row>
    <row r="25" spans="1:14" x14ac:dyDescent="0.25">
      <c r="A25" s="65"/>
      <c r="B25" s="23">
        <v>44187</v>
      </c>
      <c r="C25" s="26" t="str">
        <f t="shared" si="2"/>
        <v>Dienstag</v>
      </c>
      <c r="D25" s="27"/>
      <c r="E25" s="27"/>
      <c r="F25" s="27"/>
      <c r="G25" s="27"/>
      <c r="H25" s="28" t="str">
        <f t="shared" si="8"/>
        <v>0:00</v>
      </c>
      <c r="I25" s="14">
        <f>IF(OR(L25="U",L25="K",L25="F",L25="GT"),8,(E25-D25-H25)*24)</f>
        <v>0</v>
      </c>
      <c r="J25" s="86">
        <f>I25-8</f>
        <v>-8</v>
      </c>
      <c r="K25" s="28">
        <f ca="1">K24+J25</f>
        <v>-1928.16</v>
      </c>
      <c r="L25" s="28"/>
      <c r="M25" s="13">
        <f t="shared" si="9"/>
        <v>0.36458333333333331</v>
      </c>
      <c r="N25" s="56">
        <f t="shared" ca="1" si="3"/>
        <v>0</v>
      </c>
    </row>
    <row r="26" spans="1:14" x14ac:dyDescent="0.25">
      <c r="A26" s="65"/>
      <c r="B26" s="23">
        <v>44188</v>
      </c>
      <c r="C26" s="26" t="str">
        <f t="shared" si="2"/>
        <v>Mittwoch</v>
      </c>
      <c r="D26" s="27"/>
      <c r="E26" s="27"/>
      <c r="F26" s="27"/>
      <c r="G26" s="27"/>
      <c r="H26" s="28" t="str">
        <f t="shared" si="8"/>
        <v>0:00</v>
      </c>
      <c r="I26" s="14">
        <f>IF(OR(L26="U",L26="K",L26="F",L26="GT"),8,(E26-D26-H26)*24)</f>
        <v>0</v>
      </c>
      <c r="J26" s="86">
        <f>I26-8</f>
        <v>-8</v>
      </c>
      <c r="K26" s="28">
        <f ca="1">K25+J26</f>
        <v>-1936.16</v>
      </c>
      <c r="L26" s="28"/>
      <c r="M26" s="13">
        <f t="shared" si="9"/>
        <v>0.36458333333333331</v>
      </c>
      <c r="N26" s="56">
        <f t="shared" ca="1" si="3"/>
        <v>0</v>
      </c>
    </row>
    <row r="27" spans="1:14" x14ac:dyDescent="0.25">
      <c r="A27" s="65"/>
      <c r="B27" s="23">
        <v>44189</v>
      </c>
      <c r="C27" s="26" t="str">
        <f t="shared" si="2"/>
        <v>Donnerstag</v>
      </c>
      <c r="D27" s="27"/>
      <c r="E27" s="27"/>
      <c r="F27" s="27"/>
      <c r="G27" s="27"/>
      <c r="H27" s="28" t="str">
        <f t="shared" si="8"/>
        <v>0:00</v>
      </c>
      <c r="I27" s="14">
        <f>IF(OR(L27="U",L27="K",L27="F",L27="GT"),8,(E27-D27-H27)*24)</f>
        <v>0</v>
      </c>
      <c r="J27" s="86">
        <f>I27-8</f>
        <v>-8</v>
      </c>
      <c r="K27" s="28">
        <f ca="1">K26+J27</f>
        <v>-1944.16</v>
      </c>
      <c r="L27" s="28"/>
      <c r="M27" s="13">
        <f t="shared" si="9"/>
        <v>0.36458333333333331</v>
      </c>
      <c r="N27" s="56">
        <f t="shared" ca="1" si="3"/>
        <v>0</v>
      </c>
    </row>
    <row r="28" spans="1:14" x14ac:dyDescent="0.25">
      <c r="A28" s="65"/>
      <c r="B28" s="7">
        <v>44190</v>
      </c>
      <c r="C28" s="8" t="str">
        <f t="shared" si="2"/>
        <v>Freitag</v>
      </c>
      <c r="D28" s="8"/>
      <c r="E28" s="55"/>
      <c r="F28" s="55"/>
      <c r="G28" s="55"/>
      <c r="H28" s="55" t="str">
        <f t="shared" si="8"/>
        <v>0:00</v>
      </c>
      <c r="I28" s="10">
        <f>IF(OR(L28="U",L28="K",L28="F",L28="GT"),8,(E28-D28-H28)*24)</f>
        <v>8</v>
      </c>
      <c r="J28" s="87">
        <f>I28-8</f>
        <v>0</v>
      </c>
      <c r="K28" s="10">
        <f ca="1">K27+J28</f>
        <v>-1944.16</v>
      </c>
      <c r="L28" s="55" t="s">
        <v>26</v>
      </c>
      <c r="M28" s="9">
        <f t="shared" si="9"/>
        <v>0.36458333333333331</v>
      </c>
      <c r="N28" s="55">
        <f t="shared" ca="1" si="3"/>
        <v>38</v>
      </c>
    </row>
    <row r="29" spans="1:14" x14ac:dyDescent="0.25">
      <c r="A29" s="65"/>
      <c r="B29" s="7">
        <v>44191</v>
      </c>
      <c r="C29" s="8" t="str">
        <f t="shared" si="2"/>
        <v>Samstag</v>
      </c>
      <c r="D29" s="9"/>
      <c r="E29" s="9"/>
      <c r="F29" s="9"/>
      <c r="G29" s="9"/>
      <c r="H29" s="10"/>
      <c r="I29" s="10"/>
      <c r="J29" s="87"/>
      <c r="K29" s="10"/>
      <c r="L29" s="10"/>
      <c r="M29" s="60"/>
      <c r="N29" s="60">
        <f t="shared" ca="1" si="3"/>
        <v>38</v>
      </c>
    </row>
    <row r="30" spans="1:14" x14ac:dyDescent="0.25">
      <c r="A30" s="65"/>
      <c r="B30" s="36">
        <v>44192</v>
      </c>
      <c r="C30" s="20" t="str">
        <f t="shared" si="2"/>
        <v>Sonntag</v>
      </c>
      <c r="D30" s="21"/>
      <c r="E30" s="21"/>
      <c r="F30" s="21"/>
      <c r="G30" s="21"/>
      <c r="H30" s="39"/>
      <c r="I30" s="39"/>
      <c r="J30" s="83"/>
      <c r="K30" s="39"/>
      <c r="L30" s="39"/>
      <c r="M30" s="59"/>
      <c r="N30" s="58">
        <f t="shared" ca="1" si="3"/>
        <v>40</v>
      </c>
    </row>
    <row r="31" spans="1:14" x14ac:dyDescent="0.25">
      <c r="A31" s="65"/>
      <c r="B31" s="23">
        <v>44193</v>
      </c>
      <c r="C31" s="47" t="str">
        <f t="shared" si="2"/>
        <v>Montag</v>
      </c>
      <c r="D31" s="48"/>
      <c r="E31" s="48"/>
      <c r="F31" s="48"/>
      <c r="G31" s="48"/>
      <c r="H31" s="28" t="str">
        <f t="shared" ref="H31:H34" si="10">TEXT(IF(OR(      AND(((E31-D31)+(G31-F31))*24 &gt; 6,(F31-E31)*24&lt;0.75),      AND((E31-D31)*24 &gt; 6,F31="",G31=""),          AND((E31-D31)*24 &lt; 6,(F31-E31)*24&lt;0.75,(G31-F31)*24&gt;6)                  ), 0.75, 0)/24,"h:mm")</f>
        <v>0:00</v>
      </c>
      <c r="I31" s="14">
        <f>IF(OR(L31="U",L31="K",L31="F",L31="GT"),8,(E31-D31-H31)*24)</f>
        <v>0</v>
      </c>
      <c r="J31" s="86">
        <f>I31-8</f>
        <v>-8</v>
      </c>
      <c r="K31" s="28">
        <f ca="1">K27+J31</f>
        <v>-1952.16</v>
      </c>
      <c r="L31" s="28"/>
      <c r="M31" s="13">
        <f t="shared" ref="M31:M34" si="11">(D31+8.75/24)</f>
        <v>0.36458333333333331</v>
      </c>
      <c r="N31" s="56">
        <f t="shared" ca="1" si="3"/>
        <v>0</v>
      </c>
    </row>
    <row r="32" spans="1:14" x14ac:dyDescent="0.25">
      <c r="A32" s="65"/>
      <c r="B32" s="23">
        <v>44194</v>
      </c>
      <c r="C32" s="47" t="str">
        <f t="shared" si="2"/>
        <v>Dienstag</v>
      </c>
      <c r="D32" s="48"/>
      <c r="E32" s="48"/>
      <c r="F32" s="48"/>
      <c r="G32" s="48"/>
      <c r="H32" s="28" t="str">
        <f t="shared" si="10"/>
        <v>0:00</v>
      </c>
      <c r="I32" s="14">
        <f>IF(OR(L32="U",L32="K",L32="F",L32="GT"),8,(E32-D32-H32)*24)</f>
        <v>0</v>
      </c>
      <c r="J32" s="86">
        <f>I32-8</f>
        <v>-8</v>
      </c>
      <c r="K32" s="28">
        <f ca="1">K31+J32</f>
        <v>-1960.16</v>
      </c>
      <c r="L32" s="28"/>
      <c r="M32" s="13">
        <f t="shared" si="11"/>
        <v>0.36458333333333331</v>
      </c>
      <c r="N32" s="56">
        <f t="shared" ca="1" si="3"/>
        <v>0</v>
      </c>
    </row>
    <row r="33" spans="1:14" x14ac:dyDescent="0.25">
      <c r="A33" s="65"/>
      <c r="B33" s="23">
        <v>44195</v>
      </c>
      <c r="C33" s="47" t="str">
        <f t="shared" si="2"/>
        <v>Mittwoch</v>
      </c>
      <c r="D33" s="48"/>
      <c r="E33" s="48"/>
      <c r="F33" s="48"/>
      <c r="G33" s="48"/>
      <c r="H33" s="28" t="str">
        <f t="shared" si="10"/>
        <v>0:00</v>
      </c>
      <c r="I33" s="14">
        <f>IF(OR(L33="U",L33="K",L33="F",L33="GT"),8,(E33-D33-H33)*24)</f>
        <v>0</v>
      </c>
      <c r="J33" s="86">
        <f>I33-8</f>
        <v>-8</v>
      </c>
      <c r="K33" s="28">
        <f ca="1">K32+J33</f>
        <v>-1968.16</v>
      </c>
      <c r="L33" s="28"/>
      <c r="M33" s="13">
        <f t="shared" si="11"/>
        <v>0.36458333333333331</v>
      </c>
      <c r="N33" s="56">
        <f t="shared" ca="1" si="3"/>
        <v>0</v>
      </c>
    </row>
    <row r="34" spans="1:14" x14ac:dyDescent="0.25">
      <c r="A34" s="65"/>
      <c r="B34" s="23">
        <v>44196</v>
      </c>
      <c r="C34" s="47" t="str">
        <f t="shared" si="2"/>
        <v>Donnerstag</v>
      </c>
      <c r="D34" s="48"/>
      <c r="E34" s="48"/>
      <c r="F34" s="48"/>
      <c r="G34" s="48"/>
      <c r="H34" s="28" t="str">
        <f t="shared" si="10"/>
        <v>0:00</v>
      </c>
      <c r="I34" s="14">
        <f>IF(OR(L34="U",L34="K",L34="F",L34="GT"),8,(E34-D34-H34)*24)</f>
        <v>0</v>
      </c>
      <c r="J34" s="86">
        <f>I34-8</f>
        <v>-8</v>
      </c>
      <c r="K34" s="28">
        <f ca="1">K33+J34</f>
        <v>-1976.16</v>
      </c>
      <c r="L34" s="28"/>
      <c r="M34" s="13">
        <f t="shared" si="11"/>
        <v>0.36458333333333331</v>
      </c>
      <c r="N34" s="56">
        <f t="shared" ca="1" si="3"/>
        <v>0</v>
      </c>
    </row>
    <row r="35" spans="1:14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N35" s="45"/>
    </row>
  </sheetData>
  <mergeCells count="1">
    <mergeCell ref="B1:N1"/>
  </mergeCells>
  <conditionalFormatting sqref="B4:N34">
    <cfRule type="expression" dxfId="4" priority="1">
      <formula>IF($L4="GT",1,0)</formula>
    </cfRule>
    <cfRule type="expression" dxfId="3" priority="4">
      <formula>IF($L4="U",1,0)</formula>
    </cfRule>
    <cfRule type="expression" dxfId="2" priority="5">
      <formula>IF($L4="K",1,0)</formula>
    </cfRule>
    <cfRule type="expression" dxfId="1" priority="6">
      <formula>IF($L4="H",1,0)</formula>
    </cfRule>
    <cfRule type="expression" dxfId="0" priority="11">
      <formula>IF($B1=TODAY(),1,0)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13</vt:i4>
      </vt:variant>
    </vt:vector>
  </HeadingPairs>
  <TitlesOfParts>
    <vt:vector size="13" baseType="lpstr">
      <vt:lpstr>Zeiterfassung</vt:lpstr>
      <vt:lpstr>Januar</vt:lpstr>
      <vt:lpstr>Februar</vt:lpstr>
      <vt:lpstr>März</vt:lpstr>
      <vt:lpstr>April</vt:lpstr>
      <vt:lpstr>Mai</vt:lpstr>
      <vt:lpstr>Juni</vt:lpstr>
      <vt:lpstr>Juli</vt:lpstr>
      <vt:lpstr>August</vt:lpstr>
      <vt:lpstr>September</vt:lpstr>
      <vt:lpstr>Oktober</vt:lpstr>
      <vt:lpstr>November</vt:lpstr>
      <vt:lpstr>Dezember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Kurz Stephan</dc:creator>
  <cp:lastModifiedBy>Kurz Stephan</cp:lastModifiedBy>
  <cp:lastPrinted>2020-03-26T06:49:07Z</cp:lastPrinted>
  <dcterms:created xsi:type="dcterms:W3CDTF">2020-01-14T13:57:45Z</dcterms:created>
  <dcterms:modified xsi:type="dcterms:W3CDTF">2020-04-02T04:32:06Z</dcterms:modified>
</cp:coreProperties>
</file>