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tinci\OneDrive - Crown Equipment Corporation\User_Data\Desktop\Budget\2020-02-27 - BUDGET\2020-02-27 - BUDGET nach CC\"/>
    </mc:Choice>
  </mc:AlternateContent>
  <xr:revisionPtr revIDLastSave="160" documentId="8_{69F5B0C1-A29A-4AEB-80DE-366812A6FA34}" xr6:coauthVersionLast="45" xr6:coauthVersionMax="45" xr10:uidLastSave="{4E644C5D-6A44-48D4-8EF0-B07ED8FCEBDA}"/>
  <bookViews>
    <workbookView xWindow="-120" yWindow="-120" windowWidth="29040" windowHeight="15840" xr2:uid="{BB908259-A8C6-494D-8688-A6BEE9A901C4}"/>
  </bookViews>
  <sheets>
    <sheet name="OVERVIEW" sheetId="2" r:id="rId1"/>
    <sheet name="DBASE" sheetId="1" r:id="rId2"/>
  </sheets>
  <definedNames>
    <definedName name="_xlnm._FilterDatabase" localSheetId="1" hidden="1">DBASE!$A$1:$U$1</definedName>
    <definedName name="_xlnm.Print_Titles" localSheetId="1">DBASE!$1:$1</definedName>
    <definedName name="_xlnm.Print_Titles" localSheetId="0">OVERVIEW!$2:$2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15" i="1" l="1"/>
  <c r="U13" i="1"/>
  <c r="U11" i="1"/>
  <c r="U9" i="1"/>
  <c r="U7" i="1"/>
  <c r="U5" i="1"/>
  <c r="U3" i="1"/>
  <c r="U2" i="2" l="1"/>
  <c r="L3" i="2" l="1"/>
  <c r="G3" i="2"/>
  <c r="Q3" i="2"/>
  <c r="O3" i="2"/>
  <c r="H3" i="2"/>
  <c r="J3" i="2"/>
  <c r="M3" i="2"/>
  <c r="S3" i="2"/>
  <c r="N3" i="2"/>
  <c r="R3" i="2"/>
  <c r="F3" i="2"/>
  <c r="P3" i="2"/>
  <c r="K3" i="2"/>
  <c r="I3" i="2"/>
  <c r="L6" i="2"/>
  <c r="O7" i="2"/>
  <c r="I7" i="2"/>
  <c r="S6" i="2"/>
  <c r="R9" i="2"/>
  <c r="L5" i="2"/>
  <c r="H8" i="2"/>
  <c r="K6" i="2"/>
  <c r="I9" i="2"/>
  <c r="M8" i="2"/>
  <c r="L4" i="2"/>
  <c r="G5" i="2"/>
  <c r="N5" i="2"/>
  <c r="M6" i="2"/>
  <c r="N4" i="2"/>
  <c r="L7" i="2"/>
  <c r="K7" i="2"/>
  <c r="N9" i="2"/>
  <c r="P6" i="2"/>
  <c r="Q7" i="2"/>
  <c r="P7" i="2"/>
  <c r="Q5" i="2"/>
  <c r="M7" i="2"/>
  <c r="M9" i="2"/>
  <c r="H4" i="2"/>
  <c r="L8" i="2"/>
  <c r="I6" i="2"/>
  <c r="S4" i="2"/>
  <c r="I5" i="2"/>
  <c r="S5" i="2"/>
  <c r="Q4" i="2"/>
  <c r="K9" i="2"/>
  <c r="K8" i="2"/>
  <c r="I8" i="2"/>
  <c r="F9" i="2"/>
  <c r="H6" i="2"/>
  <c r="N8" i="2"/>
  <c r="S9" i="2"/>
  <c r="F6" i="2"/>
  <c r="Q6" i="2"/>
  <c r="H9" i="2"/>
  <c r="P4" i="2"/>
  <c r="N7" i="2"/>
  <c r="J5" i="2"/>
  <c r="J6" i="2"/>
  <c r="F5" i="2"/>
  <c r="P5" i="2"/>
  <c r="S8" i="2"/>
  <c r="O6" i="2"/>
  <c r="G9" i="2"/>
  <c r="P8" i="2"/>
  <c r="K4" i="2"/>
  <c r="G4" i="2"/>
  <c r="G8" i="2"/>
  <c r="M5" i="2"/>
  <c r="K5" i="2"/>
  <c r="G6" i="2"/>
  <c r="O8" i="2"/>
  <c r="F4" i="2"/>
  <c r="L9" i="2"/>
  <c r="R8" i="2"/>
  <c r="R7" i="2"/>
  <c r="O9" i="2"/>
  <c r="R4" i="2"/>
  <c r="J4" i="2"/>
  <c r="O4" i="2"/>
  <c r="P9" i="2"/>
  <c r="N6" i="2"/>
  <c r="Q8" i="2"/>
  <c r="F8" i="2"/>
  <c r="F7" i="2"/>
  <c r="J8" i="2"/>
  <c r="H7" i="2"/>
  <c r="H5" i="2"/>
  <c r="M4" i="2"/>
  <c r="G7" i="2"/>
  <c r="J9" i="2"/>
  <c r="Q9" i="2"/>
  <c r="R6" i="2"/>
  <c r="I4" i="2"/>
  <c r="S7" i="2"/>
  <c r="J7" i="2"/>
  <c r="O5" i="2"/>
  <c r="R5" i="2"/>
  <c r="S10" i="2" l="1"/>
  <c r="I10" i="2"/>
  <c r="J10" i="2"/>
  <c r="K10" i="2"/>
  <c r="H10" i="2"/>
  <c r="M10" i="2"/>
  <c r="F10" i="2"/>
  <c r="Q10" i="2"/>
  <c r="P10" i="2"/>
  <c r="R10" i="2"/>
  <c r="G10" i="2"/>
  <c r="O10" i="2"/>
  <c r="N10" i="2"/>
  <c r="L10" i="2"/>
</calcChain>
</file>

<file path=xl/sharedStrings.xml><?xml version="1.0" encoding="utf-8"?>
<sst xmlns="http://schemas.openxmlformats.org/spreadsheetml/2006/main" count="111" uniqueCount="43">
  <si>
    <t>CC</t>
  </si>
  <si>
    <t>Prang</t>
  </si>
  <si>
    <t>Branch</t>
  </si>
  <si>
    <t>PNO</t>
  </si>
  <si>
    <t>Join</t>
  </si>
  <si>
    <t>Name</t>
  </si>
  <si>
    <t>Typ</t>
  </si>
  <si>
    <t>BUD 
31.03.2020</t>
  </si>
  <si>
    <t>BUD 
30.04.2020</t>
  </si>
  <si>
    <t>BUD 
31.05.2020</t>
  </si>
  <si>
    <t>BUD 
30.06.2020</t>
  </si>
  <si>
    <t>BUD 
31.07.2020</t>
  </si>
  <si>
    <t>BUD 
31.08.2020</t>
  </si>
  <si>
    <t>BUD 
30.09.2020</t>
  </si>
  <si>
    <t>BUD 
31.10.2020</t>
  </si>
  <si>
    <t>BUD 
30.11.2020</t>
  </si>
  <si>
    <t>BUD 
31.12.2020</t>
  </si>
  <si>
    <t>BUD 
31.01.2021</t>
  </si>
  <si>
    <t>BUD 
28.02.2021</t>
  </si>
  <si>
    <t>BUD 
31.03.2021</t>
  </si>
  <si>
    <t>Total
FY 20/21</t>
  </si>
  <si>
    <t>FTE (BUD)</t>
  </si>
  <si>
    <t>SALARY (BUD)</t>
  </si>
  <si>
    <t>ANZEIGEN IN</t>
  </si>
  <si>
    <t>FTE</t>
  </si>
  <si>
    <t>EURO</t>
  </si>
  <si>
    <t>SV-AG SALARY (BUD)</t>
  </si>
  <si>
    <t>TRAVEL TIME (BUD)</t>
  </si>
  <si>
    <t>PAID OVERTIME (BUD)</t>
  </si>
  <si>
    <t>SURCHARG. FELPLG (BUD)</t>
  </si>
  <si>
    <t>bAV (BUD)</t>
  </si>
  <si>
    <t>SV-AG ADD (BUD)</t>
  </si>
  <si>
    <t>Total CC</t>
  </si>
  <si>
    <t>Total</t>
  </si>
  <si>
    <t>Mitarbeiter 1</t>
  </si>
  <si>
    <t>Mitarbeiter 10</t>
  </si>
  <si>
    <t>Mitarbeiter 11</t>
  </si>
  <si>
    <t>Mitarbeiter 12</t>
  </si>
  <si>
    <t>Mitarbeiter 13</t>
  </si>
  <si>
    <t>Mitarbeiter 14</t>
  </si>
  <si>
    <t>Mitarbeiter 15</t>
  </si>
  <si>
    <t>001</t>
  </si>
  <si>
    <t>SUMMARY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</si>
</sst>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"/>
    <numFmt numFmtId="165" formatCode="#,##0.00\ &quot;€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sz val="8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 tint="0.39997558519241921"/>
      </right>
      <top/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164" fontId="4" fillId="0" borderId="2" xfId="0" applyNumberFormat="1" applyFont="1" applyBorder="1" applyAlignment="1">
      <alignment horizontal="right" vertical="center" wrapText="1"/>
    </xf>
    <xf numFmtId="164" fontId="5" fillId="0" borderId="3" xfId="0" applyNumberFormat="1" applyFont="1" applyBorder="1" applyAlignment="1">
      <alignment horizontal="right" vertical="center" wrapText="1"/>
    </xf>
    <xf numFmtId="164" fontId="5" fillId="0" borderId="4" xfId="0" applyNumberFormat="1" applyFont="1" applyBorder="1" applyAlignment="1">
      <alignment horizontal="right" vertical="center" wrapText="1"/>
    </xf>
    <xf numFmtId="164" fontId="5" fillId="0" borderId="5" xfId="0" applyNumberFormat="1" applyFont="1" applyBorder="1" applyAlignment="1">
      <alignment horizontal="right" vertical="center" wrapText="1"/>
    </xf>
    <xf numFmtId="164" fontId="5" fillId="0" borderId="6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 vertical="center" wrapText="1"/>
    </xf>
    <xf numFmtId="44" fontId="4" fillId="4" borderId="8" xfId="0" applyNumberFormat="1" applyFont="1" applyFill="1" applyBorder="1" applyAlignment="1">
      <alignment horizontal="right" vertical="center" wrapText="1"/>
    </xf>
    <xf numFmtId="44" fontId="4" fillId="4" borderId="9" xfId="0" applyNumberFormat="1" applyFont="1" applyFill="1" applyBorder="1" applyAlignment="1">
      <alignment horizontal="right" vertical="center" wrapText="1"/>
    </xf>
    <xf numFmtId="44" fontId="4" fillId="4" borderId="10" xfId="0" applyNumberFormat="1" applyFont="1" applyFill="1" applyBorder="1" applyAlignment="1">
      <alignment horizontal="right" vertical="center" wrapText="1"/>
    </xf>
    <xf numFmtId="44" fontId="4" fillId="4" borderId="11" xfId="0" applyNumberFormat="1" applyFont="1" applyFill="1" applyBorder="1" applyAlignment="1">
      <alignment horizontal="right" vertical="center" wrapText="1"/>
    </xf>
    <xf numFmtId="0" fontId="0" fillId="0" borderId="0" xfId="0" applyFill="1"/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8" fillId="5" borderId="0" xfId="0" applyFont="1" applyFill="1"/>
    <xf numFmtId="0" fontId="2" fillId="0" borderId="0" xfId="0" applyFont="1" applyFill="1" applyAlignment="1">
      <alignment horizontal="center" vertical="center"/>
    </xf>
    <xf numFmtId="44" fontId="6" fillId="6" borderId="1" xfId="1" applyFont="1" applyFill="1" applyBorder="1" applyAlignment="1">
      <alignment horizontal="right" vertical="center" wrapText="1"/>
    </xf>
    <xf numFmtId="44" fontId="6" fillId="0" borderId="1" xfId="1" applyFont="1" applyFill="1" applyBorder="1" applyAlignment="1">
      <alignment horizontal="right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vertical="center" wrapText="1"/>
    </xf>
    <xf numFmtId="164" fontId="4" fillId="5" borderId="1" xfId="0" applyNumberFormat="1" applyFont="1" applyFill="1" applyBorder="1" applyAlignment="1">
      <alignment horizontal="right" vertical="center"/>
    </xf>
    <xf numFmtId="164" fontId="4" fillId="6" borderId="1" xfId="0" applyNumberFormat="1" applyFont="1" applyFill="1" applyBorder="1" applyAlignment="1">
      <alignment horizontal="right" vertical="center"/>
    </xf>
    <xf numFmtId="165" fontId="4" fillId="7" borderId="1" xfId="0" applyNumberFormat="1" applyFont="1" applyFill="1" applyBorder="1" applyAlignment="1">
      <alignment horizontal="right" vertical="center"/>
    </xf>
    <xf numFmtId="165" fontId="4" fillId="6" borderId="1" xfId="0" applyNumberFormat="1" applyFont="1" applyFill="1" applyBorder="1" applyAlignment="1">
      <alignment horizontal="right" vertical="center"/>
    </xf>
    <xf numFmtId="165" fontId="4" fillId="4" borderId="1" xfId="0" applyNumberFormat="1" applyFont="1" applyFill="1" applyBorder="1" applyAlignment="1">
      <alignment horizontal="right" vertical="center"/>
    </xf>
    <xf numFmtId="165" fontId="5" fillId="6" borderId="1" xfId="0" applyNumberFormat="1" applyFont="1" applyFill="1" applyBorder="1" applyAlignment="1">
      <alignment horizontal="right" vertical="center"/>
    </xf>
    <xf numFmtId="165" fontId="5" fillId="4" borderId="1" xfId="0" applyNumberFormat="1" applyFont="1" applyFill="1" applyBorder="1" applyAlignment="1">
      <alignment horizontal="right" vertical="center"/>
    </xf>
    <xf numFmtId="165" fontId="4" fillId="0" borderId="1" xfId="0" applyNumberFormat="1" applyFont="1" applyBorder="1" applyAlignment="1">
      <alignment horizontal="right" vertical="center"/>
    </xf>
    <xf numFmtId="44" fontId="4" fillId="6" borderId="1" xfId="0" applyNumberFormat="1" applyFont="1" applyFill="1" applyBorder="1" applyAlignment="1">
      <alignment horizontal="right" vertical="center" wrapText="1"/>
    </xf>
    <xf numFmtId="44" fontId="4" fillId="0" borderId="1" xfId="0" applyNumberFormat="1" applyFont="1" applyFill="1" applyBorder="1" applyAlignment="1">
      <alignment horizontal="right" vertical="center" wrapText="1"/>
    </xf>
    <xf numFmtId="44" fontId="4" fillId="4" borderId="0" xfId="0" applyNumberFormat="1" applyFont="1" applyFill="1" applyBorder="1" applyAlignment="1">
      <alignment horizontal="righ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textRotation="90"/>
    </xf>
  </cellXfs>
  <cellStyles count="2">
    <cellStyle name="Standard" xfId="0" builtinId="0"/>
    <cellStyle name="Währung" xfId="1" builtinId="4"/>
  </cellStyles>
  <dxfs count="55"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ill>
        <patternFill>
          <bgColor theme="5" tint="0.39994506668294322"/>
        </patternFill>
      </fill>
    </dxf>
    <dxf>
      <numFmt numFmtId="164" formatCode="0.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3" tint="0.5999938962981048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#,##0.00\ &quot;€&quot;"/>
      <fill>
        <patternFill patternType="solid">
          <fgColor indexed="64"/>
          <bgColor theme="3" tint="0.59999389629810485"/>
        </patternFill>
      </fill>
      <alignment horizontal="righ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Radio" firstButton="1" fmlaLink="$U$1" lockText="1"/>
</file>

<file path=xl/ctrlProps/ctrlProp2.xml><?xml version="1.0" encoding="utf-8"?>
<formControlPr xmlns="http://schemas.microsoft.com/office/spreadsheetml/2009/9/main" objectType="Radio" checked="Checked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428625</xdr:colOff>
          <xdr:row>0</xdr:row>
          <xdr:rowOff>47625</xdr:rowOff>
        </xdr:from>
        <xdr:to>
          <xdr:col>6</xdr:col>
          <xdr:colOff>647700</xdr:colOff>
          <xdr:row>0</xdr:row>
          <xdr:rowOff>342900</xdr:rowOff>
        </xdr:to>
        <xdr:sp macro="" textlink="">
          <xdr:nvSpPr>
            <xdr:cNvPr id="2049" name="Option Button 1" descr="in FTE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438150</xdr:colOff>
          <xdr:row>0</xdr:row>
          <xdr:rowOff>47625</xdr:rowOff>
        </xdr:from>
        <xdr:to>
          <xdr:col>8</xdr:col>
          <xdr:colOff>657225</xdr:colOff>
          <xdr:row>0</xdr:row>
          <xdr:rowOff>342900</xdr:rowOff>
        </xdr:to>
        <xdr:sp macro="" textlink="">
          <xdr:nvSpPr>
            <xdr:cNvPr id="2050" name="Option Button 2" descr="in FT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635754-EF40-4703-8A78-2F7BA9DD314E}" name="Tabelle1" displayName="Tabelle1" ref="A2:S10" totalsRowCount="1" headerRowDxfId="54" dataDxfId="52" headerRowBorderDxfId="53" tableBorderDxfId="51" totalsRowBorderDxfId="50">
  <autoFilter ref="A2:S9" xr:uid="{A3F5D50A-1840-43D0-9954-B639F3C53993}"/>
  <tableColumns count="19">
    <tableColumn id="1" xr3:uid="{9C127A89-2B77-4D50-B434-08F4560147BE}" name="CC" totalsRowLabel="Total" dataDxfId="49" totalsRowDxfId="48"/>
    <tableColumn id="2" xr3:uid="{428030AC-8ED6-4721-A3BF-8E88A0025895}" name="Branch" dataDxfId="47" totalsRowDxfId="46"/>
    <tableColumn id="3" xr3:uid="{95AC390F-D797-4ECA-9243-9688FA7E9A9F}" name="PNO" dataDxfId="45" totalsRowDxfId="44"/>
    <tableColumn id="4" xr3:uid="{77CC9C38-BBBE-477A-9D1B-6479B7E0AD7C}" name="Join" dataDxfId="43" totalsRowDxfId="42"/>
    <tableColumn id="5" xr3:uid="{36A5818A-5AC0-4B61-AC75-C59796BDBEF1}" name="Name" dataDxfId="41" totalsRowDxfId="40"/>
    <tableColumn id="7" xr3:uid="{CDA63D37-E653-49F1-9EB3-95F6CAA7E6CB}" name="BUD _x000a_31.03.2020" totalsRowFunction="sum" dataDxfId="39" totalsRowDxfId="38" dataCellStyle="Währung">
      <calculatedColumnFormula>SUMIFS(DBASE!H:H,DBASE!$D:$D,OVERVIEW!$C3,DBASE!$G:$G,$U$2)</calculatedColumnFormula>
    </tableColumn>
    <tableColumn id="8" xr3:uid="{D5C25917-1C76-46F2-87C8-FFD1B3739DE2}" name="BUD _x000a_30.04.2020" totalsRowFunction="sum" dataDxfId="37" totalsRowDxfId="36" dataCellStyle="Währung">
      <calculatedColumnFormula>SUMIFS(DBASE!I:I,DBASE!$D:$D,OVERVIEW!$C3,DBASE!$G:$G,$U$2)</calculatedColumnFormula>
    </tableColumn>
    <tableColumn id="9" xr3:uid="{3AF3E7B5-8E58-422A-A228-804ED2BF440B}" name="BUD _x000a_31.05.2020" totalsRowFunction="sum" dataDxfId="35" totalsRowDxfId="34" dataCellStyle="Währung">
      <calculatedColumnFormula>SUMIFS(DBASE!J:J,DBASE!$D:$D,OVERVIEW!$C3,DBASE!$G:$G,$U$2)</calculatedColumnFormula>
    </tableColumn>
    <tableColumn id="10" xr3:uid="{FAAF42DC-0B83-477D-9E5C-9E6F2A7B4C91}" name="BUD _x000a_30.06.2020" totalsRowFunction="sum" dataDxfId="33" totalsRowDxfId="32" dataCellStyle="Währung">
      <calculatedColumnFormula>SUMIFS(DBASE!K:K,DBASE!$D:$D,OVERVIEW!$C3,DBASE!$G:$G,$U$2)</calculatedColumnFormula>
    </tableColumn>
    <tableColumn id="11" xr3:uid="{8416C72A-89BF-4A60-A4F7-550ACB02F8A9}" name="BUD _x000a_31.07.2020" totalsRowFunction="sum" dataDxfId="31" totalsRowDxfId="30" dataCellStyle="Währung">
      <calculatedColumnFormula>SUMIFS(DBASE!L:L,DBASE!$D:$D,OVERVIEW!$C3,DBASE!$G:$G,$U$2)</calculatedColumnFormula>
    </tableColumn>
    <tableColumn id="12" xr3:uid="{E459E4EE-6C65-4F6A-A482-0597EAAE4F83}" name="BUD _x000a_31.08.2020" totalsRowFunction="sum" dataDxfId="29" totalsRowDxfId="28" dataCellStyle="Währung">
      <calculatedColumnFormula>SUMIFS(DBASE!M:M,DBASE!$D:$D,OVERVIEW!$C3,DBASE!$G:$G,$U$2)</calculatedColumnFormula>
    </tableColumn>
    <tableColumn id="13" xr3:uid="{E0FC9E69-D5C4-41FE-8080-DBAA9B3E285A}" name="BUD _x000a_30.09.2020" totalsRowFunction="sum" dataDxfId="27" totalsRowDxfId="26" dataCellStyle="Währung">
      <calculatedColumnFormula>SUMIFS(DBASE!N:N,DBASE!$D:$D,OVERVIEW!$C3,DBASE!$G:$G,$U$2)</calculatedColumnFormula>
    </tableColumn>
    <tableColumn id="14" xr3:uid="{23FC134E-347E-4630-A7D2-896A70D6E409}" name="BUD _x000a_31.10.2020" totalsRowFunction="sum" dataDxfId="25" totalsRowDxfId="24" dataCellStyle="Währung">
      <calculatedColumnFormula>SUMIFS(DBASE!O:O,DBASE!$D:$D,OVERVIEW!$C3,DBASE!$G:$G,$U$2)</calculatedColumnFormula>
    </tableColumn>
    <tableColumn id="15" xr3:uid="{22A10D9A-C86D-4B3A-B1BA-125830E37B45}" name="BUD _x000a_30.11.2020" totalsRowFunction="sum" dataDxfId="23" totalsRowDxfId="22" dataCellStyle="Währung">
      <calculatedColumnFormula>SUMIFS(DBASE!P:P,DBASE!$D:$D,OVERVIEW!$C3,DBASE!$G:$G,$U$2)</calculatedColumnFormula>
    </tableColumn>
    <tableColumn id="16" xr3:uid="{B755973F-37D7-4B5E-A9F9-DF5E66EE4669}" name="BUD _x000a_31.12.2020" totalsRowFunction="sum" dataDxfId="21" totalsRowDxfId="20" dataCellStyle="Währung">
      <calculatedColumnFormula>SUMIFS(DBASE!Q:Q,DBASE!$D:$D,OVERVIEW!$C3,DBASE!$G:$G,$U$2)</calculatedColumnFormula>
    </tableColumn>
    <tableColumn id="17" xr3:uid="{ED76495C-F1DD-4A81-9628-77D87BD43D85}" name="BUD _x000a_31.01.2021" totalsRowFunction="sum" dataDxfId="19" totalsRowDxfId="18" dataCellStyle="Währung">
      <calculatedColumnFormula>SUMIFS(DBASE!R:R,DBASE!$D:$D,OVERVIEW!$C3,DBASE!$G:$G,$U$2)</calculatedColumnFormula>
    </tableColumn>
    <tableColumn id="18" xr3:uid="{DF772576-81D3-4BF3-992A-1153163EBE72}" name="BUD _x000a_28.02.2021" totalsRowFunction="sum" dataDxfId="17" totalsRowDxfId="16" dataCellStyle="Währung">
      <calculatedColumnFormula>SUMIFS(DBASE!S:S,DBASE!$D:$D,OVERVIEW!$C3,DBASE!$G:$G,$U$2)</calculatedColumnFormula>
    </tableColumn>
    <tableColumn id="19" xr3:uid="{3F9112F9-3255-47AB-81C4-5B45EE4842E6}" name="BUD _x000a_31.03.2021" totalsRowFunction="sum" dataDxfId="15" totalsRowDxfId="14" dataCellStyle="Währung">
      <calculatedColumnFormula>SUMIFS(DBASE!T:T,DBASE!$D:$D,OVERVIEW!$C3,DBASE!$G:$G,$U$2)</calculatedColumnFormula>
    </tableColumn>
    <tableColumn id="20" xr3:uid="{35837F2D-FE63-4796-9BEE-539B7A52D766}" name="Total_x000a_FY 20/21" totalsRowFunction="sum" dataDxfId="13" totalsRowDxfId="12" dataCellStyle="Währung">
      <calculatedColumnFormula>SUMIFS(DBASE!U:U,DBASE!$D:$D,OVERVIEW!$C3,DBASE!$G:$G,$U$2)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62A34-9801-421E-B08C-0D2FD719E4A2}">
  <dimension ref="A1:U20"/>
  <sheetViews>
    <sheetView showGridLines="0" tabSelected="1" view="pageBreakPreview" zoomScaleNormal="100" zoomScaleSheetLayoutView="100" workbookViewId="0">
      <pane ySplit="2" topLeftCell="A6" activePane="bottomLeft" state="frozen"/>
      <selection pane="bottomLeft"/>
    </sheetView>
  </sheetViews>
  <sheetFormatPr baseColWidth="10" defaultColWidth="12.42578125" defaultRowHeight="15" x14ac:dyDescent="0.25"/>
  <cols>
    <col min="1" max="1" width="10.140625" style="17" bestFit="1" customWidth="1"/>
    <col min="2" max="2" width="12.85546875" style="17" bestFit="1" customWidth="1"/>
    <col min="3" max="3" width="11.42578125" style="17" bestFit="1" customWidth="1"/>
    <col min="4" max="4" width="11.28515625" style="17" bestFit="1" customWidth="1"/>
    <col min="5" max="5" width="29.85546875" style="17" bestFit="1" customWidth="1"/>
    <col min="6" max="18" width="15.85546875" style="17" bestFit="1" customWidth="1"/>
    <col min="19" max="19" width="17.140625" style="17" bestFit="1" customWidth="1"/>
    <col min="20" max="20" width="12.42578125" style="17" hidden="1" customWidth="1"/>
    <col min="21" max="21" width="12.42578125" style="27" hidden="1" customWidth="1"/>
    <col min="22" max="16384" width="12.42578125" style="17"/>
  </cols>
  <sheetData>
    <row r="1" spans="1:21" ht="30" customHeight="1" x14ac:dyDescent="0.25">
      <c r="E1" s="25" t="s">
        <v>23</v>
      </c>
      <c r="F1" s="25" t="s">
        <v>24</v>
      </c>
      <c r="G1" s="26"/>
      <c r="H1" s="25" t="s">
        <v>25</v>
      </c>
      <c r="I1" s="26"/>
      <c r="U1" s="27">
        <v>2</v>
      </c>
    </row>
    <row r="2" spans="1:21" ht="30" x14ac:dyDescent="0.25">
      <c r="A2" s="22" t="s">
        <v>0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7</v>
      </c>
      <c r="G2" s="23" t="s">
        <v>8</v>
      </c>
      <c r="H2" s="23" t="s">
        <v>9</v>
      </c>
      <c r="I2" s="23" t="s">
        <v>10</v>
      </c>
      <c r="J2" s="23" t="s">
        <v>11</v>
      </c>
      <c r="K2" s="23" t="s">
        <v>12</v>
      </c>
      <c r="L2" s="23" t="s">
        <v>13</v>
      </c>
      <c r="M2" s="23" t="s">
        <v>14</v>
      </c>
      <c r="N2" s="23" t="s">
        <v>15</v>
      </c>
      <c r="O2" s="23" t="s">
        <v>16</v>
      </c>
      <c r="P2" s="23" t="s">
        <v>17</v>
      </c>
      <c r="Q2" s="23" t="s">
        <v>18</v>
      </c>
      <c r="R2" s="23" t="s">
        <v>19</v>
      </c>
      <c r="S2" s="24" t="s">
        <v>20</v>
      </c>
      <c r="U2" s="27" t="str">
        <f>IF(U1=1,"FTE (BUD)","SALARY (BUD)")</f>
        <v>SALARY (BUD)</v>
      </c>
    </row>
    <row r="3" spans="1:21" ht="18" customHeight="1" x14ac:dyDescent="0.25">
      <c r="A3" s="20" t="s">
        <v>41</v>
      </c>
      <c r="B3" s="19">
        <v>2000</v>
      </c>
      <c r="C3" s="20">
        <v>1</v>
      </c>
      <c r="D3" s="18">
        <v>36951</v>
      </c>
      <c r="E3" s="21" t="s">
        <v>34</v>
      </c>
      <c r="F3" s="28">
        <f>SUMIFS(DBASE!H:H,DBASE!$D:$D,OVERVIEW!$C3,DBASE!$G:$G,$U$2)</f>
        <v>1</v>
      </c>
      <c r="G3" s="29">
        <f>SUMIFS(DBASE!I:I,DBASE!$D:$D,OVERVIEW!$C3,DBASE!$G:$G,$U$2)</f>
        <v>2</v>
      </c>
      <c r="H3" s="29">
        <f>SUMIFS(DBASE!J:J,DBASE!$D:$D,OVERVIEW!$C3,DBASE!$G:$G,$U$2)</f>
        <v>3</v>
      </c>
      <c r="I3" s="29">
        <f>SUMIFS(DBASE!K:K,DBASE!$D:$D,OVERVIEW!$C3,DBASE!$G:$G,$U$2)</f>
        <v>4</v>
      </c>
      <c r="J3" s="29">
        <f>SUMIFS(DBASE!L:L,DBASE!$D:$D,OVERVIEW!$C3,DBASE!$G:$G,$U$2)</f>
        <v>5</v>
      </c>
      <c r="K3" s="29">
        <f>SUMIFS(DBASE!M:M,DBASE!$D:$D,OVERVIEW!$C3,DBASE!$G:$G,$U$2)</f>
        <v>6</v>
      </c>
      <c r="L3" s="29">
        <f>SUMIFS(DBASE!N:N,DBASE!$D:$D,OVERVIEW!$C3,DBASE!$G:$G,$U$2)</f>
        <v>7</v>
      </c>
      <c r="M3" s="29">
        <f>SUMIFS(DBASE!O:O,DBASE!$D:$D,OVERVIEW!$C3,DBASE!$G:$G,$U$2)</f>
        <v>8</v>
      </c>
      <c r="N3" s="29">
        <f>SUMIFS(DBASE!P:P,DBASE!$D:$D,OVERVIEW!$C3,DBASE!$G:$G,$U$2)</f>
        <v>9</v>
      </c>
      <c r="O3" s="29">
        <f>SUMIFS(DBASE!Q:Q,DBASE!$D:$D,OVERVIEW!$C3,DBASE!$G:$G,$U$2)</f>
        <v>10</v>
      </c>
      <c r="P3" s="29">
        <f>SUMIFS(DBASE!R:R,DBASE!$D:$D,OVERVIEW!$C3,DBASE!$G:$G,$U$2)</f>
        <v>11</v>
      </c>
      <c r="Q3" s="29">
        <f>SUMIFS(DBASE!S:S,DBASE!$D:$D,OVERVIEW!$C3,DBASE!$G:$G,$U$2)</f>
        <v>12</v>
      </c>
      <c r="R3" s="29">
        <f>SUMIFS(DBASE!T:T,DBASE!$D:$D,OVERVIEW!$C3,DBASE!$G:$G,$U$2)</f>
        <v>13</v>
      </c>
      <c r="S3" s="29">
        <f>SUMIFS(DBASE!U:U,DBASE!$D:$D,OVERVIEW!$C3,DBASE!$G:$G,$U$2)</f>
        <v>91</v>
      </c>
    </row>
    <row r="4" spans="1:21" ht="18" customHeight="1" x14ac:dyDescent="0.25">
      <c r="A4" s="20" t="s">
        <v>41</v>
      </c>
      <c r="B4" s="19">
        <v>2000</v>
      </c>
      <c r="C4" s="20">
        <v>10</v>
      </c>
      <c r="D4" s="18">
        <v>42309</v>
      </c>
      <c r="E4" s="21" t="s">
        <v>35</v>
      </c>
      <c r="F4" s="28">
        <f>SUMIFS(DBASE!H:H,DBASE!$D:$D,OVERVIEW!$C4,DBASE!$G:$G,$U$2)</f>
        <v>1</v>
      </c>
      <c r="G4" s="29">
        <f>SUMIFS(DBASE!I:I,DBASE!$D:$D,OVERVIEW!$C4,DBASE!$G:$G,$U$2)</f>
        <v>2</v>
      </c>
      <c r="H4" s="29">
        <f>SUMIFS(DBASE!J:J,DBASE!$D:$D,OVERVIEW!$C4,DBASE!$G:$G,$U$2)</f>
        <v>3</v>
      </c>
      <c r="I4" s="29">
        <f>SUMIFS(DBASE!K:K,DBASE!$D:$D,OVERVIEW!$C4,DBASE!$G:$G,$U$2)</f>
        <v>4</v>
      </c>
      <c r="J4" s="29">
        <f>SUMIFS(DBASE!L:L,DBASE!$D:$D,OVERVIEW!$C4,DBASE!$G:$G,$U$2)</f>
        <v>5</v>
      </c>
      <c r="K4" s="29">
        <f>SUMIFS(DBASE!M:M,DBASE!$D:$D,OVERVIEW!$C4,DBASE!$G:$G,$U$2)</f>
        <v>6</v>
      </c>
      <c r="L4" s="29">
        <f>SUMIFS(DBASE!N:N,DBASE!$D:$D,OVERVIEW!$C4,DBASE!$G:$G,$U$2)</f>
        <v>7</v>
      </c>
      <c r="M4" s="29">
        <f>SUMIFS(DBASE!O:O,DBASE!$D:$D,OVERVIEW!$C4,DBASE!$G:$G,$U$2)</f>
        <v>8</v>
      </c>
      <c r="N4" s="29">
        <f>SUMIFS(DBASE!P:P,DBASE!$D:$D,OVERVIEW!$C4,DBASE!$G:$G,$U$2)</f>
        <v>9</v>
      </c>
      <c r="O4" s="29">
        <f>SUMIFS(DBASE!Q:Q,DBASE!$D:$D,OVERVIEW!$C4,DBASE!$G:$G,$U$2)</f>
        <v>10</v>
      </c>
      <c r="P4" s="29">
        <f>SUMIFS(DBASE!R:R,DBASE!$D:$D,OVERVIEW!$C4,DBASE!$G:$G,$U$2)</f>
        <v>11</v>
      </c>
      <c r="Q4" s="29">
        <f>SUMIFS(DBASE!S:S,DBASE!$D:$D,OVERVIEW!$C4,DBASE!$G:$G,$U$2)</f>
        <v>12</v>
      </c>
      <c r="R4" s="29">
        <f>SUMIFS(DBASE!T:T,DBASE!$D:$D,OVERVIEW!$C4,DBASE!$G:$G,$U$2)</f>
        <v>13</v>
      </c>
      <c r="S4" s="29">
        <f>SUMIFS(DBASE!U:U,DBASE!$D:$D,OVERVIEW!$C4,DBASE!$G:$G,$U$2)</f>
        <v>91</v>
      </c>
    </row>
    <row r="5" spans="1:21" ht="18" customHeight="1" x14ac:dyDescent="0.25">
      <c r="A5" s="20" t="s">
        <v>41</v>
      </c>
      <c r="B5" s="19">
        <v>2000</v>
      </c>
      <c r="C5" s="20">
        <v>11</v>
      </c>
      <c r="D5" s="18">
        <v>42583</v>
      </c>
      <c r="E5" s="21" t="s">
        <v>36</v>
      </c>
      <c r="F5" s="28">
        <f>SUMIFS(DBASE!H:H,DBASE!$D:$D,OVERVIEW!$C5,DBASE!$G:$G,$U$2)</f>
        <v>1</v>
      </c>
      <c r="G5" s="29">
        <f>SUMIFS(DBASE!I:I,DBASE!$D:$D,OVERVIEW!$C5,DBASE!$G:$G,$U$2)</f>
        <v>2</v>
      </c>
      <c r="H5" s="29">
        <f>SUMIFS(DBASE!J:J,DBASE!$D:$D,OVERVIEW!$C5,DBASE!$G:$G,$U$2)</f>
        <v>3</v>
      </c>
      <c r="I5" s="29">
        <f>SUMIFS(DBASE!K:K,DBASE!$D:$D,OVERVIEW!$C5,DBASE!$G:$G,$U$2)</f>
        <v>4</v>
      </c>
      <c r="J5" s="29">
        <f>SUMIFS(DBASE!L:L,DBASE!$D:$D,OVERVIEW!$C5,DBASE!$G:$G,$U$2)</f>
        <v>5</v>
      </c>
      <c r="K5" s="29">
        <f>SUMIFS(DBASE!M:M,DBASE!$D:$D,OVERVIEW!$C5,DBASE!$G:$G,$U$2)</f>
        <v>6</v>
      </c>
      <c r="L5" s="29">
        <f>SUMIFS(DBASE!N:N,DBASE!$D:$D,OVERVIEW!$C5,DBASE!$G:$G,$U$2)</f>
        <v>7</v>
      </c>
      <c r="M5" s="29">
        <f>SUMIFS(DBASE!O:O,DBASE!$D:$D,OVERVIEW!$C5,DBASE!$G:$G,$U$2)</f>
        <v>8</v>
      </c>
      <c r="N5" s="29">
        <f>SUMIFS(DBASE!P:P,DBASE!$D:$D,OVERVIEW!$C5,DBASE!$G:$G,$U$2)</f>
        <v>9</v>
      </c>
      <c r="O5" s="29">
        <f>SUMIFS(DBASE!Q:Q,DBASE!$D:$D,OVERVIEW!$C5,DBASE!$G:$G,$U$2)</f>
        <v>10</v>
      </c>
      <c r="P5" s="29">
        <f>SUMIFS(DBASE!R:R,DBASE!$D:$D,OVERVIEW!$C5,DBASE!$G:$G,$U$2)</f>
        <v>11</v>
      </c>
      <c r="Q5" s="29">
        <f>SUMIFS(DBASE!S:S,DBASE!$D:$D,OVERVIEW!$C5,DBASE!$G:$G,$U$2)</f>
        <v>12</v>
      </c>
      <c r="R5" s="29">
        <f>SUMIFS(DBASE!T:T,DBASE!$D:$D,OVERVIEW!$C5,DBASE!$G:$G,$U$2)</f>
        <v>13</v>
      </c>
      <c r="S5" s="29">
        <f>SUMIFS(DBASE!U:U,DBASE!$D:$D,OVERVIEW!$C5,DBASE!$G:$G,$U$2)</f>
        <v>91</v>
      </c>
    </row>
    <row r="6" spans="1:21" ht="18" customHeight="1" x14ac:dyDescent="0.25">
      <c r="A6" s="20" t="s">
        <v>41</v>
      </c>
      <c r="B6" s="19">
        <v>2000</v>
      </c>
      <c r="C6" s="20">
        <v>12</v>
      </c>
      <c r="D6" s="18">
        <v>42982</v>
      </c>
      <c r="E6" s="21" t="s">
        <v>37</v>
      </c>
      <c r="F6" s="28">
        <f>SUMIFS(DBASE!H:H,DBASE!$D:$D,OVERVIEW!$C6,DBASE!$G:$G,$U$2)</f>
        <v>1</v>
      </c>
      <c r="G6" s="29">
        <f>SUMIFS(DBASE!I:I,DBASE!$D:$D,OVERVIEW!$C6,DBASE!$G:$G,$U$2)</f>
        <v>2</v>
      </c>
      <c r="H6" s="29">
        <f>SUMIFS(DBASE!J:J,DBASE!$D:$D,OVERVIEW!$C6,DBASE!$G:$G,$U$2)</f>
        <v>3</v>
      </c>
      <c r="I6" s="29">
        <f>SUMIFS(DBASE!K:K,DBASE!$D:$D,OVERVIEW!$C6,DBASE!$G:$G,$U$2)</f>
        <v>4</v>
      </c>
      <c r="J6" s="29">
        <f>SUMIFS(DBASE!L:L,DBASE!$D:$D,OVERVIEW!$C6,DBASE!$G:$G,$U$2)</f>
        <v>5</v>
      </c>
      <c r="K6" s="29">
        <f>SUMIFS(DBASE!M:M,DBASE!$D:$D,OVERVIEW!$C6,DBASE!$G:$G,$U$2)</f>
        <v>6</v>
      </c>
      <c r="L6" s="29">
        <f>SUMIFS(DBASE!N:N,DBASE!$D:$D,OVERVIEW!$C6,DBASE!$G:$G,$U$2)</f>
        <v>7</v>
      </c>
      <c r="M6" s="29">
        <f>SUMIFS(DBASE!O:O,DBASE!$D:$D,OVERVIEW!$C6,DBASE!$G:$G,$U$2)</f>
        <v>8</v>
      </c>
      <c r="N6" s="29">
        <f>SUMIFS(DBASE!P:P,DBASE!$D:$D,OVERVIEW!$C6,DBASE!$G:$G,$U$2)</f>
        <v>9</v>
      </c>
      <c r="O6" s="29">
        <f>SUMIFS(DBASE!Q:Q,DBASE!$D:$D,OVERVIEW!$C6,DBASE!$G:$G,$U$2)</f>
        <v>10</v>
      </c>
      <c r="P6" s="29">
        <f>SUMIFS(DBASE!R:R,DBASE!$D:$D,OVERVIEW!$C6,DBASE!$G:$G,$U$2)</f>
        <v>11</v>
      </c>
      <c r="Q6" s="29">
        <f>SUMIFS(DBASE!S:S,DBASE!$D:$D,OVERVIEW!$C6,DBASE!$G:$G,$U$2)</f>
        <v>12</v>
      </c>
      <c r="R6" s="29">
        <f>SUMIFS(DBASE!T:T,DBASE!$D:$D,OVERVIEW!$C6,DBASE!$G:$G,$U$2)</f>
        <v>13</v>
      </c>
      <c r="S6" s="29">
        <f>SUMIFS(DBASE!U:U,DBASE!$D:$D,OVERVIEW!$C6,DBASE!$G:$G,$U$2)</f>
        <v>91</v>
      </c>
    </row>
    <row r="7" spans="1:21" ht="18" customHeight="1" x14ac:dyDescent="0.25">
      <c r="A7" s="20" t="s">
        <v>41</v>
      </c>
      <c r="B7" s="19">
        <v>2000</v>
      </c>
      <c r="C7" s="20">
        <v>13</v>
      </c>
      <c r="D7" s="18">
        <v>42996</v>
      </c>
      <c r="E7" s="21" t="s">
        <v>38</v>
      </c>
      <c r="F7" s="28">
        <f>SUMIFS(DBASE!H:H,DBASE!$D:$D,OVERVIEW!$C7,DBASE!$G:$G,$U$2)</f>
        <v>1</v>
      </c>
      <c r="G7" s="29">
        <f>SUMIFS(DBASE!I:I,DBASE!$D:$D,OVERVIEW!$C7,DBASE!$G:$G,$U$2)</f>
        <v>2</v>
      </c>
      <c r="H7" s="29">
        <f>SUMIFS(DBASE!J:J,DBASE!$D:$D,OVERVIEW!$C7,DBASE!$G:$G,$U$2)</f>
        <v>3</v>
      </c>
      <c r="I7" s="29">
        <f>SUMIFS(DBASE!K:K,DBASE!$D:$D,OVERVIEW!$C7,DBASE!$G:$G,$U$2)</f>
        <v>4</v>
      </c>
      <c r="J7" s="29">
        <f>SUMIFS(DBASE!L:L,DBASE!$D:$D,OVERVIEW!$C7,DBASE!$G:$G,$U$2)</f>
        <v>5</v>
      </c>
      <c r="K7" s="29">
        <f>SUMIFS(DBASE!M:M,DBASE!$D:$D,OVERVIEW!$C7,DBASE!$G:$G,$U$2)</f>
        <v>6</v>
      </c>
      <c r="L7" s="29">
        <f>SUMIFS(DBASE!N:N,DBASE!$D:$D,OVERVIEW!$C7,DBASE!$G:$G,$U$2)</f>
        <v>7</v>
      </c>
      <c r="M7" s="29">
        <f>SUMIFS(DBASE!O:O,DBASE!$D:$D,OVERVIEW!$C7,DBASE!$G:$G,$U$2)</f>
        <v>8</v>
      </c>
      <c r="N7" s="29">
        <f>SUMIFS(DBASE!P:P,DBASE!$D:$D,OVERVIEW!$C7,DBASE!$G:$G,$U$2)</f>
        <v>9</v>
      </c>
      <c r="O7" s="29">
        <f>SUMIFS(DBASE!Q:Q,DBASE!$D:$D,OVERVIEW!$C7,DBASE!$G:$G,$U$2)</f>
        <v>10</v>
      </c>
      <c r="P7" s="29">
        <f>SUMIFS(DBASE!R:R,DBASE!$D:$D,OVERVIEW!$C7,DBASE!$G:$G,$U$2)</f>
        <v>11</v>
      </c>
      <c r="Q7" s="29">
        <f>SUMIFS(DBASE!S:S,DBASE!$D:$D,OVERVIEW!$C7,DBASE!$G:$G,$U$2)</f>
        <v>12</v>
      </c>
      <c r="R7" s="29">
        <f>SUMIFS(DBASE!T:T,DBASE!$D:$D,OVERVIEW!$C7,DBASE!$G:$G,$U$2)</f>
        <v>13</v>
      </c>
      <c r="S7" s="29">
        <f>SUMIFS(DBASE!U:U,DBASE!$D:$D,OVERVIEW!$C7,DBASE!$G:$G,$U$2)</f>
        <v>91</v>
      </c>
    </row>
    <row r="8" spans="1:21" ht="18" customHeight="1" x14ac:dyDescent="0.25">
      <c r="A8" s="20" t="s">
        <v>41</v>
      </c>
      <c r="B8" s="19">
        <v>2000</v>
      </c>
      <c r="C8" s="20">
        <v>14</v>
      </c>
      <c r="D8" s="18">
        <v>43174</v>
      </c>
      <c r="E8" s="21" t="s">
        <v>39</v>
      </c>
      <c r="F8" s="28">
        <f>SUMIFS(DBASE!H:H,DBASE!$D:$D,OVERVIEW!$C8,DBASE!$G:$G,$U$2)</f>
        <v>1</v>
      </c>
      <c r="G8" s="29">
        <f>SUMIFS(DBASE!I:I,DBASE!$D:$D,OVERVIEW!$C8,DBASE!$G:$G,$U$2)</f>
        <v>2</v>
      </c>
      <c r="H8" s="29">
        <f>SUMIFS(DBASE!J:J,DBASE!$D:$D,OVERVIEW!$C8,DBASE!$G:$G,$U$2)</f>
        <v>3</v>
      </c>
      <c r="I8" s="29">
        <f>SUMIFS(DBASE!K:K,DBASE!$D:$D,OVERVIEW!$C8,DBASE!$G:$G,$U$2)</f>
        <v>4</v>
      </c>
      <c r="J8" s="29">
        <f>SUMIFS(DBASE!L:L,DBASE!$D:$D,OVERVIEW!$C8,DBASE!$G:$G,$U$2)</f>
        <v>5</v>
      </c>
      <c r="K8" s="29">
        <f>SUMIFS(DBASE!M:M,DBASE!$D:$D,OVERVIEW!$C8,DBASE!$G:$G,$U$2)</f>
        <v>6</v>
      </c>
      <c r="L8" s="29">
        <f>SUMIFS(DBASE!N:N,DBASE!$D:$D,OVERVIEW!$C8,DBASE!$G:$G,$U$2)</f>
        <v>7</v>
      </c>
      <c r="M8" s="29">
        <f>SUMIFS(DBASE!O:O,DBASE!$D:$D,OVERVIEW!$C8,DBASE!$G:$G,$U$2)</f>
        <v>8</v>
      </c>
      <c r="N8" s="29">
        <f>SUMIFS(DBASE!P:P,DBASE!$D:$D,OVERVIEW!$C8,DBASE!$G:$G,$U$2)</f>
        <v>9</v>
      </c>
      <c r="O8" s="29">
        <f>SUMIFS(DBASE!Q:Q,DBASE!$D:$D,OVERVIEW!$C8,DBASE!$G:$G,$U$2)</f>
        <v>10</v>
      </c>
      <c r="P8" s="29">
        <f>SUMIFS(DBASE!R:R,DBASE!$D:$D,OVERVIEW!$C8,DBASE!$G:$G,$U$2)</f>
        <v>11</v>
      </c>
      <c r="Q8" s="29">
        <f>SUMIFS(DBASE!S:S,DBASE!$D:$D,OVERVIEW!$C8,DBASE!$G:$G,$U$2)</f>
        <v>12</v>
      </c>
      <c r="R8" s="29">
        <f>SUMIFS(DBASE!T:T,DBASE!$D:$D,OVERVIEW!$C8,DBASE!$G:$G,$U$2)</f>
        <v>13</v>
      </c>
      <c r="S8" s="29">
        <f>SUMIFS(DBASE!U:U,DBASE!$D:$D,OVERVIEW!$C8,DBASE!$G:$G,$U$2)</f>
        <v>91</v>
      </c>
    </row>
    <row r="9" spans="1:21" ht="18" customHeight="1" x14ac:dyDescent="0.25">
      <c r="A9" s="20" t="s">
        <v>41</v>
      </c>
      <c r="B9" s="19">
        <v>2000</v>
      </c>
      <c r="C9" s="20">
        <v>15</v>
      </c>
      <c r="D9" s="18">
        <v>43191</v>
      </c>
      <c r="E9" s="21" t="s">
        <v>40</v>
      </c>
      <c r="F9" s="28">
        <f>SUMIFS(DBASE!H:H,DBASE!$D:$D,OVERVIEW!$C9,DBASE!$G:$G,$U$2)</f>
        <v>1</v>
      </c>
      <c r="G9" s="29">
        <f>SUMIFS(DBASE!I:I,DBASE!$D:$D,OVERVIEW!$C9,DBASE!$G:$G,$U$2)</f>
        <v>2</v>
      </c>
      <c r="H9" s="29">
        <f>SUMIFS(DBASE!J:J,DBASE!$D:$D,OVERVIEW!$C9,DBASE!$G:$G,$U$2)</f>
        <v>3</v>
      </c>
      <c r="I9" s="29">
        <f>SUMIFS(DBASE!K:K,DBASE!$D:$D,OVERVIEW!$C9,DBASE!$G:$G,$U$2)</f>
        <v>4</v>
      </c>
      <c r="J9" s="29">
        <f>SUMIFS(DBASE!L:L,DBASE!$D:$D,OVERVIEW!$C9,DBASE!$G:$G,$U$2)</f>
        <v>5</v>
      </c>
      <c r="K9" s="29">
        <f>SUMIFS(DBASE!M:M,DBASE!$D:$D,OVERVIEW!$C9,DBASE!$G:$G,$U$2)</f>
        <v>6</v>
      </c>
      <c r="L9" s="29">
        <f>SUMIFS(DBASE!N:N,DBASE!$D:$D,OVERVIEW!$C9,DBASE!$G:$G,$U$2)</f>
        <v>7</v>
      </c>
      <c r="M9" s="29">
        <f>SUMIFS(DBASE!O:O,DBASE!$D:$D,OVERVIEW!$C9,DBASE!$G:$G,$U$2)</f>
        <v>8</v>
      </c>
      <c r="N9" s="29">
        <f>SUMIFS(DBASE!P:P,DBASE!$D:$D,OVERVIEW!$C9,DBASE!$G:$G,$U$2)</f>
        <v>9</v>
      </c>
      <c r="O9" s="29">
        <f>SUMIFS(DBASE!Q:Q,DBASE!$D:$D,OVERVIEW!$C9,DBASE!$G:$G,$U$2)</f>
        <v>10</v>
      </c>
      <c r="P9" s="29">
        <f>SUMIFS(DBASE!R:R,DBASE!$D:$D,OVERVIEW!$C9,DBASE!$G:$G,$U$2)</f>
        <v>11</v>
      </c>
      <c r="Q9" s="29">
        <f>SUMIFS(DBASE!S:S,DBASE!$D:$D,OVERVIEW!$C9,DBASE!$G:$G,$U$2)</f>
        <v>12</v>
      </c>
      <c r="R9" s="29">
        <f>SUMIFS(DBASE!T:T,DBASE!$D:$D,OVERVIEW!$C9,DBASE!$G:$G,$U$2)</f>
        <v>13</v>
      </c>
      <c r="S9" s="29">
        <f>SUMIFS(DBASE!U:U,DBASE!$D:$D,OVERVIEW!$C9,DBASE!$G:$G,$U$2)</f>
        <v>91</v>
      </c>
    </row>
    <row r="10" spans="1:21" x14ac:dyDescent="0.25">
      <c r="A10" s="30" t="s">
        <v>33</v>
      </c>
      <c r="B10" s="31"/>
      <c r="C10" s="30"/>
      <c r="D10" s="30"/>
      <c r="E10" s="32"/>
      <c r="F10" s="41">
        <f>SUBTOTAL(109,Tabelle1[BUD 
31.03.2020])</f>
        <v>7</v>
      </c>
      <c r="G10" s="42">
        <f>SUBTOTAL(109,Tabelle1[BUD 
30.04.2020])</f>
        <v>14</v>
      </c>
      <c r="H10" s="42">
        <f>SUBTOTAL(109,Tabelle1[BUD 
31.05.2020])</f>
        <v>21</v>
      </c>
      <c r="I10" s="42">
        <f>SUBTOTAL(109,Tabelle1[BUD 
30.06.2020])</f>
        <v>28</v>
      </c>
      <c r="J10" s="42">
        <f>SUBTOTAL(109,Tabelle1[BUD 
31.07.2020])</f>
        <v>35</v>
      </c>
      <c r="K10" s="42">
        <f>SUBTOTAL(109,Tabelle1[BUD 
31.08.2020])</f>
        <v>42</v>
      </c>
      <c r="L10" s="42">
        <f>SUBTOTAL(109,Tabelle1[BUD 
30.09.2020])</f>
        <v>49</v>
      </c>
      <c r="M10" s="42">
        <f>SUBTOTAL(109,Tabelle1[BUD 
31.10.2020])</f>
        <v>56</v>
      </c>
      <c r="N10" s="42">
        <f>SUBTOTAL(109,Tabelle1[BUD 
30.11.2020])</f>
        <v>63</v>
      </c>
      <c r="O10" s="42">
        <f>SUBTOTAL(109,Tabelle1[BUD 
31.12.2020])</f>
        <v>70</v>
      </c>
      <c r="P10" s="42">
        <f>SUBTOTAL(109,Tabelle1[BUD 
31.01.2021])</f>
        <v>77</v>
      </c>
      <c r="Q10" s="42">
        <f>SUBTOTAL(109,Tabelle1[BUD 
28.02.2021])</f>
        <v>84</v>
      </c>
      <c r="R10" s="42">
        <f>SUBTOTAL(109,Tabelle1[BUD 
31.03.2021])</f>
        <v>91</v>
      </c>
      <c r="S10" s="42">
        <f>SUBTOTAL(109,Tabelle1[Total
FY 20/21])</f>
        <v>637</v>
      </c>
    </row>
    <row r="12" spans="1:21" x14ac:dyDescent="0.25">
      <c r="A12" s="45" t="s">
        <v>42</v>
      </c>
      <c r="B12" s="44" t="s">
        <v>41</v>
      </c>
      <c r="C12" s="44"/>
      <c r="D12" s="44"/>
      <c r="E12" s="33" t="s">
        <v>21</v>
      </c>
      <c r="F12" s="34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3">
        <v>0</v>
      </c>
      <c r="N12" s="33">
        <v>0</v>
      </c>
      <c r="O12" s="33">
        <v>0</v>
      </c>
      <c r="P12" s="33">
        <v>0</v>
      </c>
      <c r="Q12" s="33">
        <v>0</v>
      </c>
      <c r="R12" s="33">
        <v>0</v>
      </c>
      <c r="S12" s="33">
        <v>0</v>
      </c>
    </row>
    <row r="13" spans="1:21" x14ac:dyDescent="0.25">
      <c r="A13" s="45"/>
      <c r="B13" s="44"/>
      <c r="C13" s="44"/>
      <c r="D13" s="44"/>
      <c r="E13" s="35" t="s">
        <v>22</v>
      </c>
      <c r="F13" s="36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35">
        <v>0</v>
      </c>
      <c r="S13" s="35">
        <v>0</v>
      </c>
    </row>
    <row r="14" spans="1:21" x14ac:dyDescent="0.25">
      <c r="A14" s="45"/>
      <c r="B14" s="44"/>
      <c r="C14" s="44"/>
      <c r="D14" s="44"/>
      <c r="E14" s="35" t="s">
        <v>26</v>
      </c>
      <c r="F14" s="36">
        <v>0</v>
      </c>
      <c r="G14" s="35">
        <v>0</v>
      </c>
      <c r="H14" s="35">
        <v>0</v>
      </c>
      <c r="I14" s="35">
        <v>0</v>
      </c>
      <c r="J14" s="35">
        <v>0</v>
      </c>
      <c r="K14" s="35">
        <v>0</v>
      </c>
      <c r="L14" s="35">
        <v>0</v>
      </c>
      <c r="M14" s="35">
        <v>0</v>
      </c>
      <c r="N14" s="35">
        <v>0</v>
      </c>
      <c r="O14" s="35">
        <v>0</v>
      </c>
      <c r="P14" s="35">
        <v>0</v>
      </c>
      <c r="Q14" s="35">
        <v>0</v>
      </c>
      <c r="R14" s="35">
        <v>0</v>
      </c>
      <c r="S14" s="35">
        <v>0</v>
      </c>
    </row>
    <row r="15" spans="1:21" x14ac:dyDescent="0.25">
      <c r="A15" s="45"/>
      <c r="B15" s="44"/>
      <c r="C15" s="44"/>
      <c r="D15" s="44"/>
      <c r="E15" s="37" t="s">
        <v>27</v>
      </c>
      <c r="F15" s="38">
        <v>0</v>
      </c>
      <c r="G15" s="39">
        <v>0</v>
      </c>
      <c r="H15" s="39">
        <v>0</v>
      </c>
      <c r="I15" s="39">
        <v>0</v>
      </c>
      <c r="J15" s="39">
        <v>0</v>
      </c>
      <c r="K15" s="39">
        <v>0</v>
      </c>
      <c r="L15" s="39">
        <v>0</v>
      </c>
      <c r="M15" s="39">
        <v>0</v>
      </c>
      <c r="N15" s="39">
        <v>0</v>
      </c>
      <c r="O15" s="39">
        <v>0</v>
      </c>
      <c r="P15" s="39">
        <v>0</v>
      </c>
      <c r="Q15" s="39">
        <v>0</v>
      </c>
      <c r="R15" s="39">
        <v>0</v>
      </c>
      <c r="S15" s="39">
        <v>0</v>
      </c>
    </row>
    <row r="16" spans="1:21" x14ac:dyDescent="0.25">
      <c r="A16" s="45"/>
      <c r="B16" s="44"/>
      <c r="C16" s="44"/>
      <c r="D16" s="44"/>
      <c r="E16" s="37" t="s">
        <v>28</v>
      </c>
      <c r="F16" s="38">
        <v>0</v>
      </c>
      <c r="G16" s="39">
        <v>0</v>
      </c>
      <c r="H16" s="39">
        <v>0</v>
      </c>
      <c r="I16" s="39">
        <v>0</v>
      </c>
      <c r="J16" s="39">
        <v>0</v>
      </c>
      <c r="K16" s="39">
        <v>0</v>
      </c>
      <c r="L16" s="39">
        <v>0</v>
      </c>
      <c r="M16" s="39">
        <v>0</v>
      </c>
      <c r="N16" s="39">
        <v>0</v>
      </c>
      <c r="O16" s="39">
        <v>0</v>
      </c>
      <c r="P16" s="39">
        <v>0</v>
      </c>
      <c r="Q16" s="39">
        <v>0</v>
      </c>
      <c r="R16" s="39">
        <v>0</v>
      </c>
      <c r="S16" s="39">
        <v>0</v>
      </c>
    </row>
    <row r="17" spans="1:19" x14ac:dyDescent="0.25">
      <c r="A17" s="45"/>
      <c r="B17" s="44"/>
      <c r="C17" s="44"/>
      <c r="D17" s="44"/>
      <c r="E17" s="37" t="s">
        <v>29</v>
      </c>
      <c r="F17" s="38">
        <v>0</v>
      </c>
      <c r="G17" s="39">
        <v>0</v>
      </c>
      <c r="H17" s="39">
        <v>0</v>
      </c>
      <c r="I17" s="39">
        <v>0</v>
      </c>
      <c r="J17" s="39">
        <v>0</v>
      </c>
      <c r="K17" s="39">
        <v>0</v>
      </c>
      <c r="L17" s="39">
        <v>0</v>
      </c>
      <c r="M17" s="39">
        <v>0</v>
      </c>
      <c r="N17" s="39">
        <v>0</v>
      </c>
      <c r="O17" s="39">
        <v>0</v>
      </c>
      <c r="P17" s="39">
        <v>0</v>
      </c>
      <c r="Q17" s="39">
        <v>0</v>
      </c>
      <c r="R17" s="39">
        <v>0</v>
      </c>
      <c r="S17" s="39">
        <v>0</v>
      </c>
    </row>
    <row r="18" spans="1:19" x14ac:dyDescent="0.25">
      <c r="A18" s="45"/>
      <c r="B18" s="44"/>
      <c r="C18" s="44"/>
      <c r="D18" s="44"/>
      <c r="E18" s="37" t="s">
        <v>30</v>
      </c>
      <c r="F18" s="38">
        <v>0</v>
      </c>
      <c r="G18" s="39">
        <v>0</v>
      </c>
      <c r="H18" s="39">
        <v>0</v>
      </c>
      <c r="I18" s="39">
        <v>0</v>
      </c>
      <c r="J18" s="39">
        <v>0</v>
      </c>
      <c r="K18" s="39">
        <v>0</v>
      </c>
      <c r="L18" s="39">
        <v>0</v>
      </c>
      <c r="M18" s="39">
        <v>0</v>
      </c>
      <c r="N18" s="39">
        <v>0</v>
      </c>
      <c r="O18" s="39">
        <v>0</v>
      </c>
      <c r="P18" s="39">
        <v>0</v>
      </c>
      <c r="Q18" s="39">
        <v>0</v>
      </c>
      <c r="R18" s="39">
        <v>0</v>
      </c>
      <c r="S18" s="39">
        <v>0</v>
      </c>
    </row>
    <row r="19" spans="1:19" x14ac:dyDescent="0.25">
      <c r="A19" s="45"/>
      <c r="B19" s="44"/>
      <c r="C19" s="44"/>
      <c r="D19" s="44"/>
      <c r="E19" s="37" t="s">
        <v>31</v>
      </c>
      <c r="F19" s="38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39">
        <v>0</v>
      </c>
      <c r="O19" s="39">
        <v>0</v>
      </c>
      <c r="P19" s="39">
        <v>0</v>
      </c>
      <c r="Q19" s="39">
        <v>0</v>
      </c>
      <c r="R19" s="39">
        <v>0</v>
      </c>
      <c r="S19" s="39">
        <v>0</v>
      </c>
    </row>
    <row r="20" spans="1:19" x14ac:dyDescent="0.25">
      <c r="A20" s="45"/>
      <c r="B20" s="44"/>
      <c r="C20" s="44"/>
      <c r="D20" s="44"/>
      <c r="E20" s="40" t="s">
        <v>32</v>
      </c>
      <c r="F20" s="40">
        <v>0</v>
      </c>
      <c r="G20" s="40">
        <v>0</v>
      </c>
      <c r="H20" s="40">
        <v>0</v>
      </c>
      <c r="I20" s="40">
        <v>0</v>
      </c>
      <c r="J20" s="40">
        <v>0</v>
      </c>
      <c r="K20" s="40">
        <v>0</v>
      </c>
      <c r="L20" s="40">
        <v>0</v>
      </c>
      <c r="M20" s="40">
        <v>0</v>
      </c>
      <c r="N20" s="40">
        <v>0</v>
      </c>
      <c r="O20" s="40">
        <v>0</v>
      </c>
      <c r="P20" s="40">
        <v>0</v>
      </c>
      <c r="Q20" s="40">
        <v>0</v>
      </c>
      <c r="R20" s="40">
        <v>0</v>
      </c>
      <c r="S20" s="40">
        <v>0</v>
      </c>
    </row>
  </sheetData>
  <mergeCells count="2">
    <mergeCell ref="B12:D20"/>
    <mergeCell ref="A12:A20"/>
  </mergeCells>
  <conditionalFormatting sqref="F3">
    <cfRule type="expression" dxfId="11" priority="12">
      <formula>$U$1=1</formula>
    </cfRule>
  </conditionalFormatting>
  <conditionalFormatting sqref="F3">
    <cfRule type="cellIs" dxfId="10" priority="11" operator="equal">
      <formula>0</formula>
    </cfRule>
  </conditionalFormatting>
  <conditionalFormatting sqref="G3:S3">
    <cfRule type="expression" dxfId="9" priority="10">
      <formula>$U$1=1</formula>
    </cfRule>
  </conditionalFormatting>
  <conditionalFormatting sqref="G3:S3">
    <cfRule type="cellIs" dxfId="8" priority="9" operator="equal">
      <formula>0</formula>
    </cfRule>
  </conditionalFormatting>
  <conditionalFormatting sqref="F4:F9">
    <cfRule type="expression" dxfId="7" priority="8">
      <formula>$U$1=1</formula>
    </cfRule>
  </conditionalFormatting>
  <conditionalFormatting sqref="F4:F9">
    <cfRule type="cellIs" dxfId="6" priority="7" operator="equal">
      <formula>0</formula>
    </cfRule>
  </conditionalFormatting>
  <conditionalFormatting sqref="G4:S9">
    <cfRule type="expression" dxfId="5" priority="6">
      <formula>$U$1=1</formula>
    </cfRule>
  </conditionalFormatting>
  <conditionalFormatting sqref="G4:S9">
    <cfRule type="cellIs" dxfId="4" priority="5" operator="equal">
      <formula>0</formula>
    </cfRule>
  </conditionalFormatting>
  <conditionalFormatting sqref="F10">
    <cfRule type="expression" dxfId="3" priority="4">
      <formula>$U$1=1</formula>
    </cfRule>
  </conditionalFormatting>
  <conditionalFormatting sqref="F10">
    <cfRule type="cellIs" dxfId="2" priority="3" operator="equal">
      <formula>0</formula>
    </cfRule>
  </conditionalFormatting>
  <conditionalFormatting sqref="G10:S10">
    <cfRule type="expression" dxfId="1" priority="2">
      <formula>$U$1=1</formula>
    </cfRule>
  </conditionalFormatting>
  <conditionalFormatting sqref="G10:S10">
    <cfRule type="cellIs" dxfId="0" priority="1" operator="equal">
      <formula>0</formula>
    </cfRule>
  </conditionalFormatting>
  <pageMargins left="0.70866141732283472" right="0.70866141732283472" top="0.78740157480314965" bottom="0.78740157480314965" header="0.31496062992125984" footer="0.31496062992125984"/>
  <pageSetup paperSize="8" scale="6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altText="in FTE">
                <anchor moveWithCells="1">
                  <from>
                    <xdr:col>6</xdr:col>
                    <xdr:colOff>428625</xdr:colOff>
                    <xdr:row>0</xdr:row>
                    <xdr:rowOff>47625</xdr:rowOff>
                  </from>
                  <to>
                    <xdr:col>6</xdr:col>
                    <xdr:colOff>647700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 altText="in FTE">
                <anchor moveWithCells="1">
                  <from>
                    <xdr:col>8</xdr:col>
                    <xdr:colOff>438150</xdr:colOff>
                    <xdr:row>0</xdr:row>
                    <xdr:rowOff>47625</xdr:rowOff>
                  </from>
                  <to>
                    <xdr:col>8</xdr:col>
                    <xdr:colOff>657225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FA01-61AA-4879-94D6-3BF776FFA941}">
  <dimension ref="A1:U15"/>
  <sheetViews>
    <sheetView view="pageBreakPreview" zoomScaleNormal="100" zoomScaleSheetLayoutView="100" workbookViewId="0">
      <pane ySplit="1" topLeftCell="A2" activePane="bottomLeft" state="frozen"/>
      <selection pane="bottomLeft" activeCell="A2" sqref="A2"/>
    </sheetView>
  </sheetViews>
  <sheetFormatPr baseColWidth="10" defaultColWidth="35.7109375" defaultRowHeight="15" x14ac:dyDescent="0.25"/>
  <cols>
    <col min="1" max="1" width="8.7109375" bestFit="1" customWidth="1"/>
    <col min="2" max="2" width="7" bestFit="1" customWidth="1"/>
    <col min="3" max="3" width="8.28515625" bestFit="1" customWidth="1"/>
    <col min="4" max="4" width="11.42578125" bestFit="1" customWidth="1"/>
    <col min="5" max="5" width="11.28515625" bestFit="1" customWidth="1"/>
    <col min="6" max="6" width="29.85546875" bestFit="1" customWidth="1"/>
    <col min="7" max="7" width="16.7109375" bestFit="1" customWidth="1"/>
    <col min="8" max="20" width="13" bestFit="1" customWidth="1"/>
    <col min="21" max="21" width="14.140625" bestFit="1" customWidth="1"/>
  </cols>
  <sheetData>
    <row r="1" spans="1:21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ht="18" customHeight="1" x14ac:dyDescent="0.25">
      <c r="A2" s="2" t="s">
        <v>41</v>
      </c>
      <c r="B2" s="3">
        <v>1</v>
      </c>
      <c r="C2" s="4">
        <v>2000</v>
      </c>
      <c r="D2" s="3">
        <v>1</v>
      </c>
      <c r="E2" s="5">
        <v>36951</v>
      </c>
      <c r="F2" s="6" t="s">
        <v>34</v>
      </c>
      <c r="G2" s="7" t="s">
        <v>21</v>
      </c>
      <c r="H2" s="8">
        <v>1</v>
      </c>
      <c r="I2" s="9">
        <v>1</v>
      </c>
      <c r="J2" s="10">
        <v>1</v>
      </c>
      <c r="K2" s="9">
        <v>1</v>
      </c>
      <c r="L2" s="10">
        <v>1</v>
      </c>
      <c r="M2" s="9">
        <v>1</v>
      </c>
      <c r="N2" s="10">
        <v>1</v>
      </c>
      <c r="O2" s="9">
        <v>1</v>
      </c>
      <c r="P2" s="10">
        <v>1</v>
      </c>
      <c r="Q2" s="9">
        <v>1</v>
      </c>
      <c r="R2" s="10">
        <v>1</v>
      </c>
      <c r="S2" s="9">
        <v>1</v>
      </c>
      <c r="T2" s="10">
        <v>1</v>
      </c>
      <c r="U2" s="11">
        <v>1</v>
      </c>
    </row>
    <row r="3" spans="1:21" ht="18" customHeight="1" x14ac:dyDescent="0.25">
      <c r="A3" s="2" t="s">
        <v>41</v>
      </c>
      <c r="B3" s="3">
        <v>2</v>
      </c>
      <c r="C3" s="4">
        <v>2000</v>
      </c>
      <c r="D3" s="12">
        <v>1</v>
      </c>
      <c r="E3" s="5">
        <v>36951</v>
      </c>
      <c r="F3" s="6" t="s">
        <v>34</v>
      </c>
      <c r="G3" s="13" t="s">
        <v>22</v>
      </c>
      <c r="H3" s="14">
        <v>1</v>
      </c>
      <c r="I3" s="43">
        <v>2</v>
      </c>
      <c r="J3" s="15">
        <v>3</v>
      </c>
      <c r="K3" s="43">
        <v>4</v>
      </c>
      <c r="L3" s="15">
        <v>5</v>
      </c>
      <c r="M3" s="43">
        <v>6</v>
      </c>
      <c r="N3" s="15">
        <v>7</v>
      </c>
      <c r="O3" s="43">
        <v>8</v>
      </c>
      <c r="P3" s="15">
        <v>9</v>
      </c>
      <c r="Q3" s="43">
        <v>10</v>
      </c>
      <c r="R3" s="15">
        <v>11</v>
      </c>
      <c r="S3" s="43">
        <v>12</v>
      </c>
      <c r="T3" s="15">
        <v>13</v>
      </c>
      <c r="U3" s="16">
        <f>SUM(H3:T3)</f>
        <v>91</v>
      </c>
    </row>
    <row r="4" spans="1:21" ht="18" customHeight="1" x14ac:dyDescent="0.25">
      <c r="A4" s="2" t="s">
        <v>41</v>
      </c>
      <c r="B4" s="3">
        <v>1</v>
      </c>
      <c r="C4" s="4">
        <v>2000</v>
      </c>
      <c r="D4" s="3">
        <v>10</v>
      </c>
      <c r="E4" s="5">
        <v>42309</v>
      </c>
      <c r="F4" s="6" t="s">
        <v>35</v>
      </c>
      <c r="G4" s="7" t="s">
        <v>21</v>
      </c>
      <c r="H4" s="8">
        <v>1</v>
      </c>
      <c r="I4" s="9">
        <v>1</v>
      </c>
      <c r="J4" s="10">
        <v>1</v>
      </c>
      <c r="K4" s="9">
        <v>1</v>
      </c>
      <c r="L4" s="10">
        <v>1</v>
      </c>
      <c r="M4" s="9">
        <v>1</v>
      </c>
      <c r="N4" s="10">
        <v>1</v>
      </c>
      <c r="O4" s="9">
        <v>1</v>
      </c>
      <c r="P4" s="10">
        <v>1</v>
      </c>
      <c r="Q4" s="9">
        <v>1</v>
      </c>
      <c r="R4" s="10">
        <v>1</v>
      </c>
      <c r="S4" s="9">
        <v>1</v>
      </c>
      <c r="T4" s="10">
        <v>1</v>
      </c>
      <c r="U4" s="11">
        <v>1</v>
      </c>
    </row>
    <row r="5" spans="1:21" ht="18" customHeight="1" x14ac:dyDescent="0.25">
      <c r="A5" s="2" t="s">
        <v>41</v>
      </c>
      <c r="B5" s="3">
        <v>2</v>
      </c>
      <c r="C5" s="4">
        <v>2000</v>
      </c>
      <c r="D5" s="3">
        <v>10</v>
      </c>
      <c r="E5" s="5">
        <v>42309</v>
      </c>
      <c r="F5" s="6" t="s">
        <v>35</v>
      </c>
      <c r="G5" s="13" t="s">
        <v>22</v>
      </c>
      <c r="H5" s="14">
        <v>1</v>
      </c>
      <c r="I5" s="43">
        <v>2</v>
      </c>
      <c r="J5" s="15">
        <v>3</v>
      </c>
      <c r="K5" s="43">
        <v>4</v>
      </c>
      <c r="L5" s="15">
        <v>5</v>
      </c>
      <c r="M5" s="43">
        <v>6</v>
      </c>
      <c r="N5" s="15">
        <v>7</v>
      </c>
      <c r="O5" s="43">
        <v>8</v>
      </c>
      <c r="P5" s="15">
        <v>9</v>
      </c>
      <c r="Q5" s="43">
        <v>10</v>
      </c>
      <c r="R5" s="15">
        <v>11</v>
      </c>
      <c r="S5" s="43">
        <v>12</v>
      </c>
      <c r="T5" s="15">
        <v>13</v>
      </c>
      <c r="U5" s="16">
        <f>SUM(H5:T5)</f>
        <v>91</v>
      </c>
    </row>
    <row r="6" spans="1:21" ht="18" customHeight="1" x14ac:dyDescent="0.25">
      <c r="A6" s="2" t="s">
        <v>41</v>
      </c>
      <c r="B6" s="3">
        <v>1</v>
      </c>
      <c r="C6" s="4">
        <v>2000</v>
      </c>
      <c r="D6" s="3">
        <v>11</v>
      </c>
      <c r="E6" s="5">
        <v>42583</v>
      </c>
      <c r="F6" s="6" t="s">
        <v>36</v>
      </c>
      <c r="G6" s="7" t="s">
        <v>21</v>
      </c>
      <c r="H6" s="8">
        <v>1</v>
      </c>
      <c r="I6" s="9">
        <v>1</v>
      </c>
      <c r="J6" s="10">
        <v>1</v>
      </c>
      <c r="K6" s="9">
        <v>1</v>
      </c>
      <c r="L6" s="10">
        <v>1</v>
      </c>
      <c r="M6" s="9">
        <v>1</v>
      </c>
      <c r="N6" s="10">
        <v>1</v>
      </c>
      <c r="O6" s="9">
        <v>1</v>
      </c>
      <c r="P6" s="10">
        <v>1</v>
      </c>
      <c r="Q6" s="9">
        <v>1</v>
      </c>
      <c r="R6" s="10">
        <v>1</v>
      </c>
      <c r="S6" s="9">
        <v>1</v>
      </c>
      <c r="T6" s="10">
        <v>1</v>
      </c>
      <c r="U6" s="11">
        <v>1</v>
      </c>
    </row>
    <row r="7" spans="1:21" ht="18" customHeight="1" x14ac:dyDescent="0.25">
      <c r="A7" s="2" t="s">
        <v>41</v>
      </c>
      <c r="B7" s="3">
        <v>2</v>
      </c>
      <c r="C7" s="4">
        <v>2000</v>
      </c>
      <c r="D7" s="3">
        <v>11</v>
      </c>
      <c r="E7" s="5">
        <v>42583</v>
      </c>
      <c r="F7" s="6" t="s">
        <v>36</v>
      </c>
      <c r="G7" s="13" t="s">
        <v>22</v>
      </c>
      <c r="H7" s="14">
        <v>1</v>
      </c>
      <c r="I7" s="43">
        <v>2</v>
      </c>
      <c r="J7" s="15">
        <v>3</v>
      </c>
      <c r="K7" s="43">
        <v>4</v>
      </c>
      <c r="L7" s="15">
        <v>5</v>
      </c>
      <c r="M7" s="43">
        <v>6</v>
      </c>
      <c r="N7" s="15">
        <v>7</v>
      </c>
      <c r="O7" s="43">
        <v>8</v>
      </c>
      <c r="P7" s="15">
        <v>9</v>
      </c>
      <c r="Q7" s="43">
        <v>10</v>
      </c>
      <c r="R7" s="15">
        <v>11</v>
      </c>
      <c r="S7" s="43">
        <v>12</v>
      </c>
      <c r="T7" s="15">
        <v>13</v>
      </c>
      <c r="U7" s="16">
        <f>SUM(H7:T7)</f>
        <v>91</v>
      </c>
    </row>
    <row r="8" spans="1:21" ht="18" customHeight="1" x14ac:dyDescent="0.25">
      <c r="A8" s="2" t="s">
        <v>41</v>
      </c>
      <c r="B8" s="3">
        <v>1</v>
      </c>
      <c r="C8" s="4">
        <v>2000</v>
      </c>
      <c r="D8" s="3">
        <v>12</v>
      </c>
      <c r="E8" s="5">
        <v>42982</v>
      </c>
      <c r="F8" s="6" t="s">
        <v>37</v>
      </c>
      <c r="G8" s="7" t="s">
        <v>21</v>
      </c>
      <c r="H8" s="8">
        <v>1</v>
      </c>
      <c r="I8" s="9">
        <v>1</v>
      </c>
      <c r="J8" s="10">
        <v>1</v>
      </c>
      <c r="K8" s="9">
        <v>1</v>
      </c>
      <c r="L8" s="10">
        <v>1</v>
      </c>
      <c r="M8" s="9">
        <v>1</v>
      </c>
      <c r="N8" s="10">
        <v>1</v>
      </c>
      <c r="O8" s="9">
        <v>1</v>
      </c>
      <c r="P8" s="10">
        <v>1</v>
      </c>
      <c r="Q8" s="9">
        <v>1</v>
      </c>
      <c r="R8" s="10">
        <v>1</v>
      </c>
      <c r="S8" s="9">
        <v>1</v>
      </c>
      <c r="T8" s="10">
        <v>1</v>
      </c>
      <c r="U8" s="11">
        <v>1</v>
      </c>
    </row>
    <row r="9" spans="1:21" ht="18" customHeight="1" x14ac:dyDescent="0.25">
      <c r="A9" s="2" t="s">
        <v>41</v>
      </c>
      <c r="B9" s="3">
        <v>2</v>
      </c>
      <c r="C9" s="4">
        <v>2000</v>
      </c>
      <c r="D9" s="3">
        <v>12</v>
      </c>
      <c r="E9" s="5">
        <v>42982</v>
      </c>
      <c r="F9" s="6" t="s">
        <v>37</v>
      </c>
      <c r="G9" s="13" t="s">
        <v>22</v>
      </c>
      <c r="H9" s="14">
        <v>1</v>
      </c>
      <c r="I9" s="43">
        <v>2</v>
      </c>
      <c r="J9" s="15">
        <v>3</v>
      </c>
      <c r="K9" s="43">
        <v>4</v>
      </c>
      <c r="L9" s="15">
        <v>5</v>
      </c>
      <c r="M9" s="43">
        <v>6</v>
      </c>
      <c r="N9" s="15">
        <v>7</v>
      </c>
      <c r="O9" s="43">
        <v>8</v>
      </c>
      <c r="P9" s="15">
        <v>9</v>
      </c>
      <c r="Q9" s="43">
        <v>10</v>
      </c>
      <c r="R9" s="15">
        <v>11</v>
      </c>
      <c r="S9" s="43">
        <v>12</v>
      </c>
      <c r="T9" s="15">
        <v>13</v>
      </c>
      <c r="U9" s="16">
        <f>SUM(H9:T9)</f>
        <v>91</v>
      </c>
    </row>
    <row r="10" spans="1:21" ht="18" customHeight="1" x14ac:dyDescent="0.25">
      <c r="A10" s="2" t="s">
        <v>41</v>
      </c>
      <c r="B10" s="3">
        <v>1</v>
      </c>
      <c r="C10" s="4">
        <v>2000</v>
      </c>
      <c r="D10" s="3">
        <v>13</v>
      </c>
      <c r="E10" s="5">
        <v>42996</v>
      </c>
      <c r="F10" s="6" t="s">
        <v>38</v>
      </c>
      <c r="G10" s="7" t="s">
        <v>21</v>
      </c>
      <c r="H10" s="8">
        <v>1</v>
      </c>
      <c r="I10" s="9">
        <v>1</v>
      </c>
      <c r="J10" s="10">
        <v>1</v>
      </c>
      <c r="K10" s="9">
        <v>1</v>
      </c>
      <c r="L10" s="10">
        <v>1</v>
      </c>
      <c r="M10" s="9">
        <v>1</v>
      </c>
      <c r="N10" s="10">
        <v>1</v>
      </c>
      <c r="O10" s="9">
        <v>1</v>
      </c>
      <c r="P10" s="10">
        <v>1</v>
      </c>
      <c r="Q10" s="9">
        <v>1</v>
      </c>
      <c r="R10" s="10">
        <v>1</v>
      </c>
      <c r="S10" s="9">
        <v>1</v>
      </c>
      <c r="T10" s="10">
        <v>1</v>
      </c>
      <c r="U10" s="11">
        <v>1</v>
      </c>
    </row>
    <row r="11" spans="1:21" ht="18" customHeight="1" x14ac:dyDescent="0.25">
      <c r="A11" s="2" t="s">
        <v>41</v>
      </c>
      <c r="B11" s="3">
        <v>2</v>
      </c>
      <c r="C11" s="4">
        <v>2000</v>
      </c>
      <c r="D11" s="3">
        <v>13</v>
      </c>
      <c r="E11" s="5">
        <v>42996</v>
      </c>
      <c r="F11" s="6" t="s">
        <v>38</v>
      </c>
      <c r="G11" s="13" t="s">
        <v>22</v>
      </c>
      <c r="H11" s="14">
        <v>1</v>
      </c>
      <c r="I11" s="43">
        <v>2</v>
      </c>
      <c r="J11" s="15">
        <v>3</v>
      </c>
      <c r="K11" s="43">
        <v>4</v>
      </c>
      <c r="L11" s="15">
        <v>5</v>
      </c>
      <c r="M11" s="43">
        <v>6</v>
      </c>
      <c r="N11" s="15">
        <v>7</v>
      </c>
      <c r="O11" s="43">
        <v>8</v>
      </c>
      <c r="P11" s="15">
        <v>9</v>
      </c>
      <c r="Q11" s="43">
        <v>10</v>
      </c>
      <c r="R11" s="15">
        <v>11</v>
      </c>
      <c r="S11" s="43">
        <v>12</v>
      </c>
      <c r="T11" s="15">
        <v>13</v>
      </c>
      <c r="U11" s="16">
        <f>SUM(H11:T11)</f>
        <v>91</v>
      </c>
    </row>
    <row r="12" spans="1:21" ht="18" customHeight="1" x14ac:dyDescent="0.25">
      <c r="A12" s="2" t="s">
        <v>41</v>
      </c>
      <c r="B12" s="3">
        <v>1</v>
      </c>
      <c r="C12" s="4">
        <v>2000</v>
      </c>
      <c r="D12" s="3">
        <v>14</v>
      </c>
      <c r="E12" s="5">
        <v>43174</v>
      </c>
      <c r="F12" s="6" t="s">
        <v>39</v>
      </c>
      <c r="G12" s="7" t="s">
        <v>21</v>
      </c>
      <c r="H12" s="8">
        <v>0.64102564102564108</v>
      </c>
      <c r="I12" s="9">
        <v>0.64102564102564108</v>
      </c>
      <c r="J12" s="10">
        <v>0.64102564102564108</v>
      </c>
      <c r="K12" s="9">
        <v>0.64102564102564108</v>
      </c>
      <c r="L12" s="10">
        <v>0.64102564102564108</v>
      </c>
      <c r="M12" s="9">
        <v>0.64102564102564108</v>
      </c>
      <c r="N12" s="10">
        <v>0.64102564102564108</v>
      </c>
      <c r="O12" s="9">
        <v>0.64102564102564108</v>
      </c>
      <c r="P12" s="10">
        <v>0.64102564102564108</v>
      </c>
      <c r="Q12" s="9">
        <v>0.64102564102564108</v>
      </c>
      <c r="R12" s="10">
        <v>0.64102564102564108</v>
      </c>
      <c r="S12" s="9">
        <v>0.64102564102564108</v>
      </c>
      <c r="T12" s="10">
        <v>0.64102564102564108</v>
      </c>
      <c r="U12" s="11">
        <v>0.64102564102564119</v>
      </c>
    </row>
    <row r="13" spans="1:21" ht="18" customHeight="1" x14ac:dyDescent="0.25">
      <c r="A13" s="2" t="s">
        <v>41</v>
      </c>
      <c r="B13" s="3">
        <v>2</v>
      </c>
      <c r="C13" s="4">
        <v>2000</v>
      </c>
      <c r="D13" s="3">
        <v>14</v>
      </c>
      <c r="E13" s="5">
        <v>43174</v>
      </c>
      <c r="F13" s="6" t="s">
        <v>39</v>
      </c>
      <c r="G13" s="13" t="s">
        <v>22</v>
      </c>
      <c r="H13" s="14">
        <v>1</v>
      </c>
      <c r="I13" s="43">
        <v>2</v>
      </c>
      <c r="J13" s="15">
        <v>3</v>
      </c>
      <c r="K13" s="43">
        <v>4</v>
      </c>
      <c r="L13" s="15">
        <v>5</v>
      </c>
      <c r="M13" s="43">
        <v>6</v>
      </c>
      <c r="N13" s="15">
        <v>7</v>
      </c>
      <c r="O13" s="43">
        <v>8</v>
      </c>
      <c r="P13" s="15">
        <v>9</v>
      </c>
      <c r="Q13" s="43">
        <v>10</v>
      </c>
      <c r="R13" s="15">
        <v>11</v>
      </c>
      <c r="S13" s="43">
        <v>12</v>
      </c>
      <c r="T13" s="15">
        <v>13</v>
      </c>
      <c r="U13" s="16">
        <f>SUM(H13:T13)</f>
        <v>91</v>
      </c>
    </row>
    <row r="14" spans="1:21" ht="18" customHeight="1" x14ac:dyDescent="0.25">
      <c r="A14" s="2" t="s">
        <v>41</v>
      </c>
      <c r="B14" s="3">
        <v>1</v>
      </c>
      <c r="C14" s="4">
        <v>2000</v>
      </c>
      <c r="D14" s="3">
        <v>15</v>
      </c>
      <c r="E14" s="5">
        <v>43191</v>
      </c>
      <c r="F14" s="6" t="s">
        <v>40</v>
      </c>
      <c r="G14" s="7" t="s">
        <v>21</v>
      </c>
      <c r="H14" s="8">
        <v>0.51282051282051277</v>
      </c>
      <c r="I14" s="9">
        <v>0.51282051282051277</v>
      </c>
      <c r="J14" s="10">
        <v>0.51282051282051277</v>
      </c>
      <c r="K14" s="9">
        <v>0.51282051282051277</v>
      </c>
      <c r="L14" s="10">
        <v>0.51282051282051277</v>
      </c>
      <c r="M14" s="9">
        <v>0.51282051282051277</v>
      </c>
      <c r="N14" s="10">
        <v>0.51282051282051277</v>
      </c>
      <c r="O14" s="9">
        <v>0.51282051282051277</v>
      </c>
      <c r="P14" s="10">
        <v>0.51282051282051277</v>
      </c>
      <c r="Q14" s="9">
        <v>0.51282051282051277</v>
      </c>
      <c r="R14" s="10">
        <v>0.51282051282051277</v>
      </c>
      <c r="S14" s="9">
        <v>0.51282051282051277</v>
      </c>
      <c r="T14" s="10">
        <v>0.51282051282051277</v>
      </c>
      <c r="U14" s="11">
        <v>0.51282051282051277</v>
      </c>
    </row>
    <row r="15" spans="1:21" ht="18" customHeight="1" x14ac:dyDescent="0.25">
      <c r="A15" s="2" t="s">
        <v>41</v>
      </c>
      <c r="B15" s="3">
        <v>2</v>
      </c>
      <c r="C15" s="4">
        <v>2000</v>
      </c>
      <c r="D15" s="3">
        <v>15</v>
      </c>
      <c r="E15" s="5">
        <v>43191</v>
      </c>
      <c r="F15" s="6" t="s">
        <v>40</v>
      </c>
      <c r="G15" s="13" t="s">
        <v>22</v>
      </c>
      <c r="H15" s="14">
        <v>1</v>
      </c>
      <c r="I15" s="43">
        <v>2</v>
      </c>
      <c r="J15" s="15">
        <v>3</v>
      </c>
      <c r="K15" s="43">
        <v>4</v>
      </c>
      <c r="L15" s="15">
        <v>5</v>
      </c>
      <c r="M15" s="43">
        <v>6</v>
      </c>
      <c r="N15" s="15">
        <v>7</v>
      </c>
      <c r="O15" s="43">
        <v>8</v>
      </c>
      <c r="P15" s="15">
        <v>9</v>
      </c>
      <c r="Q15" s="43">
        <v>10</v>
      </c>
      <c r="R15" s="15">
        <v>11</v>
      </c>
      <c r="S15" s="43">
        <v>12</v>
      </c>
      <c r="T15" s="15">
        <v>13</v>
      </c>
      <c r="U15" s="16">
        <f>SUM(H15:T15)</f>
        <v>91</v>
      </c>
    </row>
  </sheetData>
  <autoFilter ref="A1:U15" xr:uid="{20DE4147-B4D3-465B-AF35-7A3C59E4448A}">
    <sortState xmlns:xlrd2="http://schemas.microsoft.com/office/spreadsheetml/2017/richdata2" ref="A2:U15">
      <sortCondition ref="A1"/>
    </sortState>
  </autoFilter>
  <phoneticPr fontId="9" type="noConversion"/>
  <pageMargins left="0.70866141732283472" right="0.70866141732283472" top="0.78740157480314965" bottom="0.78740157480314965" header="0.31496062992125984" footer="0.31496062992125984"/>
  <pageSetup paperSize="8" scale="7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7135BCB6C5CDC40A510C7B306A4577C" ma:contentTypeVersion="12" ma:contentTypeDescription="Create a new document." ma:contentTypeScope="" ma:versionID="b18afb8611f5400131f37b2b385ea7e1">
  <xsd:schema xmlns:xsd="http://www.w3.org/2001/XMLSchema" xmlns:xs="http://www.w3.org/2001/XMLSchema" xmlns:p="http://schemas.microsoft.com/office/2006/metadata/properties" xmlns:ns3="6ffbe20b-6683-4562-ad6f-495edd60f8fe" xmlns:ns4="3afc581d-f42c-4174-bdee-3c6aebb85fff" targetNamespace="http://schemas.microsoft.com/office/2006/metadata/properties" ma:root="true" ma:fieldsID="7dd4a99431e1166c1bdb8d04895c86bb" ns3:_="" ns4:_="">
    <xsd:import namespace="6ffbe20b-6683-4562-ad6f-495edd60f8fe"/>
    <xsd:import namespace="3afc581d-f42c-4174-bdee-3c6aebb85ff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be20b-6683-4562-ad6f-495edd60f8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fc581d-f42c-4174-bdee-3c6aebb85ff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D9B543-E91F-4537-8369-41D5C35A9D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EE7FA5A-E5A5-43B9-979D-20035CC44CB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070AD4-9CB7-43FC-9556-094F836AEA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fbe20b-6683-4562-ad6f-495edd60f8fe"/>
    <ds:schemaRef ds:uri="3afc581d-f42c-4174-bdee-3c6aebb85f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OVERVIEW</vt:lpstr>
      <vt:lpstr>DBASE</vt:lpstr>
      <vt:lpstr>DBASE!Drucktitel</vt:lpstr>
      <vt:lpstr>OVERVIEW!Drucktitel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Fetinci, Azem</dc:creator>
  <cp:lastModifiedBy>Fetinci, Azem</cp:lastModifiedBy>
  <dcterms:created xsi:type="dcterms:W3CDTF">2020-02-27T18:26:14Z</dcterms:created>
  <dcterms:modified xsi:type="dcterms:W3CDTF">2020-02-27T19:33:47Z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0x01010097135BCB6C5CDC40A510C7B306A4577C</vt:lpwstr>
  </property>
</Properties>
</file>