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crownequipmentcorporation-my.sharepoint.com/personal/azem_fetinci_crown_com/Documents/User_Data/Desktop/Makro/"/>
    </mc:Choice>
  </mc:AlternateContent>
  <xr:revisionPtr revIDLastSave="100" documentId="8_{767F9179-54BF-4FE7-8AE8-C1AD9E62405B}" xr6:coauthVersionLast="45" xr6:coauthVersionMax="45" xr10:uidLastSave="{EE1520F5-2960-48D3-9BF4-E80DEF4B41E9}"/>
  <bookViews>
    <workbookView xWindow="-120" yWindow="-120" windowWidth="29040" windowHeight="15840" xr2:uid="{00000000-000D-0000-FFFF-FFFF00000000}"/>
  </bookViews>
  <sheets>
    <sheet name="2020-05 - KUP Service" sheetId="14" r:id="rId1"/>
    <sheet name="2020-05 - KUP Rental" sheetId="18" r:id="rId2"/>
    <sheet name="2020-06 - KUP Service" sheetId="17" r:id="rId3"/>
    <sheet name="Wochenprogramme" sheetId="6" r:id="rId4"/>
    <sheet name="Feiertage und Ferien" sheetId="2" r:id="rId5"/>
  </sheets>
  <definedNames>
    <definedName name="_xlnm._FilterDatabase" localSheetId="1" hidden="1">'2020-05 - KUP Rental'!$A$12:$CA$12</definedName>
    <definedName name="_xlnm._FilterDatabase" localSheetId="0" hidden="1">'2020-05 - KUP Service'!$A$12:$CA$12</definedName>
    <definedName name="_xlnm._FilterDatabase" localSheetId="2" hidden="1">'2020-06 - KUP Service'!$A$12:$BY$12</definedName>
    <definedName name="_xlnm.Print_Titles" localSheetId="3">Wochenprogramme!$1:$1</definedName>
    <definedName name="Fehlgrund">'Feiertage und Ferien'!$K$5:$K$7</definedName>
    <definedName name="Feiertage">'Feiertage und Ferien'!$G$5:$G$23</definedName>
    <definedName name="Feiertage1">'Feiertage und Ferien'!$G$5:$H$35</definedName>
    <definedName name="FeiertagFG">'Feiertage und Ferien'!#REF!</definedName>
    <definedName name="Kalenderjahr">'Feiertage und Ferien'!#REF!</definedName>
    <definedName name="KUOption">'Feiertage und Ferien'!$N$5:$N$16</definedName>
    <definedName name="NonWorkTime">'Feiertage und Ferien'!$L$5</definedName>
    <definedName name="Status">'Feiertage und Ferien'!$M$5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A18" i="18" l="1"/>
  <c r="CA17" i="18"/>
  <c r="CA16" i="18"/>
  <c r="BY16" i="18"/>
  <c r="BX16" i="18"/>
  <c r="BW16" i="18"/>
  <c r="BV16" i="18"/>
  <c r="BU16" i="18"/>
  <c r="BT16" i="18"/>
  <c r="BS16" i="18"/>
  <c r="BR16" i="18"/>
  <c r="BQ16" i="18"/>
  <c r="BP16" i="18"/>
  <c r="BO16" i="18"/>
  <c r="BN16" i="18"/>
  <c r="BM16" i="18"/>
  <c r="BL16" i="18"/>
  <c r="BK16" i="18"/>
  <c r="BJ16" i="18"/>
  <c r="BI16" i="18"/>
  <c r="BH16" i="18"/>
  <c r="BG16" i="18"/>
  <c r="BF16" i="18"/>
  <c r="BE16" i="18"/>
  <c r="BD16" i="18"/>
  <c r="BC16" i="18"/>
  <c r="BB16" i="18"/>
  <c r="BA16" i="18"/>
  <c r="AZ16" i="18"/>
  <c r="AY16" i="18"/>
  <c r="L16" i="18" s="1"/>
  <c r="N16" i="18" s="1"/>
  <c r="AX16" i="18"/>
  <c r="AW16" i="18"/>
  <c r="AV16" i="18"/>
  <c r="AU16" i="18"/>
  <c r="M16" i="18"/>
  <c r="CA15" i="18"/>
  <c r="CA14" i="18"/>
  <c r="CA13" i="18"/>
  <c r="AU12" i="18"/>
  <c r="AU9" i="18" s="1"/>
  <c r="O12" i="18"/>
  <c r="A6" i="18"/>
  <c r="P3" i="18"/>
  <c r="O10" i="18" l="1"/>
  <c r="AU10" i="18" s="1"/>
  <c r="O11" i="18"/>
  <c r="O9" i="18"/>
  <c r="P12" i="18"/>
  <c r="O6" i="18"/>
  <c r="AU6" i="18" s="1"/>
  <c r="M18" i="17"/>
  <c r="M17" i="17"/>
  <c r="BY16" i="17"/>
  <c r="BW16" i="17"/>
  <c r="BV16" i="17"/>
  <c r="BS16" i="17"/>
  <c r="BQ16" i="17"/>
  <c r="BP16" i="17"/>
  <c r="BO16" i="17"/>
  <c r="BN16" i="17"/>
  <c r="BK16" i="17"/>
  <c r="BI16" i="17"/>
  <c r="BH16" i="17"/>
  <c r="BG16" i="17"/>
  <c r="BF16" i="17"/>
  <c r="BC16" i="17"/>
  <c r="BA16" i="17"/>
  <c r="AZ16" i="17"/>
  <c r="AY16" i="17"/>
  <c r="AX16" i="17"/>
  <c r="AU16" i="17"/>
  <c r="M16" i="17"/>
  <c r="BY15" i="17"/>
  <c r="M15" i="17"/>
  <c r="BY14" i="17"/>
  <c r="M14" i="17"/>
  <c r="BY18" i="17"/>
  <c r="BY17" i="17"/>
  <c r="BU16" i="17"/>
  <c r="CA18" i="14"/>
  <c r="CA17" i="14"/>
  <c r="CA16" i="14"/>
  <c r="BY16" i="14"/>
  <c r="BX16" i="14"/>
  <c r="BW16" i="14"/>
  <c r="BV16" i="14"/>
  <c r="BU16" i="14"/>
  <c r="BT16" i="14"/>
  <c r="BS16" i="14"/>
  <c r="BR16" i="14"/>
  <c r="BQ16" i="14"/>
  <c r="BP16" i="14"/>
  <c r="BO16" i="14"/>
  <c r="BN16" i="14"/>
  <c r="BM16" i="14"/>
  <c r="BL16" i="14"/>
  <c r="BK16" i="14"/>
  <c r="BJ16" i="14"/>
  <c r="BI16" i="14"/>
  <c r="BH16" i="14"/>
  <c r="BG16" i="14"/>
  <c r="BF16" i="14"/>
  <c r="BE16" i="14"/>
  <c r="BD16" i="14"/>
  <c r="BC16" i="14"/>
  <c r="BB16" i="14"/>
  <c r="BA16" i="14"/>
  <c r="AZ16" i="14"/>
  <c r="AY16" i="14"/>
  <c r="AX16" i="14"/>
  <c r="AW16" i="14"/>
  <c r="AV16" i="14"/>
  <c r="AU16" i="14"/>
  <c r="M16" i="14"/>
  <c r="CA15" i="14"/>
  <c r="CA14" i="14"/>
  <c r="AU17" i="18" l="1"/>
  <c r="AU14" i="18"/>
  <c r="AU18" i="18"/>
  <c r="AU13" i="18"/>
  <c r="AU11" i="18"/>
  <c r="AU15" i="18"/>
  <c r="P10" i="18"/>
  <c r="AV10" i="18" s="1"/>
  <c r="P6" i="18"/>
  <c r="AV6" i="18" s="1"/>
  <c r="P11" i="18"/>
  <c r="Q12" i="18"/>
  <c r="AV12" i="18"/>
  <c r="AT16" i="17"/>
  <c r="BB16" i="17"/>
  <c r="BJ16" i="17"/>
  <c r="BR16" i="17"/>
  <c r="AV16" i="17"/>
  <c r="BD16" i="17"/>
  <c r="BL16" i="17"/>
  <c r="BT16" i="17"/>
  <c r="AW16" i="17"/>
  <c r="BE16" i="17"/>
  <c r="BM16" i="17"/>
  <c r="L16" i="14"/>
  <c r="N16" i="14" s="1"/>
  <c r="AV14" i="18" l="1"/>
  <c r="AV13" i="18"/>
  <c r="AV11" i="18"/>
  <c r="AV18" i="18"/>
  <c r="AV17" i="18"/>
  <c r="AV15" i="18"/>
  <c r="Q6" i="18"/>
  <c r="AW6" i="18" s="1"/>
  <c r="Q11" i="18"/>
  <c r="R12" i="18"/>
  <c r="AW12" i="18"/>
  <c r="Q10" i="18"/>
  <c r="AW10" i="18" s="1"/>
  <c r="L16" i="17"/>
  <c r="N16" i="17" s="1"/>
  <c r="G16" i="17" s="1"/>
  <c r="R11" i="18" l="1"/>
  <c r="S12" i="18"/>
  <c r="AX12" i="18"/>
  <c r="R6" i="18"/>
  <c r="AX6" i="18" s="1"/>
  <c r="R10" i="18"/>
  <c r="AX10" i="18" s="1"/>
  <c r="AW17" i="18"/>
  <c r="AW11" i="18"/>
  <c r="AW13" i="18"/>
  <c r="AW18" i="18"/>
  <c r="AW15" i="18"/>
  <c r="AW14" i="18"/>
  <c r="P3" i="17"/>
  <c r="T12" i="18" l="1"/>
  <c r="AY12" i="18"/>
  <c r="S10" i="18"/>
  <c r="AY10" i="18" s="1"/>
  <c r="S11" i="18"/>
  <c r="S6" i="18"/>
  <c r="AY6" i="18" s="1"/>
  <c r="AX13" i="18"/>
  <c r="AX11" i="18"/>
  <c r="AX18" i="18"/>
  <c r="AX15" i="18"/>
  <c r="AX17" i="18"/>
  <c r="AX14" i="18"/>
  <c r="M13" i="17"/>
  <c r="V2" i="17" s="1"/>
  <c r="AZ12" i="18" l="1"/>
  <c r="T10" i="18"/>
  <c r="AZ10" i="18" s="1"/>
  <c r="T11" i="18"/>
  <c r="U12" i="18"/>
  <c r="T6" i="18"/>
  <c r="AZ6" i="18" s="1"/>
  <c r="AY13" i="18"/>
  <c r="AY11" i="18"/>
  <c r="AY18" i="18"/>
  <c r="AY15" i="18"/>
  <c r="AY17" i="18"/>
  <c r="AY14" i="18"/>
  <c r="J2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J3" i="6"/>
  <c r="BA12" i="18" l="1"/>
  <c r="U10" i="18"/>
  <c r="BA10" i="18" s="1"/>
  <c r="U6" i="18"/>
  <c r="BA6" i="18" s="1"/>
  <c r="U11" i="18"/>
  <c r="V12" i="18"/>
  <c r="AZ18" i="18"/>
  <c r="AZ15" i="18"/>
  <c r="AZ17" i="18"/>
  <c r="AZ14" i="18"/>
  <c r="AZ11" i="18"/>
  <c r="AZ13" i="18"/>
  <c r="BY13" i="17"/>
  <c r="O12" i="17"/>
  <c r="P12" i="17" s="1"/>
  <c r="A6" i="17"/>
  <c r="BA15" i="18" l="1"/>
  <c r="BA17" i="18"/>
  <c r="BA14" i="18"/>
  <c r="BA11" i="18"/>
  <c r="BA13" i="18"/>
  <c r="BA18" i="18"/>
  <c r="V10" i="18"/>
  <c r="BB10" i="18" s="1"/>
  <c r="V6" i="18"/>
  <c r="BB6" i="18" s="1"/>
  <c r="V11" i="18"/>
  <c r="W12" i="18"/>
  <c r="BB12" i="18"/>
  <c r="O6" i="17"/>
  <c r="AT6" i="17" s="1"/>
  <c r="P10" i="17"/>
  <c r="AU10" i="17" s="1"/>
  <c r="P6" i="17"/>
  <c r="AU6" i="17" s="1"/>
  <c r="P11" i="17"/>
  <c r="Q12" i="17"/>
  <c r="AU12" i="17"/>
  <c r="O9" i="17"/>
  <c r="O11" i="17"/>
  <c r="O10" i="17"/>
  <c r="AT10" i="17" s="1"/>
  <c r="AT12" i="17"/>
  <c r="AT9" i="17" s="1"/>
  <c r="BB18" i="18" l="1"/>
  <c r="BB17" i="18"/>
  <c r="BB14" i="18"/>
  <c r="BB11" i="18"/>
  <c r="BB15" i="18"/>
  <c r="BB13" i="18"/>
  <c r="W10" i="18"/>
  <c r="BC10" i="18" s="1"/>
  <c r="W11" i="18"/>
  <c r="X12" i="18"/>
  <c r="BC12" i="18"/>
  <c r="W6" i="18"/>
  <c r="BC6" i="18" s="1"/>
  <c r="AT15" i="17"/>
  <c r="AT17" i="17"/>
  <c r="AT14" i="17"/>
  <c r="AT18" i="17"/>
  <c r="AT13" i="17"/>
  <c r="AU15" i="17"/>
  <c r="AU17" i="17"/>
  <c r="AU18" i="17"/>
  <c r="AU14" i="17"/>
  <c r="AU13" i="17"/>
  <c r="AT11" i="17"/>
  <c r="AV12" i="17"/>
  <c r="Q6" i="17"/>
  <c r="AV6" i="17" s="1"/>
  <c r="Q11" i="17"/>
  <c r="R12" i="17"/>
  <c r="Q10" i="17"/>
  <c r="AV10" i="17" s="1"/>
  <c r="AU11" i="17"/>
  <c r="BC17" i="18" l="1"/>
  <c r="BC14" i="18"/>
  <c r="BC18" i="18"/>
  <c r="BC13" i="18"/>
  <c r="BC11" i="18"/>
  <c r="BC15" i="18"/>
  <c r="X10" i="18"/>
  <c r="BD10" i="18" s="1"/>
  <c r="X6" i="18"/>
  <c r="BD6" i="18" s="1"/>
  <c r="X11" i="18"/>
  <c r="Y12" i="18"/>
  <c r="BD12" i="18"/>
  <c r="AV15" i="17"/>
  <c r="AV17" i="17"/>
  <c r="AV14" i="17"/>
  <c r="AV18" i="17"/>
  <c r="AV13" i="17"/>
  <c r="R10" i="17"/>
  <c r="AW10" i="17" s="1"/>
  <c r="R11" i="17"/>
  <c r="S12" i="17"/>
  <c r="AW12" i="17"/>
  <c r="R6" i="17"/>
  <c r="AW6" i="17" s="1"/>
  <c r="AV11" i="17"/>
  <c r="Y6" i="18" l="1"/>
  <c r="BE6" i="18" s="1"/>
  <c r="Y11" i="18"/>
  <c r="Z12" i="18"/>
  <c r="BE12" i="18"/>
  <c r="Y10" i="18"/>
  <c r="BE10" i="18" s="1"/>
  <c r="BD14" i="18"/>
  <c r="BD13" i="18"/>
  <c r="BD11" i="18"/>
  <c r="BD18" i="18"/>
  <c r="BD15" i="18"/>
  <c r="BD17" i="18"/>
  <c r="AW14" i="17"/>
  <c r="AW17" i="17"/>
  <c r="AW15" i="17"/>
  <c r="AW18" i="17"/>
  <c r="AW13" i="17"/>
  <c r="S6" i="17"/>
  <c r="AX6" i="17" s="1"/>
  <c r="S11" i="17"/>
  <c r="T12" i="17"/>
  <c r="AX12" i="17"/>
  <c r="S10" i="17"/>
  <c r="AX10" i="17" s="1"/>
  <c r="AW11" i="17"/>
  <c r="BE17" i="18" l="1"/>
  <c r="BE13" i="18"/>
  <c r="BE11" i="18"/>
  <c r="BE18" i="18"/>
  <c r="BE15" i="18"/>
  <c r="BE14" i="18"/>
  <c r="Z11" i="18"/>
  <c r="AA12" i="18"/>
  <c r="BF12" i="18"/>
  <c r="Z10" i="18"/>
  <c r="BF10" i="18" s="1"/>
  <c r="Z6" i="18"/>
  <c r="BF6" i="18" s="1"/>
  <c r="AX14" i="17"/>
  <c r="AX15" i="17"/>
  <c r="AX17" i="17"/>
  <c r="AX18" i="17"/>
  <c r="AX13" i="17"/>
  <c r="T10" i="17"/>
  <c r="AY10" i="17" s="1"/>
  <c r="T11" i="17"/>
  <c r="U12" i="17"/>
  <c r="AY12" i="17"/>
  <c r="T6" i="17"/>
  <c r="AY6" i="17" s="1"/>
  <c r="AX11" i="17"/>
  <c r="AB12" i="18" l="1"/>
  <c r="BG12" i="18"/>
  <c r="AA6" i="18"/>
  <c r="BG6" i="18" s="1"/>
  <c r="AA10" i="18"/>
  <c r="BG10" i="18" s="1"/>
  <c r="AA11" i="18"/>
  <c r="BF13" i="18"/>
  <c r="BF11" i="18"/>
  <c r="BF18" i="18"/>
  <c r="BF15" i="18"/>
  <c r="BF17" i="18"/>
  <c r="BF14" i="18"/>
  <c r="AY14" i="17"/>
  <c r="AY15" i="17"/>
  <c r="AY17" i="17"/>
  <c r="AY18" i="17"/>
  <c r="AY13" i="17"/>
  <c r="U6" i="17"/>
  <c r="AZ6" i="17" s="1"/>
  <c r="V12" i="17"/>
  <c r="AZ12" i="17"/>
  <c r="U10" i="17"/>
  <c r="AZ10" i="17" s="1"/>
  <c r="U11" i="17"/>
  <c r="AY11" i="17"/>
  <c r="BG13" i="18" l="1"/>
  <c r="BG11" i="18"/>
  <c r="BG18" i="18"/>
  <c r="BG15" i="18"/>
  <c r="BG17" i="18"/>
  <c r="BG14" i="18"/>
  <c r="BH12" i="18"/>
  <c r="AB10" i="18"/>
  <c r="BH10" i="18" s="1"/>
  <c r="AB6" i="18"/>
  <c r="BH6" i="18" s="1"/>
  <c r="AB11" i="18"/>
  <c r="AC12" i="18"/>
  <c r="AZ15" i="17"/>
  <c r="AZ14" i="17"/>
  <c r="AZ18" i="17"/>
  <c r="AZ17" i="17"/>
  <c r="AZ13" i="17"/>
  <c r="AZ11" i="17"/>
  <c r="V11" i="17"/>
  <c r="BA12" i="17"/>
  <c r="V10" i="17"/>
  <c r="BA10" i="17" s="1"/>
  <c r="V6" i="17"/>
  <c r="BA6" i="17" s="1"/>
  <c r="W12" i="17"/>
  <c r="BI12" i="18" l="1"/>
  <c r="AC10" i="18"/>
  <c r="BI10" i="18" s="1"/>
  <c r="AC6" i="18"/>
  <c r="BI6" i="18" s="1"/>
  <c r="AC11" i="18"/>
  <c r="AD12" i="18"/>
  <c r="BH18" i="18"/>
  <c r="BH15" i="18"/>
  <c r="BH17" i="18"/>
  <c r="BH14" i="18"/>
  <c r="BH13" i="18"/>
  <c r="BH11" i="18"/>
  <c r="BA15" i="17"/>
  <c r="BA14" i="17"/>
  <c r="BA17" i="17"/>
  <c r="BA18" i="17"/>
  <c r="BA13" i="17"/>
  <c r="X12" i="17"/>
  <c r="BB12" i="17"/>
  <c r="W6" i="17"/>
  <c r="BB6" i="17" s="1"/>
  <c r="W10" i="17"/>
  <c r="BB10" i="17" s="1"/>
  <c r="W11" i="17"/>
  <c r="BA11" i="17"/>
  <c r="AD10" i="18" l="1"/>
  <c r="BJ10" i="18" s="1"/>
  <c r="AD6" i="18"/>
  <c r="BJ6" i="18" s="1"/>
  <c r="AD11" i="18"/>
  <c r="AE12" i="18"/>
  <c r="BJ12" i="18"/>
  <c r="BI15" i="18"/>
  <c r="BI17" i="18"/>
  <c r="BI14" i="18"/>
  <c r="BI18" i="18"/>
  <c r="BI13" i="18"/>
  <c r="BI11" i="18"/>
  <c r="BB15" i="17"/>
  <c r="BB17" i="17"/>
  <c r="BB14" i="17"/>
  <c r="BB18" i="17"/>
  <c r="BB13" i="17"/>
  <c r="BB11" i="17"/>
  <c r="X10" i="17"/>
  <c r="BC10" i="17" s="1"/>
  <c r="X6" i="17"/>
  <c r="BC6" i="17" s="1"/>
  <c r="X11" i="17"/>
  <c r="Y12" i="17"/>
  <c r="BC12" i="17"/>
  <c r="AE10" i="18" l="1"/>
  <c r="BK10" i="18" s="1"/>
  <c r="AE11" i="18"/>
  <c r="AF12" i="18"/>
  <c r="AE6" i="18"/>
  <c r="BK6" i="18" s="1"/>
  <c r="BK12" i="18"/>
  <c r="BJ18" i="18"/>
  <c r="BJ17" i="18"/>
  <c r="BJ14" i="18"/>
  <c r="BJ13" i="18"/>
  <c r="BJ15" i="18"/>
  <c r="BJ11" i="18"/>
  <c r="BC15" i="17"/>
  <c r="BC14" i="17"/>
  <c r="BC17" i="17"/>
  <c r="BC18" i="17"/>
  <c r="BC13" i="17"/>
  <c r="BC11" i="17"/>
  <c r="BD12" i="17"/>
  <c r="Y6" i="17"/>
  <c r="BD6" i="17" s="1"/>
  <c r="Y11" i="17"/>
  <c r="Z12" i="17"/>
  <c r="Y10" i="17"/>
  <c r="BD10" i="17" s="1"/>
  <c r="AF10" i="18" l="1"/>
  <c r="BL10" i="18" s="1"/>
  <c r="AF6" i="18"/>
  <c r="BL6" i="18" s="1"/>
  <c r="AF11" i="18"/>
  <c r="AG12" i="18"/>
  <c r="BL12" i="18"/>
  <c r="BK17" i="18"/>
  <c r="BK14" i="18"/>
  <c r="BK18" i="18"/>
  <c r="BK13" i="18"/>
  <c r="BK11" i="18"/>
  <c r="BK15" i="18"/>
  <c r="BD15" i="17"/>
  <c r="BD17" i="17"/>
  <c r="BD14" i="17"/>
  <c r="BD18" i="17"/>
  <c r="BD13" i="17"/>
  <c r="BD11" i="17"/>
  <c r="Z10" i="17"/>
  <c r="BE10" i="17" s="1"/>
  <c r="Z11" i="17"/>
  <c r="AA12" i="17"/>
  <c r="BE12" i="17"/>
  <c r="Z6" i="17"/>
  <c r="BE6" i="17" s="1"/>
  <c r="AG6" i="18" l="1"/>
  <c r="BM6" i="18" s="1"/>
  <c r="AG11" i="18"/>
  <c r="AH12" i="18"/>
  <c r="BM12" i="18"/>
  <c r="AG10" i="18"/>
  <c r="BM10" i="18" s="1"/>
  <c r="BL14" i="18"/>
  <c r="BL13" i="18"/>
  <c r="BL11" i="18"/>
  <c r="BL15" i="18"/>
  <c r="BL18" i="18"/>
  <c r="BL17" i="18"/>
  <c r="BE18" i="17"/>
  <c r="BE15" i="17"/>
  <c r="BE14" i="17"/>
  <c r="BE17" i="17"/>
  <c r="BE13" i="17"/>
  <c r="AA6" i="17"/>
  <c r="BF6" i="17" s="1"/>
  <c r="AA11" i="17"/>
  <c r="AB12" i="17"/>
  <c r="BF12" i="17"/>
  <c r="AA10" i="17"/>
  <c r="BF10" i="17" s="1"/>
  <c r="BE11" i="17"/>
  <c r="AH11" i="18" l="1"/>
  <c r="AI12" i="18"/>
  <c r="BN12" i="18"/>
  <c r="AH6" i="18"/>
  <c r="BN6" i="18" s="1"/>
  <c r="AH10" i="18"/>
  <c r="BN10" i="18" s="1"/>
  <c r="BM17" i="18"/>
  <c r="BM13" i="18"/>
  <c r="BM11" i="18"/>
  <c r="BM18" i="18"/>
  <c r="BM15" i="18"/>
  <c r="BM14" i="18"/>
  <c r="BF15" i="17"/>
  <c r="BF14" i="17"/>
  <c r="BF18" i="17"/>
  <c r="BF17" i="17"/>
  <c r="BF13" i="17"/>
  <c r="AB10" i="17"/>
  <c r="BG10" i="17" s="1"/>
  <c r="AB11" i="17"/>
  <c r="AC12" i="17"/>
  <c r="BG12" i="17"/>
  <c r="AB6" i="17"/>
  <c r="BG6" i="17" s="1"/>
  <c r="BF11" i="17"/>
  <c r="AJ12" i="18" l="1"/>
  <c r="BO12" i="18"/>
  <c r="AI11" i="18"/>
  <c r="AI10" i="18"/>
  <c r="BO10" i="18" s="1"/>
  <c r="AI6" i="18"/>
  <c r="BO6" i="18" s="1"/>
  <c r="BN13" i="18"/>
  <c r="BN11" i="18"/>
  <c r="BN18" i="18"/>
  <c r="BN15" i="18"/>
  <c r="BN17" i="18"/>
  <c r="BN14" i="18"/>
  <c r="BG15" i="17"/>
  <c r="BG14" i="17"/>
  <c r="BG18" i="17"/>
  <c r="BG17" i="17"/>
  <c r="BG13" i="17"/>
  <c r="AC6" i="17"/>
  <c r="BH6" i="17" s="1"/>
  <c r="AD12" i="17"/>
  <c r="BH12" i="17"/>
  <c r="AC10" i="17"/>
  <c r="BH10" i="17" s="1"/>
  <c r="AC11" i="17"/>
  <c r="BG11" i="17"/>
  <c r="BO13" i="18" l="1"/>
  <c r="BO11" i="18"/>
  <c r="BO18" i="18"/>
  <c r="BO15" i="18"/>
  <c r="BO17" i="18"/>
  <c r="BO14" i="18"/>
  <c r="BP12" i="18"/>
  <c r="AJ10" i="18"/>
  <c r="BP10" i="18" s="1"/>
  <c r="AK12" i="18"/>
  <c r="AJ6" i="18"/>
  <c r="BP6" i="18" s="1"/>
  <c r="AJ11" i="18"/>
  <c r="BH15" i="17"/>
  <c r="BH14" i="17"/>
  <c r="BH17" i="17"/>
  <c r="BH18" i="17"/>
  <c r="BH13" i="17"/>
  <c r="BH11" i="17"/>
  <c r="AD11" i="17"/>
  <c r="BI12" i="17"/>
  <c r="AD10" i="17"/>
  <c r="BI10" i="17" s="1"/>
  <c r="AD6" i="17"/>
  <c r="BI6" i="17" s="1"/>
  <c r="AE12" i="17"/>
  <c r="BP18" i="18" l="1"/>
  <c r="BP15" i="18"/>
  <c r="BP17" i="18"/>
  <c r="BP14" i="18"/>
  <c r="BP13" i="18"/>
  <c r="BP11" i="18"/>
  <c r="BQ12" i="18"/>
  <c r="AK10" i="18"/>
  <c r="BQ10" i="18" s="1"/>
  <c r="AK6" i="18"/>
  <c r="BQ6" i="18" s="1"/>
  <c r="AK11" i="18"/>
  <c r="AL12" i="18"/>
  <c r="BI14" i="17"/>
  <c r="BI15" i="17"/>
  <c r="BI17" i="17"/>
  <c r="BI18" i="17"/>
  <c r="BI13" i="17"/>
  <c r="AF12" i="17"/>
  <c r="BJ12" i="17"/>
  <c r="AE6" i="17"/>
  <c r="BJ6" i="17" s="1"/>
  <c r="AE10" i="17"/>
  <c r="BJ10" i="17" s="1"/>
  <c r="AE11" i="17"/>
  <c r="BI11" i="17"/>
  <c r="AL10" i="18" l="1"/>
  <c r="BR10" i="18" s="1"/>
  <c r="AL6" i="18"/>
  <c r="BR6" i="18" s="1"/>
  <c r="AL11" i="18"/>
  <c r="BR12" i="18"/>
  <c r="AM12" i="18"/>
  <c r="BQ18" i="18"/>
  <c r="BQ15" i="18"/>
  <c r="BQ17" i="18"/>
  <c r="BQ14" i="18"/>
  <c r="BQ11" i="18"/>
  <c r="BQ13" i="18"/>
  <c r="BJ14" i="17"/>
  <c r="BJ18" i="17"/>
  <c r="BJ15" i="17"/>
  <c r="BJ17" i="17"/>
  <c r="BJ13" i="17"/>
  <c r="BJ11" i="17"/>
  <c r="AF10" i="17"/>
  <c r="BK10" i="17" s="1"/>
  <c r="AF6" i="17"/>
  <c r="BK6" i="17" s="1"/>
  <c r="AF11" i="17"/>
  <c r="AG12" i="17"/>
  <c r="BK12" i="17"/>
  <c r="AM10" i="18" l="1"/>
  <c r="BS10" i="18" s="1"/>
  <c r="AM6" i="18"/>
  <c r="BS6" i="18" s="1"/>
  <c r="AM11" i="18"/>
  <c r="AN12" i="18"/>
  <c r="BS12" i="18"/>
  <c r="BR18" i="18"/>
  <c r="BR17" i="18"/>
  <c r="BR14" i="18"/>
  <c r="BR15" i="18"/>
  <c r="BR11" i="18"/>
  <c r="BR13" i="18"/>
  <c r="BK15" i="17"/>
  <c r="BK14" i="17"/>
  <c r="BK17" i="17"/>
  <c r="BK18" i="17"/>
  <c r="BK13" i="17"/>
  <c r="BL12" i="17"/>
  <c r="AG6" i="17"/>
  <c r="BL6" i="17" s="1"/>
  <c r="AG11" i="17"/>
  <c r="AH12" i="17"/>
  <c r="AG10" i="17"/>
  <c r="BL10" i="17" s="1"/>
  <c r="BK11" i="17"/>
  <c r="BS17" i="18" l="1"/>
  <c r="BS14" i="18"/>
  <c r="BS18" i="18"/>
  <c r="BS13" i="18"/>
  <c r="BS11" i="18"/>
  <c r="BS15" i="18"/>
  <c r="AN10" i="18"/>
  <c r="BT10" i="18" s="1"/>
  <c r="AN6" i="18"/>
  <c r="BT6" i="18" s="1"/>
  <c r="AN11" i="18"/>
  <c r="AO12" i="18"/>
  <c r="BT12" i="18"/>
  <c r="BL15" i="17"/>
  <c r="BL17" i="17"/>
  <c r="BL14" i="17"/>
  <c r="BL18" i="17"/>
  <c r="BL13" i="17"/>
  <c r="BL11" i="17"/>
  <c r="AH10" i="17"/>
  <c r="BM10" i="17" s="1"/>
  <c r="AH11" i="17"/>
  <c r="AI12" i="17"/>
  <c r="BM12" i="17"/>
  <c r="AH6" i="17"/>
  <c r="BM6" i="17" s="1"/>
  <c r="AO6" i="18" l="1"/>
  <c r="BU6" i="18" s="1"/>
  <c r="AO11" i="18"/>
  <c r="AP12" i="18"/>
  <c r="BU12" i="18"/>
  <c r="AO10" i="18"/>
  <c r="BU10" i="18" s="1"/>
  <c r="BT14" i="18"/>
  <c r="BT13" i="18"/>
  <c r="BT11" i="18"/>
  <c r="BT15" i="18"/>
  <c r="BT18" i="18"/>
  <c r="BT17" i="18"/>
  <c r="BM18" i="17"/>
  <c r="BM14" i="17"/>
  <c r="BM17" i="17"/>
  <c r="BM15" i="17"/>
  <c r="BM13" i="17"/>
  <c r="BM11" i="17"/>
  <c r="AI6" i="17"/>
  <c r="BN6" i="17" s="1"/>
  <c r="AI11" i="17"/>
  <c r="AJ12" i="17"/>
  <c r="BN12" i="17"/>
  <c r="AI10" i="17"/>
  <c r="BN10" i="17" s="1"/>
  <c r="AP11" i="18" l="1"/>
  <c r="AQ12" i="18"/>
  <c r="BV12" i="18"/>
  <c r="AP6" i="18"/>
  <c r="BV6" i="18" s="1"/>
  <c r="AP10" i="18"/>
  <c r="BV10" i="18" s="1"/>
  <c r="BU17" i="18"/>
  <c r="BU13" i="18"/>
  <c r="BU11" i="18"/>
  <c r="BU18" i="18"/>
  <c r="BU15" i="18"/>
  <c r="BU14" i="18"/>
  <c r="BN15" i="17"/>
  <c r="BN14" i="17"/>
  <c r="BN18" i="17"/>
  <c r="BN17" i="17"/>
  <c r="BN13" i="17"/>
  <c r="AJ10" i="17"/>
  <c r="BO10" i="17" s="1"/>
  <c r="AJ11" i="17"/>
  <c r="AK12" i="17"/>
  <c r="BO12" i="17"/>
  <c r="AJ6" i="17"/>
  <c r="BO6" i="17" s="1"/>
  <c r="BN11" i="17"/>
  <c r="AR12" i="18" l="1"/>
  <c r="BW12" i="18"/>
  <c r="AQ10" i="18"/>
  <c r="BW10" i="18" s="1"/>
  <c r="AQ11" i="18"/>
  <c r="AQ6" i="18"/>
  <c r="BW6" i="18" s="1"/>
  <c r="BV13" i="18"/>
  <c r="BV11" i="18"/>
  <c r="BV18" i="18"/>
  <c r="BV15" i="18"/>
  <c r="BV17" i="18"/>
  <c r="BV14" i="18"/>
  <c r="BO15" i="17"/>
  <c r="BO14" i="17"/>
  <c r="BO18" i="17"/>
  <c r="BO17" i="17"/>
  <c r="BO13" i="17"/>
  <c r="BO11" i="17"/>
  <c r="AK6" i="17"/>
  <c r="BP6" i="17" s="1"/>
  <c r="AL12" i="17"/>
  <c r="BP12" i="17"/>
  <c r="AK10" i="17"/>
  <c r="BP10" i="17" s="1"/>
  <c r="AK11" i="17"/>
  <c r="BW13" i="18" l="1"/>
  <c r="BW11" i="18"/>
  <c r="BW18" i="18"/>
  <c r="BW15" i="18"/>
  <c r="BW17" i="18"/>
  <c r="BW14" i="18"/>
  <c r="BX12" i="18"/>
  <c r="AR10" i="18"/>
  <c r="BX10" i="18" s="1"/>
  <c r="AR6" i="18"/>
  <c r="BX6" i="18" s="1"/>
  <c r="AR11" i="18"/>
  <c r="AS12" i="18"/>
  <c r="BP15" i="17"/>
  <c r="BP14" i="17"/>
  <c r="BP18" i="17"/>
  <c r="BP17" i="17"/>
  <c r="BP13" i="17"/>
  <c r="BP11" i="17"/>
  <c r="AL11" i="17"/>
  <c r="BQ12" i="17"/>
  <c r="AL10" i="17"/>
  <c r="BQ10" i="17" s="1"/>
  <c r="AL6" i="17"/>
  <c r="BQ6" i="17" s="1"/>
  <c r="AM12" i="17"/>
  <c r="BY12" i="18" l="1"/>
  <c r="AS10" i="18"/>
  <c r="BY10" i="18" s="1"/>
  <c r="AS6" i="18"/>
  <c r="BY6" i="18" s="1"/>
  <c r="AS11" i="18"/>
  <c r="BX18" i="18"/>
  <c r="BX15" i="18"/>
  <c r="BX17" i="18"/>
  <c r="BX14" i="18"/>
  <c r="BX11" i="18"/>
  <c r="BX13" i="18"/>
  <c r="BQ15" i="17"/>
  <c r="BQ14" i="17"/>
  <c r="BQ17" i="17"/>
  <c r="BQ18" i="17"/>
  <c r="BQ13" i="17"/>
  <c r="AN12" i="17"/>
  <c r="BR12" i="17"/>
  <c r="AM6" i="17"/>
  <c r="BR6" i="17" s="1"/>
  <c r="AM10" i="17"/>
  <c r="BR10" i="17" s="1"/>
  <c r="AM11" i="17"/>
  <c r="BQ11" i="17"/>
  <c r="BY18" i="18" l="1"/>
  <c r="BY15" i="18"/>
  <c r="BY17" i="18"/>
  <c r="BY14" i="18"/>
  <c r="BY11" i="18"/>
  <c r="BY13" i="18"/>
  <c r="BR14" i="17"/>
  <c r="BR18" i="17"/>
  <c r="BR15" i="17"/>
  <c r="BR17" i="17"/>
  <c r="BR13" i="17"/>
  <c r="BR11" i="17"/>
  <c r="AN10" i="17"/>
  <c r="BS10" i="17" s="1"/>
  <c r="AN6" i="17"/>
  <c r="BS6" i="17" s="1"/>
  <c r="AN11" i="17"/>
  <c r="AO12" i="17"/>
  <c r="BS12" i="17"/>
  <c r="L14" i="18" l="1"/>
  <c r="M14" i="18"/>
  <c r="L17" i="18"/>
  <c r="M17" i="18"/>
  <c r="L13" i="18"/>
  <c r="M13" i="18"/>
  <c r="V2" i="18" s="1"/>
  <c r="L15" i="18"/>
  <c r="M15" i="18"/>
  <c r="L18" i="18"/>
  <c r="M18" i="18"/>
  <c r="BS15" i="17"/>
  <c r="BS14" i="17"/>
  <c r="BS17" i="17"/>
  <c r="BS18" i="17"/>
  <c r="BS13" i="17"/>
  <c r="BT12" i="17"/>
  <c r="AO10" i="17"/>
  <c r="BT10" i="17" s="1"/>
  <c r="AO6" i="17"/>
  <c r="BT6" i="17" s="1"/>
  <c r="AO11" i="17"/>
  <c r="AP12" i="17"/>
  <c r="BS11" i="17"/>
  <c r="N15" i="18" l="1"/>
  <c r="P2" i="18"/>
  <c r="D6" i="18" s="1"/>
  <c r="D7" i="18" s="1"/>
  <c r="N13" i="18"/>
  <c r="P4" i="18" s="1"/>
  <c r="V4" i="18" s="1"/>
  <c r="N17" i="18"/>
  <c r="N18" i="18"/>
  <c r="N14" i="18"/>
  <c r="BT15" i="17"/>
  <c r="BT17" i="17"/>
  <c r="BT14" i="17"/>
  <c r="BT18" i="17"/>
  <c r="BT13" i="17"/>
  <c r="AP10" i="17"/>
  <c r="BU10" i="17" s="1"/>
  <c r="AP11" i="17"/>
  <c r="AQ12" i="17"/>
  <c r="BU12" i="17"/>
  <c r="AP6" i="17"/>
  <c r="BU6" i="17" s="1"/>
  <c r="BT11" i="17"/>
  <c r="BU15" i="17" l="1"/>
  <c r="BU14" i="17"/>
  <c r="BU18" i="17"/>
  <c r="BU17" i="17"/>
  <c r="BU13" i="17"/>
  <c r="BU11" i="17"/>
  <c r="AQ6" i="17"/>
  <c r="BV6" i="17" s="1"/>
  <c r="AQ11" i="17"/>
  <c r="AR12" i="17"/>
  <c r="BV12" i="17"/>
  <c r="AQ10" i="17"/>
  <c r="BV10" i="17" s="1"/>
  <c r="BV14" i="17" l="1"/>
  <c r="BV15" i="17"/>
  <c r="BV18" i="17"/>
  <c r="BV17" i="17"/>
  <c r="BV13" i="17"/>
  <c r="AR10" i="17"/>
  <c r="BW10" i="17" s="1"/>
  <c r="AR11" i="17"/>
  <c r="BW12" i="17"/>
  <c r="AR6" i="17"/>
  <c r="BW6" i="17" s="1"/>
  <c r="BV11" i="17"/>
  <c r="BW14" i="17" l="1"/>
  <c r="L14" i="17" s="1"/>
  <c r="N14" i="17" s="1"/>
  <c r="G14" i="17" s="1"/>
  <c r="BW15" i="17"/>
  <c r="L15" i="17" s="1"/>
  <c r="N15" i="17" s="1"/>
  <c r="G15" i="17" s="1"/>
  <c r="BW18" i="17"/>
  <c r="L18" i="17" s="1"/>
  <c r="N18" i="17" s="1"/>
  <c r="G18" i="17" s="1"/>
  <c r="BW17" i="17"/>
  <c r="L17" i="17" s="1"/>
  <c r="N17" i="17" s="1"/>
  <c r="G17" i="17" s="1"/>
  <c r="BW13" i="17"/>
  <c r="BW11" i="17"/>
  <c r="L13" i="17" l="1"/>
  <c r="P2" i="17" s="1"/>
  <c r="D6" i="17" s="1"/>
  <c r="D7" i="17" s="1"/>
  <c r="N13" i="17" l="1"/>
  <c r="P4" i="17" s="1"/>
  <c r="V4" i="17" s="1"/>
  <c r="G13" i="17" l="1"/>
  <c r="CA13" i="14" l="1"/>
  <c r="O12" i="14" l="1"/>
  <c r="P12" i="14" l="1"/>
  <c r="P11" i="14" s="1"/>
  <c r="A6" i="14"/>
  <c r="AV13" i="14" l="1"/>
  <c r="AV17" i="14"/>
  <c r="AV14" i="14"/>
  <c r="AV15" i="14"/>
  <c r="AV18" i="14"/>
  <c r="O11" i="14"/>
  <c r="AV12" i="14"/>
  <c r="Q12" i="14"/>
  <c r="O6" i="14"/>
  <c r="AU12" i="14"/>
  <c r="AU9" i="14" s="1"/>
  <c r="O9" i="14"/>
  <c r="O10" i="14"/>
  <c r="AU10" i="14" s="1"/>
  <c r="P6" i="14"/>
  <c r="P10" i="14"/>
  <c r="AV10" i="14" s="1"/>
  <c r="AU13" i="14" l="1"/>
  <c r="P3" i="14" s="1"/>
  <c r="AU18" i="14"/>
  <c r="AU17" i="14"/>
  <c r="AU15" i="14"/>
  <c r="AU14" i="14"/>
  <c r="Q10" i="14"/>
  <c r="AW10" i="14" s="1"/>
  <c r="Q11" i="14"/>
  <c r="AW12" i="14"/>
  <c r="R12" i="14"/>
  <c r="AV11" i="14"/>
  <c r="AU11" i="14"/>
  <c r="Q6" i="14"/>
  <c r="AW6" i="14" s="1"/>
  <c r="AU6" i="14"/>
  <c r="AV6" i="14"/>
  <c r="AW13" i="14" l="1"/>
  <c r="AW15" i="14"/>
  <c r="AW18" i="14"/>
  <c r="AW14" i="14"/>
  <c r="AW17" i="14"/>
  <c r="AX12" i="14"/>
  <c r="R11" i="14"/>
  <c r="R10" i="14"/>
  <c r="AX10" i="14" s="1"/>
  <c r="AW11" i="14"/>
  <c r="S12" i="14"/>
  <c r="AY12" i="14" s="1"/>
  <c r="R6" i="14"/>
  <c r="AX6" i="14" s="1"/>
  <c r="AX13" i="14" l="1"/>
  <c r="AX14" i="14"/>
  <c r="AX18" i="14"/>
  <c r="AX17" i="14"/>
  <c r="AX15" i="14"/>
  <c r="S6" i="14"/>
  <c r="AY6" i="14" s="1"/>
  <c r="S11" i="14"/>
  <c r="AX11" i="14"/>
  <c r="S10" i="14"/>
  <c r="AY10" i="14" s="1"/>
  <c r="T12" i="14"/>
  <c r="AY13" i="14" l="1"/>
  <c r="AY18" i="14"/>
  <c r="AY17" i="14"/>
  <c r="AY15" i="14"/>
  <c r="AY14" i="14"/>
  <c r="AZ12" i="14"/>
  <c r="T11" i="14"/>
  <c r="AY11" i="14"/>
  <c r="T10" i="14"/>
  <c r="AZ10" i="14" s="1"/>
  <c r="U12" i="14"/>
  <c r="V12" i="14" s="1"/>
  <c r="V11" i="14" s="1"/>
  <c r="T6" i="14"/>
  <c r="AZ6" i="14" s="1"/>
  <c r="U10" i="14" l="1"/>
  <c r="BA10" i="14" s="1"/>
  <c r="AZ13" i="14"/>
  <c r="AZ18" i="14"/>
  <c r="AZ17" i="14"/>
  <c r="AZ15" i="14"/>
  <c r="AZ14" i="14"/>
  <c r="BB13" i="14"/>
  <c r="BB18" i="14"/>
  <c r="BB17" i="14"/>
  <c r="BB15" i="14"/>
  <c r="BB14" i="14"/>
  <c r="U6" i="14"/>
  <c r="BA6" i="14" s="1"/>
  <c r="U11" i="14"/>
  <c r="AZ11" i="14"/>
  <c r="BA12" i="14"/>
  <c r="W12" i="14"/>
  <c r="W11" i="14" s="1"/>
  <c r="V6" i="14"/>
  <c r="V10" i="14"/>
  <c r="BB10" i="14" s="1"/>
  <c r="BB12" i="14"/>
  <c r="BA13" i="14" l="1"/>
  <c r="BA17" i="14"/>
  <c r="BA15" i="14"/>
  <c r="BA14" i="14"/>
  <c r="BA18" i="14"/>
  <c r="BC13" i="14"/>
  <c r="BC18" i="14"/>
  <c r="BC15" i="14"/>
  <c r="BC14" i="14"/>
  <c r="BC17" i="14"/>
  <c r="BA11" i="14"/>
  <c r="BB11" i="14"/>
  <c r="BB6" i="14"/>
  <c r="W10" i="14"/>
  <c r="BC10" i="14" s="1"/>
  <c r="BC12" i="14"/>
  <c r="X12" i="14"/>
  <c r="X11" i="14" s="1"/>
  <c r="W6" i="14"/>
  <c r="BD13" i="14" l="1"/>
  <c r="BD17" i="14"/>
  <c r="BD15" i="14"/>
  <c r="BD14" i="14"/>
  <c r="BD18" i="14"/>
  <c r="BC11" i="14"/>
  <c r="BC6" i="14"/>
  <c r="BD12" i="14"/>
  <c r="X6" i="14"/>
  <c r="X10" i="14"/>
  <c r="BD10" i="14" s="1"/>
  <c r="Y12" i="14"/>
  <c r="Y11" i="14" s="1"/>
  <c r="BE13" i="14" l="1"/>
  <c r="BE15" i="14"/>
  <c r="BE14" i="14"/>
  <c r="BE18" i="14"/>
  <c r="BE17" i="14"/>
  <c r="BD11" i="14"/>
  <c r="BD6" i="14"/>
  <c r="BE12" i="14"/>
  <c r="Z12" i="14"/>
  <c r="Z11" i="14" s="1"/>
  <c r="Y6" i="14"/>
  <c r="Y10" i="14"/>
  <c r="BE10" i="14" s="1"/>
  <c r="BF13" i="14" l="1"/>
  <c r="BF14" i="14"/>
  <c r="BF18" i="14"/>
  <c r="BF17" i="14"/>
  <c r="BF15" i="14"/>
  <c r="BE11" i="14"/>
  <c r="BE6" i="14"/>
  <c r="Z10" i="14"/>
  <c r="BF10" i="14" s="1"/>
  <c r="Z6" i="14"/>
  <c r="AA12" i="14"/>
  <c r="AA11" i="14" s="1"/>
  <c r="BF12" i="14"/>
  <c r="BG13" i="14" l="1"/>
  <c r="BG18" i="14"/>
  <c r="BG17" i="14"/>
  <c r="BG15" i="14"/>
  <c r="BG14" i="14"/>
  <c r="BF11" i="14"/>
  <c r="BF6" i="14"/>
  <c r="AA6" i="14"/>
  <c r="AA10" i="14"/>
  <c r="BG10" i="14" s="1"/>
  <c r="AB12" i="14"/>
  <c r="AB11" i="14" s="1"/>
  <c r="BG12" i="14"/>
  <c r="BH13" i="14" l="1"/>
  <c r="BH18" i="14"/>
  <c r="BH17" i="14"/>
  <c r="BH15" i="14"/>
  <c r="BH14" i="14"/>
  <c r="BG11" i="14"/>
  <c r="AC12" i="14"/>
  <c r="AC11" i="14" s="1"/>
  <c r="BH12" i="14"/>
  <c r="AB10" i="14"/>
  <c r="BH10" i="14" s="1"/>
  <c r="AB6" i="14"/>
  <c r="BG6" i="14"/>
  <c r="BI13" i="14" l="1"/>
  <c r="BI17" i="14"/>
  <c r="BI15" i="14"/>
  <c r="BI14" i="14"/>
  <c r="BI18" i="14"/>
  <c r="BH11" i="14"/>
  <c r="BH6" i="14"/>
  <c r="AD12" i="14"/>
  <c r="AD11" i="14" s="1"/>
  <c r="AC6" i="14"/>
  <c r="AC10" i="14"/>
  <c r="BI10" i="14" s="1"/>
  <c r="BI12" i="14"/>
  <c r="BJ13" i="14" l="1"/>
  <c r="BJ15" i="14"/>
  <c r="BJ14" i="14"/>
  <c r="BJ18" i="14"/>
  <c r="BJ17" i="14"/>
  <c r="BI11" i="14"/>
  <c r="BI6" i="14"/>
  <c r="AE12" i="14"/>
  <c r="AE11" i="14" s="1"/>
  <c r="AD6" i="14"/>
  <c r="AD10" i="14"/>
  <c r="BJ10" i="14" s="1"/>
  <c r="BJ12" i="14"/>
  <c r="BK13" i="14" l="1"/>
  <c r="BK18" i="14"/>
  <c r="BK17" i="14"/>
  <c r="BK15" i="14"/>
  <c r="BK14" i="14"/>
  <c r="BJ11" i="14"/>
  <c r="BJ6" i="14"/>
  <c r="AE10" i="14"/>
  <c r="BK10" i="14" s="1"/>
  <c r="BK12" i="14"/>
  <c r="AE6" i="14"/>
  <c r="AF12" i="14"/>
  <c r="AF11" i="14" s="1"/>
  <c r="BL13" i="14" l="1"/>
  <c r="BL17" i="14"/>
  <c r="BL14" i="14"/>
  <c r="BL15" i="14"/>
  <c r="BL18" i="14"/>
  <c r="BK11" i="14"/>
  <c r="BK6" i="14"/>
  <c r="BL12" i="14"/>
  <c r="AF6" i="14"/>
  <c r="AF10" i="14"/>
  <c r="BL10" i="14" s="1"/>
  <c r="AG12" i="14"/>
  <c r="AG11" i="14" s="1"/>
  <c r="BM13" i="14" l="1"/>
  <c r="BM15" i="14"/>
  <c r="BM18" i="14"/>
  <c r="BM14" i="14"/>
  <c r="BM17" i="14"/>
  <c r="BL11" i="14"/>
  <c r="BM12" i="14"/>
  <c r="AH12" i="14"/>
  <c r="AH11" i="14" s="1"/>
  <c r="AG6" i="14"/>
  <c r="AG10" i="14"/>
  <c r="BM10" i="14" s="1"/>
  <c r="BL6" i="14"/>
  <c r="BN13" i="14" l="1"/>
  <c r="BN14" i="14"/>
  <c r="BN18" i="14"/>
  <c r="BN17" i="14"/>
  <c r="BN15" i="14"/>
  <c r="BM11" i="14"/>
  <c r="BM6" i="14"/>
  <c r="AH10" i="14"/>
  <c r="BN10" i="14" s="1"/>
  <c r="AI12" i="14"/>
  <c r="AI11" i="14" s="1"/>
  <c r="BN12" i="14"/>
  <c r="AH6" i="14"/>
  <c r="BO13" i="14" l="1"/>
  <c r="BO18" i="14"/>
  <c r="BO17" i="14"/>
  <c r="BO15" i="14"/>
  <c r="BO14" i="14"/>
  <c r="BN11" i="14"/>
  <c r="AI10" i="14"/>
  <c r="BO10" i="14" s="1"/>
  <c r="AJ12" i="14"/>
  <c r="AJ11" i="14" s="1"/>
  <c r="BO12" i="14"/>
  <c r="AI6" i="14"/>
  <c r="BN6" i="14"/>
  <c r="BP13" i="14" l="1"/>
  <c r="BP18" i="14"/>
  <c r="BP17" i="14"/>
  <c r="BP15" i="14"/>
  <c r="BP14" i="14"/>
  <c r="BO11" i="14"/>
  <c r="BO6" i="14"/>
  <c r="AK12" i="14"/>
  <c r="AK11" i="14" s="1"/>
  <c r="BP12" i="14"/>
  <c r="AJ6" i="14"/>
  <c r="AJ10" i="14"/>
  <c r="BP10" i="14" s="1"/>
  <c r="BQ13" i="14" l="1"/>
  <c r="BQ17" i="14"/>
  <c r="BQ15" i="14"/>
  <c r="BQ14" i="14"/>
  <c r="BQ18" i="14"/>
  <c r="BP11" i="14"/>
  <c r="BP6" i="14"/>
  <c r="AL12" i="14"/>
  <c r="AL11" i="14" s="1"/>
  <c r="AK6" i="14"/>
  <c r="AK10" i="14"/>
  <c r="BQ10" i="14" s="1"/>
  <c r="BQ12" i="14"/>
  <c r="BR13" i="14" l="1"/>
  <c r="BR15" i="14"/>
  <c r="BR14" i="14"/>
  <c r="BR17" i="14"/>
  <c r="BR18" i="14"/>
  <c r="BQ11" i="14"/>
  <c r="BQ6" i="14"/>
  <c r="AM12" i="14"/>
  <c r="AM11" i="14" s="1"/>
  <c r="AL6" i="14"/>
  <c r="AL10" i="14"/>
  <c r="BR10" i="14" s="1"/>
  <c r="BR12" i="14"/>
  <c r="BS13" i="14" l="1"/>
  <c r="BS18" i="14"/>
  <c r="BS15" i="14"/>
  <c r="BS14" i="14"/>
  <c r="BS17" i="14"/>
  <c r="BR11" i="14"/>
  <c r="BR6" i="14"/>
  <c r="AM10" i="14"/>
  <c r="BS10" i="14" s="1"/>
  <c r="BS12" i="14"/>
  <c r="AN12" i="14"/>
  <c r="AN11" i="14" s="1"/>
  <c r="AM6" i="14"/>
  <c r="BT13" i="14" l="1"/>
  <c r="BT17" i="14"/>
  <c r="BT15" i="14"/>
  <c r="BT14" i="14"/>
  <c r="BT18" i="14"/>
  <c r="BS11" i="14"/>
  <c r="BS6" i="14"/>
  <c r="BT12" i="14"/>
  <c r="AN6" i="14"/>
  <c r="AN10" i="14"/>
  <c r="BT10" i="14" s="1"/>
  <c r="AO12" i="14"/>
  <c r="AO11" i="14" s="1"/>
  <c r="BU13" i="14" l="1"/>
  <c r="BU15" i="14"/>
  <c r="BU14" i="14"/>
  <c r="BU18" i="14"/>
  <c r="BU17" i="14"/>
  <c r="BT11" i="14"/>
  <c r="BU12" i="14"/>
  <c r="AP12" i="14"/>
  <c r="AP11" i="14" s="1"/>
  <c r="AO6" i="14"/>
  <c r="AO10" i="14"/>
  <c r="BU10" i="14" s="1"/>
  <c r="BT6" i="14"/>
  <c r="BV13" i="14" l="1"/>
  <c r="BV14" i="14"/>
  <c r="BV18" i="14"/>
  <c r="BV17" i="14"/>
  <c r="BV15" i="14"/>
  <c r="BU11" i="14"/>
  <c r="BU6" i="14"/>
  <c r="AP10" i="14"/>
  <c r="BV10" i="14" s="1"/>
  <c r="AP6" i="14"/>
  <c r="AQ12" i="14"/>
  <c r="AQ11" i="14" s="1"/>
  <c r="BV12" i="14"/>
  <c r="BW13" i="14" l="1"/>
  <c r="BW18" i="14"/>
  <c r="BW17" i="14"/>
  <c r="BW15" i="14"/>
  <c r="BW14" i="14"/>
  <c r="BV11" i="14"/>
  <c r="BV6" i="14"/>
  <c r="AQ6" i="14"/>
  <c r="AQ10" i="14"/>
  <c r="BW10" i="14" s="1"/>
  <c r="AR12" i="14"/>
  <c r="BW12" i="14"/>
  <c r="AS12" i="14" l="1"/>
  <c r="AS11" i="14" s="1"/>
  <c r="AR11" i="14"/>
  <c r="BW11" i="14"/>
  <c r="BX12" i="14"/>
  <c r="AR6" i="14"/>
  <c r="AR10" i="14"/>
  <c r="BX10" i="14" s="1"/>
  <c r="BW6" i="14"/>
  <c r="BX13" i="14" l="1"/>
  <c r="BX18" i="14"/>
  <c r="BX17" i="14"/>
  <c r="BX15" i="14"/>
  <c r="BX14" i="14"/>
  <c r="BY13" i="14"/>
  <c r="M13" i="14" s="1"/>
  <c r="BY17" i="14"/>
  <c r="BY15" i="14"/>
  <c r="BY14" i="14"/>
  <c r="BY18" i="14"/>
  <c r="AS10" i="14"/>
  <c r="BY10" i="14" s="1"/>
  <c r="BY12" i="14"/>
  <c r="AS6" i="14"/>
  <c r="BY6" i="14" s="1"/>
  <c r="BY11" i="14"/>
  <c r="BX11" i="14"/>
  <c r="BX6" i="14"/>
  <c r="L15" i="14" l="1"/>
  <c r="M15" i="14"/>
  <c r="L17" i="14"/>
  <c r="M17" i="14"/>
  <c r="L18" i="14"/>
  <c r="M18" i="14"/>
  <c r="L13" i="14"/>
  <c r="L14" i="14"/>
  <c r="M14" i="14"/>
  <c r="N13" i="14"/>
  <c r="V2" i="14" l="1"/>
  <c r="P2" i="14"/>
  <c r="N18" i="14"/>
  <c r="N17" i="14"/>
  <c r="N14" i="14"/>
  <c r="N15" i="14"/>
  <c r="P4" i="14"/>
  <c r="V4" i="14" s="1"/>
  <c r="D6" i="14" l="1"/>
  <c r="D7" i="14" s="1"/>
</calcChain>
</file>

<file path=xl/sharedStrings.xml><?xml version="1.0" encoding="utf-8"?>
<sst xmlns="http://schemas.openxmlformats.org/spreadsheetml/2006/main" count="388" uniqueCount="143">
  <si>
    <t>&lt; BBG</t>
  </si>
  <si>
    <r>
      <t>Fehlgründe</t>
    </r>
    <r>
      <rPr>
        <sz val="11"/>
        <rFont val="Calibri"/>
        <family val="2"/>
        <scheme val="minor"/>
      </rPr>
      <t xml:space="preserve">: </t>
    </r>
    <r>
      <rPr>
        <b/>
        <u/>
        <sz val="14"/>
        <rFont val="Calibri"/>
        <family val="2"/>
        <scheme val="minor"/>
      </rPr>
      <t>KU</t>
    </r>
    <r>
      <rPr>
        <sz val="11"/>
        <rFont val="Calibri"/>
        <family val="2"/>
        <scheme val="minor"/>
      </rPr>
      <t xml:space="preserve"> = Kurzarbeit ganztags; </t>
    </r>
    <r>
      <rPr>
        <b/>
        <u/>
        <sz val="14"/>
        <rFont val="Calibri"/>
        <family val="2"/>
        <scheme val="minor"/>
      </rPr>
      <t>KU 1/2</t>
    </r>
    <r>
      <rPr>
        <sz val="14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= Kurarbeit halbtags; </t>
    </r>
    <r>
      <rPr>
        <b/>
        <u/>
        <sz val="14"/>
        <rFont val="Calibri"/>
        <family val="2"/>
        <scheme val="minor"/>
      </rPr>
      <t>U</t>
    </r>
    <r>
      <rPr>
        <sz val="11"/>
        <rFont val="Calibri"/>
        <family val="2"/>
        <scheme val="minor"/>
      </rPr>
      <t xml:space="preserve"> = Urlaub ganztags</t>
    </r>
    <r>
      <rPr>
        <b/>
        <sz val="11"/>
        <rFont val="Calibri"/>
        <family val="2"/>
        <scheme val="minor"/>
      </rPr>
      <t xml:space="preserve">; Dropdown: </t>
    </r>
    <r>
      <rPr>
        <b/>
        <sz val="14"/>
        <rFont val="Calibri"/>
        <family val="2"/>
        <scheme val="minor"/>
      </rPr>
      <t>!! Frei !!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= keine Arbeitszeit (keine Eintragung)</t>
    </r>
  </si>
  <si>
    <r>
      <rPr>
        <b/>
        <sz val="12"/>
        <color theme="1"/>
        <rFont val="Calibri"/>
        <family val="2"/>
      </rPr>
      <t>∑</t>
    </r>
    <r>
      <rPr>
        <b/>
        <sz val="12"/>
        <color theme="1"/>
        <rFont val="Calibri"/>
        <family val="2"/>
        <scheme val="minor"/>
      </rPr>
      <t xml:space="preserve"> Regul. Arbeitszeit</t>
    </r>
  </si>
  <si>
    <r>
      <rPr>
        <b/>
        <sz val="12"/>
        <color theme="1"/>
        <rFont val="Calibri"/>
        <family val="2"/>
      </rPr>
      <t>∑</t>
    </r>
    <r>
      <rPr>
        <b/>
        <sz val="12"/>
        <color theme="1"/>
        <rFont val="Calibri"/>
        <family val="2"/>
        <scheme val="minor"/>
      </rPr>
      <t xml:space="preserve"> KU-Stunden</t>
    </r>
  </si>
  <si>
    <r>
      <t xml:space="preserve">Spalte F: </t>
    </r>
    <r>
      <rPr>
        <b/>
        <u/>
        <sz val="14"/>
        <rFont val="Calibri"/>
        <family val="2"/>
        <scheme val="minor"/>
      </rPr>
      <t>Keine KU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= keine Teilname an KU aufgrund von Arbeitsaufkommen; </t>
    </r>
    <r>
      <rPr>
        <b/>
        <u/>
        <sz val="14"/>
        <color rgb="FFFF0000"/>
        <rFont val="Calibri"/>
        <family val="2"/>
        <scheme val="minor"/>
      </rPr>
      <t>Inaktiv</t>
    </r>
    <r>
      <rPr>
        <sz val="10"/>
        <rFont val="Calibri"/>
        <family val="2"/>
        <scheme val="minor"/>
      </rPr>
      <t xml:space="preserve"> = inaktiver MItarbeiter - z.B. Langzeitkrank, Elternzeit</t>
    </r>
    <r>
      <rPr>
        <b/>
        <sz val="10"/>
        <rFont val="Calibri"/>
        <family val="2"/>
        <scheme val="minor"/>
      </rPr>
      <t xml:space="preserve">, </t>
    </r>
    <r>
      <rPr>
        <sz val="10"/>
        <rFont val="Calibri"/>
        <family val="2"/>
        <scheme val="minor"/>
      </rPr>
      <t>befr. Rente…</t>
    </r>
  </si>
  <si>
    <r>
      <rPr>
        <b/>
        <sz val="12"/>
        <color theme="1"/>
        <rFont val="Calibri"/>
        <family val="2"/>
      </rPr>
      <t>∑</t>
    </r>
    <r>
      <rPr>
        <b/>
        <sz val="12"/>
        <color theme="1"/>
        <rFont val="Calibri"/>
        <family val="2"/>
        <scheme val="minor"/>
      </rPr>
      <t xml:space="preserve"> Team</t>
    </r>
  </si>
  <si>
    <r>
      <rPr>
        <b/>
        <sz val="12"/>
        <color theme="1"/>
        <rFont val="Calibri"/>
        <family val="2"/>
      </rPr>
      <t>∑</t>
    </r>
    <r>
      <rPr>
        <b/>
        <sz val="12"/>
        <color theme="1"/>
        <rFont val="Calibri"/>
        <family val="2"/>
        <scheme val="minor"/>
      </rPr>
      <t xml:space="preserve"> Teilnehmer an KU</t>
    </r>
  </si>
  <si>
    <t>% Teilnehmer</t>
  </si>
  <si>
    <t>Verteilte KU (Abteilung)</t>
  </si>
  <si>
    <t>Reguläre
Arbeitszeit</t>
  </si>
  <si>
    <t>Kurzarbeit hours
(KU, KU 1/2)</t>
  </si>
  <si>
    <t>KU Anteil
Monat %</t>
  </si>
  <si>
    <t>Beginn (Kalender)</t>
  </si>
  <si>
    <t>Organisatorische Vorgabe</t>
  </si>
  <si>
    <t>Ferien (Schulferien)</t>
  </si>
  <si>
    <t>Feiertage</t>
  </si>
  <si>
    <t>Name</t>
  </si>
  <si>
    <t>Persnr.</t>
  </si>
  <si>
    <t>KU Opt. / Status</t>
  </si>
  <si>
    <t>KU Hinweis</t>
  </si>
  <si>
    <t>&gt; BBG</t>
  </si>
  <si>
    <t>WP</t>
  </si>
  <si>
    <t>SVERWEIS</t>
  </si>
  <si>
    <t>KU Allgemein (Vorgabe)</t>
  </si>
  <si>
    <t>NEIN</t>
  </si>
  <si>
    <t>KU</t>
  </si>
  <si>
    <t>Inaktiv</t>
  </si>
  <si>
    <t>WP.</t>
  </si>
  <si>
    <t>Wochenprogramm</t>
  </si>
  <si>
    <t>Mo</t>
  </si>
  <si>
    <t>Di</t>
  </si>
  <si>
    <t>Mi</t>
  </si>
  <si>
    <t>Do</t>
  </si>
  <si>
    <t>Fr</t>
  </si>
  <si>
    <t>Sa</t>
  </si>
  <si>
    <t>So</t>
  </si>
  <si>
    <t>Week</t>
  </si>
  <si>
    <t>Personalplaner</t>
  </si>
  <si>
    <t>Index</t>
  </si>
  <si>
    <t>Ferien</t>
  </si>
  <si>
    <t>Beginn</t>
  </si>
  <si>
    <t>Ende</t>
  </si>
  <si>
    <t>Datum</t>
  </si>
  <si>
    <t>Feiertag</t>
  </si>
  <si>
    <t>Berechnung</t>
  </si>
  <si>
    <t>Fehlgründe</t>
  </si>
  <si>
    <t>Sa.So.</t>
  </si>
  <si>
    <t>Status</t>
  </si>
  <si>
    <t>KU-Option</t>
  </si>
  <si>
    <t>Weihnachten</t>
  </si>
  <si>
    <t>bundeseinheitliche Feiertage (Deutschland)</t>
  </si>
  <si>
    <t>Neujahr</t>
  </si>
  <si>
    <t>01.01.</t>
  </si>
  <si>
    <t>!! Frei !!</t>
  </si>
  <si>
    <t>Inaktiv!</t>
  </si>
  <si>
    <t>Keine KU</t>
  </si>
  <si>
    <t>Winter</t>
  </si>
  <si>
    <t>-</t>
  </si>
  <si>
    <t>Karfreitag</t>
  </si>
  <si>
    <t>Ostersonntag -2</t>
  </si>
  <si>
    <t>KU 1/2</t>
  </si>
  <si>
    <t>Ostern</t>
  </si>
  <si>
    <t>Ostersonntag</t>
  </si>
  <si>
    <t>U</t>
  </si>
  <si>
    <t>VORGABE</t>
  </si>
  <si>
    <t>Pfingsten</t>
  </si>
  <si>
    <t>Ostermontag</t>
  </si>
  <si>
    <t>Ostersonntag +1</t>
  </si>
  <si>
    <t>KU 10% + 2T URL</t>
  </si>
  <si>
    <t>Sommer</t>
  </si>
  <si>
    <t>1. Mai/Tag der Arbeit</t>
  </si>
  <si>
    <t>01.05.</t>
  </si>
  <si>
    <t>KU 12,5% + 2T URL</t>
  </si>
  <si>
    <t>Herbst</t>
  </si>
  <si>
    <t>Ch. Himmelfahrt (Vatertag)</t>
  </si>
  <si>
    <t>Ostersonntag +39</t>
  </si>
  <si>
    <t>KU 20%</t>
  </si>
  <si>
    <t>Pfingstsonntag</t>
  </si>
  <si>
    <t>Ostersonntag +49</t>
  </si>
  <si>
    <t>KU 50%</t>
  </si>
  <si>
    <t>Pfingstmontag</t>
  </si>
  <si>
    <t>Ostersonntag +50</t>
  </si>
  <si>
    <t>Pay Cut 3,5</t>
  </si>
  <si>
    <t>Tag d. Deut. Einheit</t>
  </si>
  <si>
    <t>03.10.</t>
  </si>
  <si>
    <t>Pay Cut 7,5</t>
  </si>
  <si>
    <t>Reformationstag</t>
  </si>
  <si>
    <t>31.10.</t>
  </si>
  <si>
    <t>KU 10% + 2T URL (PY)</t>
  </si>
  <si>
    <t>1. Weihnachtstag</t>
  </si>
  <si>
    <t>25.12.</t>
  </si>
  <si>
    <t>KU 50% (PY)</t>
  </si>
  <si>
    <t>2. Weihnachtstag</t>
  </si>
  <si>
    <t>26.12.</t>
  </si>
  <si>
    <t>KU 20% (PY)</t>
  </si>
  <si>
    <t>Mariä Himmelfahrt</t>
  </si>
  <si>
    <t>15.08.</t>
  </si>
  <si>
    <t>deine spezifischen Tage</t>
  </si>
  <si>
    <t>Heilige 3 Könige</t>
  </si>
  <si>
    <t>Fronleichnam</t>
  </si>
  <si>
    <t>Allerheiligen</t>
  </si>
  <si>
    <t>Wochenprogramm 1</t>
  </si>
  <si>
    <t>Wochenprogramm 2</t>
  </si>
  <si>
    <t>Wochenprogramm 3</t>
  </si>
  <si>
    <t>Wochenprogramm 4</t>
  </si>
  <si>
    <t>Wochenprogramm 5</t>
  </si>
  <si>
    <t>Wochenprogramm 6</t>
  </si>
  <si>
    <t>Wochenprogramm 7</t>
  </si>
  <si>
    <t>Wochenprogramm 8</t>
  </si>
  <si>
    <t>Wochenprogramm 9</t>
  </si>
  <si>
    <t>Wochenprogramm 10</t>
  </si>
  <si>
    <t>Wochenprogramm 11</t>
  </si>
  <si>
    <t>Wochenprogramm 12</t>
  </si>
  <si>
    <t>Wochenprogramm 13</t>
  </si>
  <si>
    <t>Wochenprogramm 14</t>
  </si>
  <si>
    <t>Wochenprogramm 15</t>
  </si>
  <si>
    <t>Wochenprogramm 16</t>
  </si>
  <si>
    <t>Wochenprogramm 17</t>
  </si>
  <si>
    <t>Wochenprogramm 18</t>
  </si>
  <si>
    <t>Wochenprogramm 19</t>
  </si>
  <si>
    <t>Wochenprogramm 20</t>
  </si>
  <si>
    <t>Wochenprogramm 21</t>
  </si>
  <si>
    <t>Wochenprogramm 22</t>
  </si>
  <si>
    <t>Wochenprogramm 23</t>
  </si>
  <si>
    <t>Wochenprogramm 24</t>
  </si>
  <si>
    <t>Wochenprogramm 25</t>
  </si>
  <si>
    <t>Wochenprogramm 26</t>
  </si>
  <si>
    <t>Mitarbeiter 1</t>
  </si>
  <si>
    <t>Mitarbeiter 2</t>
  </si>
  <si>
    <t>Mitarbeiter 3</t>
  </si>
  <si>
    <t>Mitarbeiter 4</t>
  </si>
  <si>
    <t>Mitarbeiter 5</t>
  </si>
  <si>
    <t>Mitarbeiter 6</t>
  </si>
  <si>
    <t>Kenner</t>
  </si>
  <si>
    <t>Area</t>
  </si>
  <si>
    <t>Info 1</t>
  </si>
  <si>
    <t>Datum 1</t>
  </si>
  <si>
    <t>Datum 2</t>
  </si>
  <si>
    <t>Organ. Vorgabe nicht erfüllt!</t>
  </si>
  <si>
    <t>Eingabe korrekt!</t>
  </si>
  <si>
    <t>Rental</t>
  </si>
  <si>
    <t>Service</t>
  </si>
  <si>
    <r>
      <t xml:space="preserve">Dies ist ein Planungstool und ersetzt </t>
    </r>
    <r>
      <rPr>
        <b/>
        <u/>
        <sz val="12"/>
        <color rgb="FFFF0000"/>
        <rFont val="Arial"/>
        <family val="2"/>
      </rPr>
      <t>nicht</t>
    </r>
    <r>
      <rPr>
        <b/>
        <sz val="12"/>
        <color rgb="FFFF0000"/>
        <rFont val="Arial"/>
        <family val="2"/>
      </rPr>
      <t xml:space="preserve"> die Eintragungen in 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</si>
</sst>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45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8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22222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0" tint="-0.499984740745262"/>
      <name val="Calibri"/>
      <family val="2"/>
      <scheme val="minor"/>
    </font>
    <font>
      <b/>
      <sz val="10"/>
      <color theme="0" tint="-0.1499984740745262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0"/>
      <name val="Arial"/>
      <family val="2"/>
    </font>
    <font>
      <b/>
      <sz val="14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8" tint="-0.249977111117893"/>
      <name val="Calibri"/>
      <family val="2"/>
      <scheme val="minor"/>
    </font>
    <font>
      <b/>
      <sz val="24"/>
      <color theme="0" tint="-0.499984740745262"/>
      <name val="Calibri"/>
      <family val="2"/>
      <scheme val="minor"/>
    </font>
    <font>
      <b/>
      <sz val="24"/>
      <color theme="8" tint="-0.249977111117893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FF0000"/>
      <name val="Arial"/>
      <family val="2"/>
    </font>
    <font>
      <b/>
      <u/>
      <sz val="12"/>
      <color rgb="FFFF0000"/>
      <name val="Arial"/>
      <family val="2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22222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</font>
    <font>
      <sz val="10"/>
      <name val="Calibri"/>
      <family val="2"/>
      <scheme val="minor"/>
    </font>
    <font>
      <b/>
      <u/>
      <sz val="14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Gray">
        <bgColor theme="1" tint="0.499984740745262"/>
      </patternFill>
    </fill>
  </fills>
  <borders count="24">
    <border>
      <left/>
      <right/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2" tint="-0.499984740745262"/>
      </right>
      <top/>
      <bottom style="medium">
        <color theme="8" tint="-0.49998474074526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2" tint="-0.499984740745262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41">
    <xf numFmtId="0" fontId="0" fillId="0" borderId="0" xfId="0"/>
    <xf numFmtId="0" fontId="0" fillId="2" borderId="2" xfId="0" applyFill="1" applyBorder="1"/>
    <xf numFmtId="14" fontId="6" fillId="3" borderId="2" xfId="0" applyNumberFormat="1" applyFont="1" applyFill="1" applyBorder="1" applyAlignment="1">
      <alignment horizontal="left"/>
    </xf>
    <xf numFmtId="0" fontId="6" fillId="3" borderId="2" xfId="0" applyFont="1" applyFill="1" applyBorder="1"/>
    <xf numFmtId="14" fontId="0" fillId="0" borderId="0" xfId="0" applyNumberFormat="1" applyBorder="1" applyAlignment="1">
      <alignment horizontal="left"/>
    </xf>
    <xf numFmtId="0" fontId="0" fillId="0" borderId="0" xfId="0" applyFill="1" applyBorder="1"/>
    <xf numFmtId="0" fontId="0" fillId="5" borderId="2" xfId="0" applyFill="1" applyBorder="1"/>
    <xf numFmtId="14" fontId="0" fillId="5" borderId="2" xfId="0" applyNumberFormat="1" applyFill="1" applyBorder="1" applyAlignment="1">
      <alignment horizontal="left"/>
    </xf>
    <xf numFmtId="14" fontId="6" fillId="6" borderId="2" xfId="0" applyNumberFormat="1" applyFont="1" applyFill="1" applyBorder="1" applyAlignment="1">
      <alignment horizontal="left"/>
    </xf>
    <xf numFmtId="14" fontId="0" fillId="0" borderId="0" xfId="0" applyNumberFormat="1"/>
    <xf numFmtId="0" fontId="0" fillId="0" borderId="8" xfId="0" applyBorder="1" applyAlignment="1">
      <alignment horizontal="center"/>
    </xf>
    <xf numFmtId="0" fontId="6" fillId="0" borderId="0" xfId="0" applyFont="1"/>
    <xf numFmtId="0" fontId="0" fillId="0" borderId="0" xfId="0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164" fontId="2" fillId="2" borderId="9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18" fillId="0" borderId="2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2" fillId="0" borderId="6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4" fontId="2" fillId="9" borderId="9" xfId="0" applyNumberFormat="1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14" fontId="5" fillId="0" borderId="0" xfId="0" applyNumberFormat="1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8" fillId="12" borderId="0" xfId="0" applyFont="1" applyFill="1" applyAlignment="1" applyProtection="1">
      <alignment horizontal="center" vertical="center"/>
    </xf>
    <xf numFmtId="0" fontId="0" fillId="2" borderId="12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 wrapText="1"/>
    </xf>
    <xf numFmtId="14" fontId="4" fillId="2" borderId="16" xfId="0" applyNumberFormat="1" applyFont="1" applyFill="1" applyBorder="1" applyAlignment="1" applyProtection="1">
      <alignment horizontal="center" vertical="center" wrapText="1"/>
    </xf>
    <xf numFmtId="0" fontId="20" fillId="2" borderId="17" xfId="0" applyFont="1" applyFill="1" applyBorder="1" applyAlignment="1" applyProtection="1">
      <alignment horizontal="center" vertical="center" wrapText="1"/>
    </xf>
    <xf numFmtId="0" fontId="0" fillId="13" borderId="0" xfId="0" applyFill="1" applyAlignment="1" applyProtection="1">
      <alignment horizontal="center" vertical="center"/>
    </xf>
    <xf numFmtId="0" fontId="3" fillId="4" borderId="16" xfId="0" applyFont="1" applyFill="1" applyBorder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29" fillId="0" borderId="0" xfId="0" applyFont="1" applyAlignment="1" applyProtection="1">
      <alignment horizontal="center" vertical="center"/>
    </xf>
    <xf numFmtId="14" fontId="29" fillId="0" borderId="0" xfId="0" applyNumberFormat="1" applyFont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30" fillId="13" borderId="0" xfId="0" applyFont="1" applyFill="1" applyAlignment="1" applyProtection="1">
      <alignment horizontal="center" vertical="center"/>
    </xf>
    <xf numFmtId="0" fontId="30" fillId="0" borderId="0" xfId="0" applyFont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16" fillId="0" borderId="0" xfId="0" applyFont="1" applyAlignment="1">
      <alignment horizontal="left"/>
    </xf>
    <xf numFmtId="0" fontId="3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17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27" fillId="0" borderId="0" xfId="0" applyFont="1" applyBorder="1" applyAlignment="1" applyProtection="1">
      <alignment horizontal="center" vertical="center"/>
    </xf>
    <xf numFmtId="10" fontId="24" fillId="0" borderId="0" xfId="0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39" fillId="4" borderId="16" xfId="0" applyFont="1" applyFill="1" applyBorder="1" applyAlignment="1" applyProtection="1">
      <alignment horizontal="center" vertical="center"/>
    </xf>
    <xf numFmtId="9" fontId="0" fillId="0" borderId="0" xfId="0" applyNumberFormat="1" applyAlignment="1">
      <alignment horizontal="center"/>
    </xf>
    <xf numFmtId="0" fontId="15" fillId="4" borderId="16" xfId="0" applyFont="1" applyFill="1" applyBorder="1" applyAlignment="1" applyProtection="1">
      <alignment horizontal="center" vertical="center"/>
    </xf>
    <xf numFmtId="10" fontId="21" fillId="4" borderId="16" xfId="1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37" fillId="0" borderId="0" xfId="0" applyFont="1" applyAlignment="1" applyProtection="1">
      <alignment vertical="center"/>
    </xf>
    <xf numFmtId="0" fontId="38" fillId="0" borderId="0" xfId="0" applyFont="1" applyAlignment="1" applyProtection="1">
      <alignment horizontal="center" vertical="center"/>
    </xf>
    <xf numFmtId="0" fontId="25" fillId="11" borderId="0" xfId="0" applyFont="1" applyFill="1" applyAlignment="1" applyProtection="1">
      <alignment horizontal="left" vertical="center"/>
    </xf>
    <xf numFmtId="14" fontId="26" fillId="11" borderId="0" xfId="0" applyNumberFormat="1" applyFont="1" applyFill="1" applyAlignment="1" applyProtection="1">
      <alignment horizontal="left" vertical="center"/>
    </xf>
    <xf numFmtId="0" fontId="28" fillId="0" borderId="0" xfId="0" applyFont="1" applyAlignment="1" applyProtection="1">
      <alignment horizontal="left" vertical="center"/>
    </xf>
    <xf numFmtId="2" fontId="21" fillId="4" borderId="16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10" fillId="0" borderId="2" xfId="0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13" fillId="0" borderId="0" xfId="0" applyNumberFormat="1" applyFont="1" applyAlignment="1">
      <alignment vertical="center"/>
    </xf>
    <xf numFmtId="2" fontId="0" fillId="0" borderId="0" xfId="0" applyNumberFormat="1" applyBorder="1" applyAlignment="1" applyProtection="1">
      <alignment horizontal="center" vertical="center"/>
    </xf>
    <xf numFmtId="2" fontId="20" fillId="2" borderId="17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10" fontId="13" fillId="0" borderId="0" xfId="1" applyNumberFormat="1" applyFont="1" applyAlignment="1">
      <alignment vertical="center"/>
    </xf>
    <xf numFmtId="10" fontId="0" fillId="0" borderId="0" xfId="1" applyNumberFormat="1" applyFont="1" applyBorder="1" applyAlignment="1" applyProtection="1">
      <alignment horizontal="center" vertical="center"/>
    </xf>
    <xf numFmtId="10" fontId="20" fillId="2" borderId="17" xfId="1" applyNumberFormat="1" applyFont="1" applyFill="1" applyBorder="1" applyAlignment="1" applyProtection="1">
      <alignment horizontal="center" vertical="center" wrapText="1"/>
    </xf>
    <xf numFmtId="10" fontId="0" fillId="0" borderId="0" xfId="1" applyNumberFormat="1" applyFont="1" applyAlignment="1" applyProtection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14" fontId="3" fillId="4" borderId="16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9" fontId="16" fillId="0" borderId="0" xfId="1" applyNumberFormat="1" applyFont="1" applyFill="1" applyBorder="1" applyAlignment="1" applyProtection="1">
      <alignment horizontal="center" vertical="center"/>
    </xf>
    <xf numFmtId="0" fontId="41" fillId="9" borderId="2" xfId="0" applyFont="1" applyFill="1" applyBorder="1" applyAlignment="1">
      <alignment horizontal="center" vertical="center"/>
    </xf>
    <xf numFmtId="10" fontId="24" fillId="0" borderId="5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36" fillId="9" borderId="2" xfId="0" applyFont="1" applyFill="1" applyBorder="1" applyAlignment="1">
      <alignment horizontal="center" vertical="center"/>
    </xf>
    <xf numFmtId="9" fontId="16" fillId="0" borderId="2" xfId="0" applyNumberFormat="1" applyFont="1" applyBorder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9" fontId="16" fillId="0" borderId="0" xfId="1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33" fillId="0" borderId="0" xfId="0" applyFont="1" applyAlignment="1" applyProtection="1">
      <alignment horizontal="left" vertical="center"/>
    </xf>
    <xf numFmtId="0" fontId="9" fillId="0" borderId="13" xfId="0" applyFont="1" applyBorder="1" applyAlignment="1" applyProtection="1">
      <alignment horizontal="center" vertical="center"/>
    </xf>
    <xf numFmtId="4" fontId="23" fillId="0" borderId="14" xfId="0" applyNumberFormat="1" applyFont="1" applyBorder="1" applyAlignment="1" applyProtection="1">
      <alignment horizontal="center" vertical="center"/>
    </xf>
    <xf numFmtId="4" fontId="23" fillId="0" borderId="15" xfId="0" applyNumberFormat="1" applyFont="1" applyBorder="1" applyAlignment="1" applyProtection="1">
      <alignment horizontal="center" vertical="center"/>
    </xf>
    <xf numFmtId="2" fontId="16" fillId="8" borderId="14" xfId="0" applyNumberFormat="1" applyFont="1" applyFill="1" applyBorder="1" applyAlignment="1" applyProtection="1">
      <alignment horizontal="center" vertical="center"/>
    </xf>
    <xf numFmtId="0" fontId="16" fillId="8" borderId="15" xfId="0" applyNumberFormat="1" applyFont="1" applyFill="1" applyBorder="1" applyAlignment="1" applyProtection="1">
      <alignment horizontal="center" vertical="center"/>
    </xf>
    <xf numFmtId="0" fontId="26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32" fillId="0" borderId="0" xfId="0" applyFont="1" applyAlignment="1">
      <alignment horizontal="left" vertical="center"/>
    </xf>
    <xf numFmtId="0" fontId="16" fillId="0" borderId="14" xfId="0" applyNumberFormat="1" applyFont="1" applyBorder="1" applyAlignment="1" applyProtection="1">
      <alignment horizontal="center" vertical="center"/>
    </xf>
    <xf numFmtId="0" fontId="16" fillId="0" borderId="15" xfId="0" applyNumberFormat="1" applyFont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9" fontId="16" fillId="0" borderId="0" xfId="1" applyNumberFormat="1" applyFont="1" applyFill="1" applyBorder="1" applyAlignment="1" applyProtection="1">
      <alignment horizontal="center" vertical="center"/>
    </xf>
    <xf numFmtId="0" fontId="14" fillId="10" borderId="10" xfId="0" applyFont="1" applyFill="1" applyBorder="1" applyAlignment="1" applyProtection="1">
      <alignment horizontal="center" vertical="center" textRotation="90" wrapText="1"/>
    </xf>
    <xf numFmtId="10" fontId="16" fillId="0" borderId="14" xfId="1" applyNumberFormat="1" applyFont="1" applyBorder="1" applyAlignment="1" applyProtection="1">
      <alignment horizontal="center" vertical="center"/>
    </xf>
    <xf numFmtId="10" fontId="16" fillId="0" borderId="15" xfId="1" applyNumberFormat="1" applyFont="1" applyBorder="1" applyAlignment="1" applyProtection="1">
      <alignment horizontal="center" vertical="center"/>
    </xf>
    <xf numFmtId="2" fontId="9" fillId="0" borderId="2" xfId="0" applyNumberFormat="1" applyFont="1" applyFill="1" applyBorder="1" applyAlignment="1" applyProtection="1">
      <alignment horizontal="center" textRotation="90" wrapText="1"/>
    </xf>
    <xf numFmtId="2" fontId="9" fillId="0" borderId="2" xfId="0" applyNumberFormat="1" applyFont="1" applyFill="1" applyBorder="1" applyAlignment="1" applyProtection="1">
      <alignment horizontal="center" textRotation="90"/>
    </xf>
    <xf numFmtId="2" fontId="9" fillId="8" borderId="2" xfId="0" applyNumberFormat="1" applyFont="1" applyFill="1" applyBorder="1" applyAlignment="1" applyProtection="1">
      <alignment horizontal="center" textRotation="90" wrapText="1"/>
    </xf>
    <xf numFmtId="2" fontId="9" fillId="8" borderId="2" xfId="0" applyNumberFormat="1" applyFont="1" applyFill="1" applyBorder="1" applyAlignment="1" applyProtection="1">
      <alignment horizontal="center" textRotation="90"/>
    </xf>
    <xf numFmtId="10" fontId="9" fillId="0" borderId="2" xfId="1" applyNumberFormat="1" applyFont="1" applyFill="1" applyBorder="1" applyAlignment="1" applyProtection="1">
      <alignment horizontal="center" textRotation="90" wrapText="1"/>
    </xf>
    <xf numFmtId="10" fontId="9" fillId="0" borderId="2" xfId="1" applyNumberFormat="1" applyFont="1" applyFill="1" applyBorder="1" applyAlignment="1" applyProtection="1">
      <alignment horizontal="center" textRotation="90"/>
    </xf>
    <xf numFmtId="0" fontId="14" fillId="10" borderId="11" xfId="0" applyFont="1" applyFill="1" applyBorder="1" applyAlignment="1" applyProtection="1">
      <alignment horizontal="center" vertical="center" textRotation="90" wrapText="1"/>
    </xf>
    <xf numFmtId="164" fontId="1" fillId="7" borderId="22" xfId="0" applyNumberFormat="1" applyFont="1" applyFill="1" applyBorder="1" applyAlignment="1" applyProtection="1">
      <alignment horizontal="center" vertical="center"/>
    </xf>
    <xf numFmtId="164" fontId="1" fillId="7" borderId="8" xfId="0" applyNumberFormat="1" applyFont="1" applyFill="1" applyBorder="1" applyAlignment="1" applyProtection="1">
      <alignment horizontal="center" vertical="center"/>
    </xf>
    <xf numFmtId="164" fontId="1" fillId="7" borderId="0" xfId="0" applyNumberFormat="1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textRotation="90" wrapText="1"/>
    </xf>
    <xf numFmtId="0" fontId="9" fillId="0" borderId="2" xfId="0" applyFont="1" applyFill="1" applyBorder="1" applyAlignment="1" applyProtection="1">
      <alignment horizontal="center" textRotation="90"/>
    </xf>
    <xf numFmtId="0" fontId="9" fillId="8" borderId="2" xfId="0" applyFont="1" applyFill="1" applyBorder="1" applyAlignment="1" applyProtection="1">
      <alignment horizontal="center" textRotation="90" wrapText="1"/>
    </xf>
    <xf numFmtId="0" fontId="9" fillId="8" borderId="2" xfId="0" applyFont="1" applyFill="1" applyBorder="1" applyAlignment="1" applyProtection="1">
      <alignment horizontal="center" textRotation="90"/>
    </xf>
    <xf numFmtId="0" fontId="0" fillId="3" borderId="2" xfId="0" applyFill="1" applyBorder="1" applyAlignment="1">
      <alignment horizontal="center" vertical="center" textRotation="90"/>
    </xf>
    <xf numFmtId="0" fontId="0" fillId="6" borderId="4" xfId="0" applyFont="1" applyFill="1" applyBorder="1" applyAlignment="1">
      <alignment horizontal="center" vertical="center" textRotation="90" wrapText="1"/>
    </xf>
    <xf numFmtId="0" fontId="0" fillId="6" borderId="5" xfId="0" applyFont="1" applyFill="1" applyBorder="1" applyAlignment="1">
      <alignment horizontal="center" vertical="center" textRotation="90" wrapText="1"/>
    </xf>
    <xf numFmtId="0" fontId="0" fillId="6" borderId="6" xfId="0" applyFont="1" applyFill="1" applyBorder="1" applyAlignment="1">
      <alignment horizontal="center" vertical="center" textRotation="90" wrapText="1"/>
    </xf>
    <xf numFmtId="14" fontId="0" fillId="0" borderId="7" xfId="0" applyNumberFormat="1" applyFont="1" applyFill="1" applyBorder="1" applyAlignment="1">
      <alignment horizontal="center" vertical="center" textRotation="90" wrapText="1"/>
    </xf>
    <xf numFmtId="14" fontId="0" fillId="0" borderId="8" xfId="0" applyNumberFormat="1" applyFont="1" applyFill="1" applyBorder="1" applyAlignment="1">
      <alignment horizontal="center" vertical="center" textRotation="90" wrapText="1"/>
    </xf>
  </cellXfs>
  <cellStyles count="2">
    <cellStyle name="Prozent" xfId="1" builtinId="5"/>
    <cellStyle name="Standard" xfId="0" builtinId="0"/>
  </cellStyles>
  <dxfs count="286">
    <dxf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ont>
        <color theme="9"/>
      </font>
    </dxf>
    <dxf>
      <font>
        <b/>
        <i val="0"/>
        <color theme="9"/>
      </font>
    </dxf>
    <dxf>
      <font>
        <b/>
        <i val="0"/>
        <color rgb="FFFF0000"/>
      </font>
    </dxf>
    <dxf>
      <fill>
        <patternFill>
          <bgColor theme="0" tint="-0.34998626667073579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4" tint="0.39994506668294322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 patternType="solid">
          <fgColor auto="1"/>
          <bgColor rgb="FFC0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4" tint="0.39994506668294322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 patternType="solid">
          <fgColor auto="1"/>
          <bgColor rgb="FFC0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ill>
        <patternFill>
          <bgColor theme="6"/>
        </patternFill>
      </fill>
    </dxf>
    <dxf>
      <fill>
        <patternFill>
          <bgColor theme="4" tint="0.39994506668294322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 patternType="solid">
          <fgColor auto="1"/>
          <bgColor rgb="FFC0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ill>
        <patternFill>
          <bgColor theme="6"/>
        </patternFill>
      </fill>
    </dxf>
    <dxf>
      <fill>
        <patternFill>
          <bgColor theme="4" tint="0.39994506668294322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 patternType="solid">
          <fgColor auto="1"/>
          <bgColor rgb="FFC0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ill>
        <patternFill>
          <bgColor theme="6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ill>
        <patternFill>
          <bgColor theme="6"/>
        </patternFill>
      </fill>
    </dxf>
    <dxf>
      <fill>
        <patternFill>
          <bgColor theme="4" tint="0.39994506668294322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 patternType="solid">
          <fgColor auto="1"/>
          <bgColor rgb="FFC0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ill>
        <patternFill>
          <bgColor theme="6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ill>
        <patternFill>
          <bgColor theme="6"/>
        </patternFill>
      </fill>
    </dxf>
    <dxf>
      <fill>
        <patternFill>
          <bgColor theme="4" tint="0.39994506668294322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 patternType="solid">
          <fgColor auto="1"/>
          <bgColor rgb="FFC0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00B050"/>
      </font>
    </dxf>
    <dxf>
      <font>
        <color theme="1"/>
      </font>
      <fill>
        <patternFill>
          <bgColor theme="0" tint="-0.34998626667073579"/>
        </patternFill>
      </fill>
    </dxf>
    <dxf>
      <font>
        <color rgb="FF00B050"/>
      </font>
    </dxf>
    <dxf>
      <font>
        <color auto="1"/>
      </font>
      <fill>
        <patternFill>
          <bgColor theme="0" tint="-0.34998626667073579"/>
        </patternFill>
      </fill>
    </dxf>
    <dxf>
      <font>
        <b/>
        <i val="0"/>
        <color rgb="FF00B050"/>
      </font>
    </dxf>
    <dxf>
      <font>
        <color theme="1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  <i val="0"/>
        <color theme="9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FF0000"/>
      </font>
    </dxf>
    <dxf>
      <fill>
        <patternFill>
          <bgColor theme="8" tint="-0.24994659260841701"/>
        </patternFill>
      </fill>
      <border>
        <left style="thin">
          <color theme="8" tint="-0.24994659260841701"/>
        </left>
        <right style="thin">
          <color theme="8" tint="-0.24994659260841701"/>
        </right>
        <top style="thin">
          <color theme="0"/>
        </top>
        <bottom style="thin">
          <color theme="0"/>
        </bottom>
      </border>
    </dxf>
    <dxf>
      <font>
        <color theme="9"/>
      </font>
    </dxf>
    <dxf>
      <fill>
        <patternFill>
          <bgColor theme="8" tint="-0.24994659260841701"/>
        </patternFill>
      </fill>
      <border>
        <left style="thin">
          <color theme="8" tint="-0.24994659260841701"/>
        </left>
        <right style="thin">
          <color theme="8" tint="-0.24994659260841701"/>
        </right>
        <top style="thin">
          <color theme="0"/>
        </top>
        <bottom style="thin">
          <color theme="0"/>
        </bottom>
      </border>
    </dxf>
    <dxf>
      <font>
        <color theme="9"/>
      </font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39994506668294322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ont>
        <color theme="9"/>
      </font>
    </dxf>
    <dxf>
      <font>
        <b/>
        <i val="0"/>
        <color theme="9"/>
      </font>
    </dxf>
    <dxf>
      <font>
        <b/>
        <i val="0"/>
        <color rgb="FFFF0000"/>
      </font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4" tint="0.39994506668294322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 patternType="solid">
          <fgColor auto="1"/>
          <bgColor rgb="FFC0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ill>
        <patternFill>
          <bgColor theme="6"/>
        </patternFill>
      </fill>
    </dxf>
    <dxf>
      <fill>
        <patternFill>
          <bgColor theme="4" tint="0.39994506668294322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 patternType="solid">
          <fgColor auto="1"/>
          <bgColor rgb="FFC0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ill>
        <patternFill>
          <bgColor theme="6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ill>
        <patternFill>
          <bgColor theme="6"/>
        </patternFill>
      </fill>
    </dxf>
    <dxf>
      <font>
        <b/>
        <i val="0"/>
        <color rgb="FF00B050"/>
      </font>
    </dxf>
    <dxf>
      <font>
        <color theme="1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rgb="FF00B050"/>
      </font>
    </dxf>
    <dxf>
      <font>
        <color auto="1"/>
      </font>
      <fill>
        <patternFill>
          <bgColor theme="0" tint="-0.34998626667073579"/>
        </patternFill>
      </fill>
    </dxf>
    <dxf>
      <font>
        <b/>
        <i val="0"/>
        <color rgb="FF00B050"/>
      </font>
    </dxf>
    <dxf>
      <font>
        <color theme="1"/>
      </font>
      <fill>
        <patternFill>
          <bgColor theme="0" tint="-0.34998626667073579"/>
        </patternFill>
      </fill>
    </dxf>
    <dxf>
      <font>
        <b/>
        <i val="0"/>
        <color theme="9"/>
      </font>
    </dxf>
    <dxf>
      <font>
        <b/>
        <i val="0"/>
        <color rgb="FFFF0000"/>
      </font>
    </dxf>
    <dxf>
      <fill>
        <patternFill>
          <bgColor theme="2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4"/>
        </patternFill>
      </fill>
    </dxf>
    <dxf>
      <font>
        <b/>
        <i val="0"/>
        <color theme="9"/>
      </font>
    </dxf>
    <dxf>
      <font>
        <b/>
        <i val="0"/>
        <color rgb="FFFF0000"/>
      </font>
    </dxf>
    <dxf>
      <fill>
        <patternFill>
          <bgColor theme="8" tint="-0.24994659260841701"/>
        </patternFill>
      </fill>
      <border>
        <left style="thin">
          <color theme="8" tint="-0.24994659260841701"/>
        </left>
        <right style="thin">
          <color theme="8" tint="-0.24994659260841701"/>
        </right>
        <top style="thin">
          <color theme="0"/>
        </top>
        <bottom style="thin">
          <color theme="0"/>
        </bottom>
      </border>
    </dxf>
    <dxf>
      <font>
        <color theme="9"/>
      </font>
    </dxf>
    <dxf>
      <fill>
        <patternFill>
          <bgColor theme="8" tint="-0.24994659260841701"/>
        </patternFill>
      </fill>
      <border>
        <left style="thin">
          <color theme="8" tint="-0.24994659260841701"/>
        </left>
        <right style="thin">
          <color theme="8" tint="-0.24994659260841701"/>
        </right>
        <top style="thin">
          <color theme="0"/>
        </top>
        <bottom style="thin">
          <color theme="0"/>
        </bottom>
      </border>
    </dxf>
    <dxf>
      <font>
        <color theme="9"/>
      </font>
    </dxf>
    <dxf>
      <fill>
        <patternFill>
          <bgColor theme="4" tint="0.39994506668294322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 patternType="solid">
          <fgColor auto="1"/>
          <bgColor rgb="FFC0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39994506668294322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ont>
        <color theme="9"/>
      </font>
    </dxf>
    <dxf>
      <font>
        <b/>
        <i val="0"/>
        <color theme="9"/>
      </font>
    </dxf>
    <dxf>
      <font>
        <b/>
        <i val="0"/>
        <color rgb="FFFF0000"/>
      </font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4" tint="0.39994506668294322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 patternType="solid">
          <fgColor auto="1"/>
          <bgColor rgb="FFC0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ill>
        <patternFill>
          <bgColor theme="6"/>
        </patternFill>
      </fill>
    </dxf>
    <dxf>
      <fill>
        <patternFill>
          <bgColor theme="4" tint="0.39994506668294322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 patternType="solid">
          <fgColor auto="1"/>
          <bgColor rgb="FFC0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ill>
        <patternFill>
          <bgColor theme="6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0" tint="-0.34998626667073579"/>
        </patternFill>
      </fill>
    </dxf>
    <dxf>
      <fill>
        <patternFill>
          <bgColor theme="6"/>
        </patternFill>
      </fill>
    </dxf>
    <dxf>
      <font>
        <b/>
        <i val="0"/>
        <color rgb="FF00B050"/>
      </font>
    </dxf>
    <dxf>
      <font>
        <color theme="1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rgb="FF00B050"/>
      </font>
    </dxf>
    <dxf>
      <font>
        <color auto="1"/>
      </font>
      <fill>
        <patternFill>
          <bgColor theme="0" tint="-0.34998626667073579"/>
        </patternFill>
      </fill>
    </dxf>
    <dxf>
      <font>
        <b/>
        <i val="0"/>
        <color rgb="FF00B050"/>
      </font>
    </dxf>
    <dxf>
      <font>
        <color theme="1"/>
      </font>
      <fill>
        <patternFill>
          <bgColor theme="0" tint="-0.34998626667073579"/>
        </patternFill>
      </fill>
    </dxf>
    <dxf>
      <font>
        <b/>
        <i val="0"/>
        <color theme="9"/>
      </font>
    </dxf>
    <dxf>
      <font>
        <b/>
        <i val="0"/>
        <color rgb="FFFF0000"/>
      </font>
    </dxf>
    <dxf>
      <fill>
        <patternFill>
          <bgColor theme="2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4"/>
        </patternFill>
      </fill>
    </dxf>
    <dxf>
      <font>
        <b/>
        <i val="0"/>
        <color theme="9"/>
      </font>
    </dxf>
    <dxf>
      <font>
        <b/>
        <i val="0"/>
        <color rgb="FFFF0000"/>
      </font>
    </dxf>
    <dxf>
      <fill>
        <patternFill>
          <bgColor theme="8" tint="-0.24994659260841701"/>
        </patternFill>
      </fill>
      <border>
        <left style="thin">
          <color theme="8" tint="-0.24994659260841701"/>
        </left>
        <right style="thin">
          <color theme="8" tint="-0.24994659260841701"/>
        </right>
        <top style="thin">
          <color theme="0"/>
        </top>
        <bottom style="thin">
          <color theme="0"/>
        </bottom>
      </border>
    </dxf>
    <dxf>
      <font>
        <color theme="9"/>
      </font>
    </dxf>
    <dxf>
      <fill>
        <patternFill>
          <bgColor theme="8" tint="-0.24994659260841701"/>
        </patternFill>
      </fill>
      <border>
        <left style="thin">
          <color theme="8" tint="-0.24994659260841701"/>
        </left>
        <right style="thin">
          <color theme="8" tint="-0.24994659260841701"/>
        </right>
        <top style="thin">
          <color theme="0"/>
        </top>
        <bottom style="thin">
          <color theme="0"/>
        </bottom>
      </border>
    </dxf>
    <dxf>
      <font>
        <color theme="9"/>
      </font>
    </dxf>
    <dxf>
      <fill>
        <patternFill>
          <bgColor theme="4" tint="0.39994506668294322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 patternType="solid">
          <fgColor auto="1"/>
          <bgColor rgb="FFC0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39994506668294322"/>
        </patternFill>
      </fill>
    </dxf>
    <dxf>
      <fill>
        <patternFill>
          <bgColor theme="4"/>
        </patternFill>
      </fill>
    </dxf>
  </dxfs>
  <tableStyles count="0" defaultTableStyle="TableStyleMedium2" defaultPivotStyle="PivotStyleLight16"/>
  <colors>
    <mruColors>
      <color rgb="FFDBD600"/>
      <color rgb="FFFF6600"/>
      <color rgb="FFFF9966"/>
      <color rgb="FFFFFF99"/>
      <color rgb="FFF6F000"/>
      <color rgb="FFE7E200"/>
      <color rgb="FFEBE600"/>
      <color rgb="FFFFFF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D4AF030-99DC-4FB2-8C70-3BD1845A7FCC}" name="Tabelle1" displayName="Tabelle1" ref="A1:J27" totalsRowShown="0" headerRowDxfId="14" dataDxfId="12" headerRowBorderDxfId="13" tableBorderDxfId="11" totalsRowBorderDxfId="10">
  <autoFilter ref="A1:J27" xr:uid="{D23B005B-A247-4275-B7F7-ABDF10C7E362}"/>
  <tableColumns count="10">
    <tableColumn id="1" xr3:uid="{AEB852FF-2C89-4C18-A8C1-665AFCE02421}" name="WP." dataDxfId="9"/>
    <tableColumn id="2" xr3:uid="{5678D02E-A8BF-40C3-840B-DF17C7FA9DFF}" name="Wochenprogramm" dataDxfId="8"/>
    <tableColumn id="3" xr3:uid="{F9DF8B16-F064-4A36-9532-0AEE59830B9E}" name="Mo" dataDxfId="7"/>
    <tableColumn id="4" xr3:uid="{35F2237A-2917-483D-B4E1-4ABEB24092C2}" name="Di" dataDxfId="6"/>
    <tableColumn id="5" xr3:uid="{8FF55CFB-8167-46CC-8F87-45869FF7DECA}" name="Mi" dataDxfId="5"/>
    <tableColumn id="6" xr3:uid="{7BAE6982-6488-4ECD-83F6-FECF312EB42B}" name="Do" dataDxfId="4"/>
    <tableColumn id="7" xr3:uid="{4B20A136-9052-4DB2-BDC8-80C382B705FE}" name="Fr" dataDxfId="3"/>
    <tableColumn id="8" xr3:uid="{E279F3FC-9095-4953-A0C3-35E992FBD575}" name="Sa" dataDxfId="2"/>
    <tableColumn id="9" xr3:uid="{C3A91574-0A9F-4151-8DE6-3A03E4423FE4}" name="So" dataDxfId="1"/>
    <tableColumn id="10" xr3:uid="{1EAC1918-336E-4B93-B135-3C0E845979A8}" name="Week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A6A7E-57D4-4277-B5C4-1CEF716112D1}">
  <sheetPr codeName="Tabelle1">
    <tabColor theme="5" tint="0.79998168889431442"/>
    <pageSetUpPr fitToPage="1"/>
  </sheetPr>
  <dimension ref="A1:CA18"/>
  <sheetViews>
    <sheetView showGridLines="0" tabSelected="1" zoomScaleNormal="100" workbookViewId="0">
      <pane xSplit="14" ySplit="12" topLeftCell="O13" activePane="bottomRight" state="frozen"/>
      <selection pane="topRight" activeCell="F1" sqref="F1"/>
      <selection pane="bottomLeft" activeCell="A9" sqref="A9"/>
      <selection pane="bottomRight" sqref="A1:N1"/>
    </sheetView>
  </sheetViews>
  <sheetFormatPr baseColWidth="10" defaultColWidth="7.7109375" defaultRowHeight="15" outlineLevelCol="1" x14ac:dyDescent="0.25"/>
  <cols>
    <col min="1" max="1" width="19.42578125" style="17" bestFit="1" customWidth="1"/>
    <col min="2" max="2" width="12.42578125" style="17" bestFit="1" customWidth="1"/>
    <col min="3" max="3" width="12.5703125" style="17" bestFit="1" customWidth="1"/>
    <col min="4" max="4" width="31.5703125" style="17" bestFit="1" customWidth="1"/>
    <col min="5" max="5" width="11.140625" style="17" hidden="1" customWidth="1" outlineLevel="1"/>
    <col min="6" max="6" width="24.42578125" style="61" bestFit="1" customWidth="1" collapsed="1"/>
    <col min="7" max="7" width="26.7109375" style="61" bestFit="1" customWidth="1"/>
    <col min="8" max="8" width="11.28515625" style="17" hidden="1" customWidth="1" outlineLevel="1"/>
    <col min="9" max="10" width="13.85546875" style="31" hidden="1" customWidth="1" outlineLevel="1"/>
    <col min="11" max="11" width="9" style="31" hidden="1" customWidth="1" outlineLevel="1"/>
    <col min="12" max="12" width="8.7109375" style="83" customWidth="1" collapsed="1"/>
    <col min="13" max="13" width="8.7109375" style="83" customWidth="1"/>
    <col min="14" max="14" width="8.7109375" style="87" customWidth="1"/>
    <col min="15" max="45" width="7.7109375" style="47" customWidth="1"/>
    <col min="46" max="46" width="7.7109375" style="17" customWidth="1"/>
    <col min="47" max="77" width="7.7109375" style="47" customWidth="1"/>
    <col min="78" max="78" width="7.7109375" style="17" customWidth="1"/>
    <col min="79" max="79" width="7.7109375" style="47" customWidth="1"/>
    <col min="80" max="16384" width="7.7109375" style="47"/>
  </cols>
  <sheetData>
    <row r="1" spans="1:79" s="17" customFormat="1" ht="16.5" thickBot="1" x14ac:dyDescent="0.3">
      <c r="A1" s="104" t="s">
        <v>142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P1" s="105" t="s">
        <v>0</v>
      </c>
      <c r="Q1" s="105"/>
      <c r="V1" s="105" t="s">
        <v>0</v>
      </c>
      <c r="W1" s="105"/>
    </row>
    <row r="2" spans="1:79" s="17" customFormat="1" ht="19.5" thickBot="1" x14ac:dyDescent="0.3">
      <c r="A2" s="110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57"/>
      <c r="P2" s="106">
        <f>SUMIFS($L$13:$L$1048576,$H$13:$H$1048576,"NEIN",$F$13:$F$1048576,"&lt;&gt;Inaktiv")</f>
        <v>806.40000000000009</v>
      </c>
      <c r="Q2" s="107"/>
      <c r="R2" s="111" t="s">
        <v>2</v>
      </c>
      <c r="S2" s="111"/>
      <c r="T2" s="111"/>
      <c r="U2" s="56"/>
      <c r="V2" s="108">
        <f>SUMIFS($M$13:$M$1048576,$H$13:$H$1048576,"NEIN",$F$13:$F$1048576,"&lt;&gt;Inaktiv")</f>
        <v>245.99999999999994</v>
      </c>
      <c r="W2" s="109"/>
      <c r="X2" s="111" t="s">
        <v>3</v>
      </c>
      <c r="Y2" s="111"/>
      <c r="Z2" s="111"/>
    </row>
    <row r="3" spans="1:79" s="17" customFormat="1" ht="19.5" thickBot="1" x14ac:dyDescent="0.3">
      <c r="A3" s="112" t="s">
        <v>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57"/>
      <c r="P3" s="113">
        <f>COUNTIFS(H13:$H$1048576,"NEIN",$F$13:$F$1048576,"&lt;&gt;Inaktiv")</f>
        <v>5</v>
      </c>
      <c r="Q3" s="114"/>
      <c r="R3" s="111" t="s">
        <v>5</v>
      </c>
      <c r="S3" s="111"/>
      <c r="T3" s="111"/>
      <c r="U3" s="66"/>
      <c r="X3" s="68"/>
      <c r="AT3" s="103"/>
      <c r="AU3" s="103"/>
      <c r="AV3" s="103"/>
      <c r="AW3" s="115"/>
      <c r="AX3" s="115"/>
      <c r="AY3" s="116"/>
      <c r="AZ3" s="116"/>
      <c r="BA3" s="116"/>
      <c r="BB3" s="115"/>
      <c r="BC3" s="115"/>
      <c r="BD3" s="44"/>
      <c r="BE3" s="116"/>
      <c r="BF3" s="116"/>
      <c r="BG3" s="117"/>
      <c r="BH3" s="117"/>
      <c r="BI3" s="44"/>
      <c r="BJ3" s="44"/>
      <c r="BK3" s="44"/>
    </row>
    <row r="4" spans="1:79" s="17" customFormat="1" ht="19.5" thickBot="1" x14ac:dyDescent="0.3">
      <c r="A4" s="49"/>
      <c r="B4" s="51"/>
      <c r="C4" s="51"/>
      <c r="D4" s="51"/>
      <c r="E4" s="51"/>
      <c r="F4" s="51"/>
      <c r="G4" s="51"/>
      <c r="H4" s="51"/>
      <c r="I4" s="88"/>
      <c r="J4" s="88"/>
      <c r="K4" s="51"/>
      <c r="L4" s="79"/>
      <c r="M4" s="79"/>
      <c r="N4" s="84"/>
      <c r="O4" s="56"/>
      <c r="P4" s="113">
        <f>COUNTIFS(N13:N1048576,"&gt;0",$H$13:$H$1048576,"NEIN",$F$13:$F$1048576,"&lt;&gt;Inaktiv")</f>
        <v>5</v>
      </c>
      <c r="Q4" s="114"/>
      <c r="R4" s="111" t="s">
        <v>6</v>
      </c>
      <c r="S4" s="111"/>
      <c r="T4" s="111"/>
      <c r="U4" s="56"/>
      <c r="V4" s="119">
        <f>P4/P3</f>
        <v>1</v>
      </c>
      <c r="W4" s="120"/>
      <c r="X4" s="67" t="s">
        <v>7</v>
      </c>
      <c r="Y4" s="56"/>
      <c r="AT4" s="90"/>
      <c r="AU4" s="90"/>
      <c r="AV4" s="90"/>
      <c r="AW4" s="91"/>
      <c r="AX4" s="91"/>
      <c r="AY4" s="92"/>
      <c r="AZ4" s="92"/>
      <c r="BA4" s="92"/>
      <c r="BB4" s="91"/>
      <c r="BC4" s="91"/>
      <c r="BD4" s="44"/>
      <c r="BE4" s="92"/>
      <c r="BF4" s="92"/>
      <c r="BG4" s="93"/>
      <c r="BH4" s="93"/>
      <c r="BI4" s="44"/>
      <c r="BJ4" s="44"/>
      <c r="BK4" s="44"/>
      <c r="BZ4" s="90"/>
    </row>
    <row r="5" spans="1:79" s="17" customFormat="1" ht="26.25" x14ac:dyDescent="0.25">
      <c r="A5" s="27"/>
      <c r="B5" s="27"/>
      <c r="C5" s="27"/>
      <c r="D5" s="94" t="s">
        <v>8</v>
      </c>
      <c r="E5" s="58"/>
      <c r="F5" s="58"/>
      <c r="G5" s="58"/>
      <c r="H5" s="28"/>
      <c r="I5" s="29"/>
      <c r="J5" s="29"/>
      <c r="K5" s="29"/>
      <c r="L5" s="80"/>
      <c r="M5" s="80"/>
      <c r="N5" s="85"/>
    </row>
    <row r="6" spans="1:79" s="46" customFormat="1" ht="33.75" customHeight="1" x14ac:dyDescent="0.25">
      <c r="A6" s="71" t="str">
        <f>TEXT(A8,"MMMM")&amp;","&amp;YEAR(A8)</f>
        <v>Mai,2020</v>
      </c>
      <c r="B6" s="41"/>
      <c r="C6" s="41"/>
      <c r="D6" s="95">
        <f>V2/P2</f>
        <v>0.30505952380952372</v>
      </c>
      <c r="E6" s="59"/>
      <c r="F6" s="59"/>
      <c r="G6" s="59"/>
      <c r="H6" s="42"/>
      <c r="I6" s="43"/>
      <c r="J6" s="43"/>
      <c r="K6" s="43"/>
      <c r="L6" s="121" t="s">
        <v>9</v>
      </c>
      <c r="M6" s="123" t="s">
        <v>10</v>
      </c>
      <c r="N6" s="125" t="s">
        <v>11</v>
      </c>
      <c r="O6" s="127" t="str">
        <f t="shared" ref="O6:AR6" si="0">IF(ISNA(VLOOKUP(O12,Feiertage1,1,FALSE)),"",VLOOKUP(O12,Feiertage1,2,FALSE))</f>
        <v>1. Mai/Tag der Arbeit</v>
      </c>
      <c r="P6" s="118" t="str">
        <f t="shared" si="0"/>
        <v/>
      </c>
      <c r="Q6" s="118" t="str">
        <f t="shared" si="0"/>
        <v/>
      </c>
      <c r="R6" s="118" t="str">
        <f t="shared" si="0"/>
        <v/>
      </c>
      <c r="S6" s="118" t="str">
        <f t="shared" si="0"/>
        <v/>
      </c>
      <c r="T6" s="118" t="str">
        <f>IF(ISNA(VLOOKUP(T12,Feiertage1,1,FALSE)),"",VLOOKUP(T12,Feiertage1,2,FALSE))</f>
        <v/>
      </c>
      <c r="U6" s="118" t="str">
        <f t="shared" si="0"/>
        <v/>
      </c>
      <c r="V6" s="118" t="str">
        <f t="shared" si="0"/>
        <v/>
      </c>
      <c r="W6" s="118" t="str">
        <f t="shared" si="0"/>
        <v/>
      </c>
      <c r="X6" s="118" t="str">
        <f t="shared" si="0"/>
        <v/>
      </c>
      <c r="Y6" s="118" t="str">
        <f t="shared" si="0"/>
        <v/>
      </c>
      <c r="Z6" s="118" t="str">
        <f t="shared" si="0"/>
        <v/>
      </c>
      <c r="AA6" s="118" t="str">
        <f t="shared" si="0"/>
        <v/>
      </c>
      <c r="AB6" s="118" t="str">
        <f t="shared" si="0"/>
        <v/>
      </c>
      <c r="AC6" s="118" t="str">
        <f t="shared" si="0"/>
        <v/>
      </c>
      <c r="AD6" s="118" t="str">
        <f t="shared" si="0"/>
        <v/>
      </c>
      <c r="AE6" s="118" t="str">
        <f t="shared" si="0"/>
        <v/>
      </c>
      <c r="AF6" s="118" t="str">
        <f t="shared" si="0"/>
        <v/>
      </c>
      <c r="AG6" s="118" t="str">
        <f t="shared" si="0"/>
        <v/>
      </c>
      <c r="AH6" s="118" t="str">
        <f t="shared" si="0"/>
        <v/>
      </c>
      <c r="AI6" s="118" t="str">
        <f t="shared" si="0"/>
        <v>Ch. Himmelfahrt (Vatertag)</v>
      </c>
      <c r="AJ6" s="118" t="str">
        <f t="shared" si="0"/>
        <v/>
      </c>
      <c r="AK6" s="118" t="str">
        <f t="shared" si="0"/>
        <v/>
      </c>
      <c r="AL6" s="118" t="str">
        <f t="shared" si="0"/>
        <v/>
      </c>
      <c r="AM6" s="118" t="str">
        <f t="shared" si="0"/>
        <v/>
      </c>
      <c r="AN6" s="118" t="str">
        <f t="shared" si="0"/>
        <v/>
      </c>
      <c r="AO6" s="118" t="str">
        <f t="shared" si="0"/>
        <v/>
      </c>
      <c r="AP6" s="118" t="str">
        <f t="shared" si="0"/>
        <v/>
      </c>
      <c r="AQ6" s="118" t="str">
        <f t="shared" si="0"/>
        <v/>
      </c>
      <c r="AR6" s="118" t="str">
        <f t="shared" si="0"/>
        <v/>
      </c>
      <c r="AS6" s="118" t="str">
        <f t="shared" ref="AS6" si="1">IF(ISNA(VLOOKUP(AS12,Feiertage1,1,FALSE)),"",VLOOKUP(AS12,Feiertage1,2,FALSE))</f>
        <v>Pfingstsonntag</v>
      </c>
      <c r="AT6" s="45"/>
      <c r="AU6" s="127" t="str">
        <f t="shared" ref="AU6:BY6" si="2">O6</f>
        <v>1. Mai/Tag der Arbeit</v>
      </c>
      <c r="AV6" s="127" t="str">
        <f t="shared" si="2"/>
        <v/>
      </c>
      <c r="AW6" s="127" t="str">
        <f t="shared" si="2"/>
        <v/>
      </c>
      <c r="AX6" s="127" t="str">
        <f t="shared" si="2"/>
        <v/>
      </c>
      <c r="AY6" s="127" t="str">
        <f t="shared" si="2"/>
        <v/>
      </c>
      <c r="AZ6" s="127" t="str">
        <f t="shared" si="2"/>
        <v/>
      </c>
      <c r="BA6" s="127" t="str">
        <f t="shared" si="2"/>
        <v/>
      </c>
      <c r="BB6" s="127" t="str">
        <f t="shared" si="2"/>
        <v/>
      </c>
      <c r="BC6" s="127" t="str">
        <f t="shared" si="2"/>
        <v/>
      </c>
      <c r="BD6" s="127" t="str">
        <f t="shared" si="2"/>
        <v/>
      </c>
      <c r="BE6" s="127" t="str">
        <f t="shared" si="2"/>
        <v/>
      </c>
      <c r="BF6" s="127" t="str">
        <f t="shared" si="2"/>
        <v/>
      </c>
      <c r="BG6" s="127" t="str">
        <f t="shared" si="2"/>
        <v/>
      </c>
      <c r="BH6" s="127" t="str">
        <f t="shared" si="2"/>
        <v/>
      </c>
      <c r="BI6" s="127" t="str">
        <f t="shared" si="2"/>
        <v/>
      </c>
      <c r="BJ6" s="127" t="str">
        <f t="shared" si="2"/>
        <v/>
      </c>
      <c r="BK6" s="127" t="str">
        <f t="shared" si="2"/>
        <v/>
      </c>
      <c r="BL6" s="127" t="str">
        <f t="shared" si="2"/>
        <v/>
      </c>
      <c r="BM6" s="127" t="str">
        <f t="shared" si="2"/>
        <v/>
      </c>
      <c r="BN6" s="127" t="str">
        <f t="shared" si="2"/>
        <v/>
      </c>
      <c r="BO6" s="127" t="str">
        <f t="shared" si="2"/>
        <v>Ch. Himmelfahrt (Vatertag)</v>
      </c>
      <c r="BP6" s="127" t="str">
        <f t="shared" si="2"/>
        <v/>
      </c>
      <c r="BQ6" s="127" t="str">
        <f t="shared" si="2"/>
        <v/>
      </c>
      <c r="BR6" s="127" t="str">
        <f t="shared" si="2"/>
        <v/>
      </c>
      <c r="BS6" s="127" t="str">
        <f t="shared" si="2"/>
        <v/>
      </c>
      <c r="BT6" s="127" t="str">
        <f t="shared" si="2"/>
        <v/>
      </c>
      <c r="BU6" s="127" t="str">
        <f t="shared" si="2"/>
        <v/>
      </c>
      <c r="BV6" s="127" t="str">
        <f t="shared" si="2"/>
        <v/>
      </c>
      <c r="BW6" s="127" t="str">
        <f t="shared" si="2"/>
        <v/>
      </c>
      <c r="BX6" s="127" t="str">
        <f t="shared" si="2"/>
        <v/>
      </c>
      <c r="BY6" s="127" t="str">
        <f t="shared" si="2"/>
        <v>Pfingstsonntag</v>
      </c>
      <c r="BZ6" s="45"/>
    </row>
    <row r="7" spans="1:79" s="17" customFormat="1" ht="15.75" x14ac:dyDescent="0.25">
      <c r="A7" s="69" t="s">
        <v>12</v>
      </c>
      <c r="D7" s="96" t="str">
        <f>IF(D6&lt;D9,"Sie sind unter Vorgabe","Vorgabe erreicht!")</f>
        <v>Vorgabe erreicht!</v>
      </c>
      <c r="E7" s="60"/>
      <c r="F7" s="60"/>
      <c r="G7" s="60"/>
      <c r="I7" s="31"/>
      <c r="J7" s="31"/>
      <c r="K7" s="31"/>
      <c r="L7" s="122"/>
      <c r="M7" s="124"/>
      <c r="N7" s="126"/>
      <c r="O7" s="127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39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39"/>
    </row>
    <row r="8" spans="1:79" s="17" customFormat="1" ht="15.75" x14ac:dyDescent="0.25">
      <c r="A8" s="70">
        <v>43952</v>
      </c>
      <c r="D8" s="97" t="s">
        <v>13</v>
      </c>
      <c r="E8" s="61"/>
      <c r="F8" s="61"/>
      <c r="G8" s="61"/>
      <c r="I8" s="31"/>
      <c r="J8" s="31"/>
      <c r="K8" s="31"/>
      <c r="L8" s="122"/>
      <c r="M8" s="124"/>
      <c r="N8" s="126"/>
      <c r="O8" s="127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39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39"/>
    </row>
    <row r="9" spans="1:79" s="17" customFormat="1" ht="18.75" x14ac:dyDescent="0.25">
      <c r="A9" s="32" t="s">
        <v>14</v>
      </c>
      <c r="C9" s="33"/>
      <c r="D9" s="98">
        <v>0.3</v>
      </c>
      <c r="E9" s="61"/>
      <c r="F9" s="61"/>
      <c r="G9" s="61"/>
      <c r="I9" s="31"/>
      <c r="J9" s="31"/>
      <c r="K9" s="31"/>
      <c r="L9" s="122"/>
      <c r="M9" s="124"/>
      <c r="N9" s="126"/>
      <c r="O9" s="129" t="str">
        <f>TEXT(O12,"MMMM") &amp; " "&amp;TEXT(O12,"JJJJ")</f>
        <v>Mai 2020</v>
      </c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39"/>
      <c r="AU9" s="128" t="str">
        <f>TEXT(AU12,"MMMM") &amp; " "&amp;TEXT(AU12,"JJJJ")</f>
        <v>Mai 2020</v>
      </c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39"/>
    </row>
    <row r="10" spans="1:79" s="17" customFormat="1" x14ac:dyDescent="0.25">
      <c r="A10" s="34" t="s">
        <v>15</v>
      </c>
      <c r="C10" s="33"/>
      <c r="F10" s="61"/>
      <c r="G10" s="61"/>
      <c r="I10" s="31"/>
      <c r="J10" s="31"/>
      <c r="K10" s="31"/>
      <c r="L10" s="122"/>
      <c r="M10" s="124"/>
      <c r="N10" s="126"/>
      <c r="O10" s="35">
        <f>WEEKNUM(O12,21)</f>
        <v>18</v>
      </c>
      <c r="P10" s="35">
        <f t="shared" ref="P10:AR10" si="3">WEEKNUM(P12,21)</f>
        <v>18</v>
      </c>
      <c r="Q10" s="35">
        <f t="shared" si="3"/>
        <v>18</v>
      </c>
      <c r="R10" s="35">
        <f t="shared" si="3"/>
        <v>19</v>
      </c>
      <c r="S10" s="35">
        <f t="shared" si="3"/>
        <v>19</v>
      </c>
      <c r="T10" s="35">
        <f t="shared" si="3"/>
        <v>19</v>
      </c>
      <c r="U10" s="35">
        <f t="shared" si="3"/>
        <v>19</v>
      </c>
      <c r="V10" s="35">
        <f t="shared" si="3"/>
        <v>19</v>
      </c>
      <c r="W10" s="35">
        <f t="shared" si="3"/>
        <v>19</v>
      </c>
      <c r="X10" s="35">
        <f t="shared" si="3"/>
        <v>19</v>
      </c>
      <c r="Y10" s="35">
        <f t="shared" si="3"/>
        <v>20</v>
      </c>
      <c r="Z10" s="35">
        <f t="shared" si="3"/>
        <v>20</v>
      </c>
      <c r="AA10" s="35">
        <f t="shared" si="3"/>
        <v>20</v>
      </c>
      <c r="AB10" s="35">
        <f t="shared" si="3"/>
        <v>20</v>
      </c>
      <c r="AC10" s="35">
        <f t="shared" si="3"/>
        <v>20</v>
      </c>
      <c r="AD10" s="35">
        <f t="shared" si="3"/>
        <v>20</v>
      </c>
      <c r="AE10" s="35">
        <f t="shared" si="3"/>
        <v>20</v>
      </c>
      <c r="AF10" s="35">
        <f t="shared" si="3"/>
        <v>21</v>
      </c>
      <c r="AG10" s="35">
        <f t="shared" si="3"/>
        <v>21</v>
      </c>
      <c r="AH10" s="35">
        <f t="shared" si="3"/>
        <v>21</v>
      </c>
      <c r="AI10" s="35">
        <f t="shared" si="3"/>
        <v>21</v>
      </c>
      <c r="AJ10" s="35">
        <f t="shared" si="3"/>
        <v>21</v>
      </c>
      <c r="AK10" s="35">
        <f t="shared" si="3"/>
        <v>21</v>
      </c>
      <c r="AL10" s="35">
        <f t="shared" si="3"/>
        <v>21</v>
      </c>
      <c r="AM10" s="35">
        <f t="shared" si="3"/>
        <v>22</v>
      </c>
      <c r="AN10" s="35">
        <f t="shared" si="3"/>
        <v>22</v>
      </c>
      <c r="AO10" s="35">
        <f t="shared" si="3"/>
        <v>22</v>
      </c>
      <c r="AP10" s="35">
        <f t="shared" si="3"/>
        <v>22</v>
      </c>
      <c r="AQ10" s="35">
        <f t="shared" si="3"/>
        <v>22</v>
      </c>
      <c r="AR10" s="35">
        <f t="shared" si="3"/>
        <v>22</v>
      </c>
      <c r="AS10" s="35">
        <f t="shared" ref="AS10" si="4">WEEKNUM(AS12,21)</f>
        <v>22</v>
      </c>
      <c r="AT10" s="39"/>
      <c r="AU10" s="15">
        <f t="shared" ref="AU10:BJ12" si="5">O10</f>
        <v>18</v>
      </c>
      <c r="AV10" s="15">
        <f t="shared" si="5"/>
        <v>18</v>
      </c>
      <c r="AW10" s="15">
        <f t="shared" si="5"/>
        <v>18</v>
      </c>
      <c r="AX10" s="15">
        <f t="shared" si="5"/>
        <v>19</v>
      </c>
      <c r="AY10" s="15">
        <f t="shared" si="5"/>
        <v>19</v>
      </c>
      <c r="AZ10" s="15">
        <f t="shared" si="5"/>
        <v>19</v>
      </c>
      <c r="BA10" s="15">
        <f t="shared" si="5"/>
        <v>19</v>
      </c>
      <c r="BB10" s="15">
        <f t="shared" si="5"/>
        <v>19</v>
      </c>
      <c r="BC10" s="15">
        <f t="shared" si="5"/>
        <v>19</v>
      </c>
      <c r="BD10" s="15">
        <f t="shared" si="5"/>
        <v>19</v>
      </c>
      <c r="BE10" s="15">
        <f t="shared" si="5"/>
        <v>20</v>
      </c>
      <c r="BF10" s="15">
        <f t="shared" si="5"/>
        <v>20</v>
      </c>
      <c r="BG10" s="15">
        <f t="shared" si="5"/>
        <v>20</v>
      </c>
      <c r="BH10" s="15">
        <f t="shared" si="5"/>
        <v>20</v>
      </c>
      <c r="BI10" s="15">
        <f t="shared" si="5"/>
        <v>20</v>
      </c>
      <c r="BJ10" s="15">
        <f t="shared" si="5"/>
        <v>20</v>
      </c>
      <c r="BK10" s="15">
        <f t="shared" ref="BK10:BY12" si="6">AE10</f>
        <v>20</v>
      </c>
      <c r="BL10" s="15">
        <f t="shared" si="6"/>
        <v>21</v>
      </c>
      <c r="BM10" s="15">
        <f t="shared" si="6"/>
        <v>21</v>
      </c>
      <c r="BN10" s="15">
        <f t="shared" si="6"/>
        <v>21</v>
      </c>
      <c r="BO10" s="15">
        <f t="shared" si="6"/>
        <v>21</v>
      </c>
      <c r="BP10" s="15">
        <f t="shared" si="6"/>
        <v>21</v>
      </c>
      <c r="BQ10" s="15">
        <f t="shared" si="6"/>
        <v>21</v>
      </c>
      <c r="BR10" s="15">
        <f t="shared" si="6"/>
        <v>21</v>
      </c>
      <c r="BS10" s="15">
        <f t="shared" si="6"/>
        <v>22</v>
      </c>
      <c r="BT10" s="15">
        <f t="shared" si="6"/>
        <v>22</v>
      </c>
      <c r="BU10" s="15">
        <f t="shared" si="6"/>
        <v>22</v>
      </c>
      <c r="BV10" s="15">
        <f t="shared" si="6"/>
        <v>22</v>
      </c>
      <c r="BW10" s="15">
        <f t="shared" si="6"/>
        <v>22</v>
      </c>
      <c r="BX10" s="15">
        <f t="shared" si="6"/>
        <v>22</v>
      </c>
      <c r="BY10" s="15">
        <f t="shared" si="6"/>
        <v>22</v>
      </c>
      <c r="BZ10" s="39"/>
    </row>
    <row r="11" spans="1:79" s="17" customFormat="1" x14ac:dyDescent="0.25">
      <c r="F11" s="61"/>
      <c r="G11" s="61"/>
      <c r="I11" s="31"/>
      <c r="J11" s="31"/>
      <c r="K11" s="31"/>
      <c r="L11" s="122"/>
      <c r="M11" s="124"/>
      <c r="N11" s="126"/>
      <c r="O11" s="15" t="str">
        <f t="shared" ref="O11:AS11" si="7">TEXT(O12,"TTT")</f>
        <v>Fr</v>
      </c>
      <c r="P11" s="15" t="str">
        <f t="shared" si="7"/>
        <v>Sa</v>
      </c>
      <c r="Q11" s="15" t="str">
        <f t="shared" si="7"/>
        <v>So</v>
      </c>
      <c r="R11" s="15" t="str">
        <f t="shared" si="7"/>
        <v>Mo</v>
      </c>
      <c r="S11" s="15" t="str">
        <f t="shared" si="7"/>
        <v>Di</v>
      </c>
      <c r="T11" s="15" t="str">
        <f t="shared" si="7"/>
        <v>Mi</v>
      </c>
      <c r="U11" s="15" t="str">
        <f t="shared" si="7"/>
        <v>Do</v>
      </c>
      <c r="V11" s="15" t="str">
        <f t="shared" si="7"/>
        <v>Fr</v>
      </c>
      <c r="W11" s="15" t="str">
        <f t="shared" si="7"/>
        <v>Sa</v>
      </c>
      <c r="X11" s="15" t="str">
        <f t="shared" si="7"/>
        <v>So</v>
      </c>
      <c r="Y11" s="15" t="str">
        <f t="shared" si="7"/>
        <v>Mo</v>
      </c>
      <c r="Z11" s="15" t="str">
        <f t="shared" si="7"/>
        <v>Di</v>
      </c>
      <c r="AA11" s="15" t="str">
        <f t="shared" si="7"/>
        <v>Mi</v>
      </c>
      <c r="AB11" s="15" t="str">
        <f t="shared" si="7"/>
        <v>Do</v>
      </c>
      <c r="AC11" s="15" t="str">
        <f t="shared" si="7"/>
        <v>Fr</v>
      </c>
      <c r="AD11" s="15" t="str">
        <f t="shared" si="7"/>
        <v>Sa</v>
      </c>
      <c r="AE11" s="15" t="str">
        <f t="shared" si="7"/>
        <v>So</v>
      </c>
      <c r="AF11" s="15" t="str">
        <f t="shared" si="7"/>
        <v>Mo</v>
      </c>
      <c r="AG11" s="15" t="str">
        <f t="shared" si="7"/>
        <v>Di</v>
      </c>
      <c r="AH11" s="15" t="str">
        <f t="shared" si="7"/>
        <v>Mi</v>
      </c>
      <c r="AI11" s="15" t="str">
        <f t="shared" si="7"/>
        <v>Do</v>
      </c>
      <c r="AJ11" s="15" t="str">
        <f t="shared" si="7"/>
        <v>Fr</v>
      </c>
      <c r="AK11" s="15" t="str">
        <f t="shared" si="7"/>
        <v>Sa</v>
      </c>
      <c r="AL11" s="15" t="str">
        <f t="shared" si="7"/>
        <v>So</v>
      </c>
      <c r="AM11" s="15" t="str">
        <f t="shared" si="7"/>
        <v>Mo</v>
      </c>
      <c r="AN11" s="15" t="str">
        <f t="shared" si="7"/>
        <v>Di</v>
      </c>
      <c r="AO11" s="15" t="str">
        <f t="shared" si="7"/>
        <v>Mi</v>
      </c>
      <c r="AP11" s="15" t="str">
        <f t="shared" si="7"/>
        <v>Do</v>
      </c>
      <c r="AQ11" s="15" t="str">
        <f t="shared" si="7"/>
        <v>Fr</v>
      </c>
      <c r="AR11" s="15" t="str">
        <f t="shared" si="7"/>
        <v>Sa</v>
      </c>
      <c r="AS11" s="15" t="str">
        <f t="shared" si="7"/>
        <v>So</v>
      </c>
      <c r="AT11" s="39"/>
      <c r="AU11" s="15" t="str">
        <f t="shared" si="5"/>
        <v>Fr</v>
      </c>
      <c r="AV11" s="15" t="str">
        <f t="shared" si="5"/>
        <v>Sa</v>
      </c>
      <c r="AW11" s="15" t="str">
        <f t="shared" si="5"/>
        <v>So</v>
      </c>
      <c r="AX11" s="15" t="str">
        <f t="shared" si="5"/>
        <v>Mo</v>
      </c>
      <c r="AY11" s="15" t="str">
        <f t="shared" si="5"/>
        <v>Di</v>
      </c>
      <c r="AZ11" s="15" t="str">
        <f t="shared" si="5"/>
        <v>Mi</v>
      </c>
      <c r="BA11" s="15" t="str">
        <f t="shared" si="5"/>
        <v>Do</v>
      </c>
      <c r="BB11" s="15" t="str">
        <f t="shared" si="5"/>
        <v>Fr</v>
      </c>
      <c r="BC11" s="15" t="str">
        <f t="shared" si="5"/>
        <v>Sa</v>
      </c>
      <c r="BD11" s="15" t="str">
        <f t="shared" si="5"/>
        <v>So</v>
      </c>
      <c r="BE11" s="15" t="str">
        <f t="shared" si="5"/>
        <v>Mo</v>
      </c>
      <c r="BF11" s="15" t="str">
        <f t="shared" si="5"/>
        <v>Di</v>
      </c>
      <c r="BG11" s="15" t="str">
        <f t="shared" si="5"/>
        <v>Mi</v>
      </c>
      <c r="BH11" s="15" t="str">
        <f t="shared" si="5"/>
        <v>Do</v>
      </c>
      <c r="BI11" s="15" t="str">
        <f t="shared" si="5"/>
        <v>Fr</v>
      </c>
      <c r="BJ11" s="15" t="str">
        <f t="shared" si="5"/>
        <v>Sa</v>
      </c>
      <c r="BK11" s="15" t="str">
        <f t="shared" si="6"/>
        <v>So</v>
      </c>
      <c r="BL11" s="15" t="str">
        <f t="shared" si="6"/>
        <v>Mo</v>
      </c>
      <c r="BM11" s="15" t="str">
        <f t="shared" si="6"/>
        <v>Di</v>
      </c>
      <c r="BN11" s="15" t="str">
        <f t="shared" si="6"/>
        <v>Mi</v>
      </c>
      <c r="BO11" s="15" t="str">
        <f t="shared" si="6"/>
        <v>Do</v>
      </c>
      <c r="BP11" s="15" t="str">
        <f t="shared" si="6"/>
        <v>Fr</v>
      </c>
      <c r="BQ11" s="15" t="str">
        <f t="shared" si="6"/>
        <v>Sa</v>
      </c>
      <c r="BR11" s="15" t="str">
        <f t="shared" si="6"/>
        <v>So</v>
      </c>
      <c r="BS11" s="15" t="str">
        <f t="shared" si="6"/>
        <v>Mo</v>
      </c>
      <c r="BT11" s="15" t="str">
        <f t="shared" si="6"/>
        <v>Di</v>
      </c>
      <c r="BU11" s="15" t="str">
        <f t="shared" si="6"/>
        <v>Mi</v>
      </c>
      <c r="BV11" s="15" t="str">
        <f t="shared" si="6"/>
        <v>Do</v>
      </c>
      <c r="BW11" s="15" t="str">
        <f t="shared" si="6"/>
        <v>Fr</v>
      </c>
      <c r="BX11" s="15" t="str">
        <f t="shared" si="6"/>
        <v>Sa</v>
      </c>
      <c r="BY11" s="15" t="str">
        <f t="shared" si="6"/>
        <v>So</v>
      </c>
      <c r="BZ11" s="39"/>
    </row>
    <row r="12" spans="1:79" s="17" customFormat="1" ht="16.5" thickBot="1" x14ac:dyDescent="0.3">
      <c r="A12" s="36" t="s">
        <v>16</v>
      </c>
      <c r="B12" s="36" t="s">
        <v>17</v>
      </c>
      <c r="C12" s="36" t="s">
        <v>133</v>
      </c>
      <c r="D12" s="36" t="s">
        <v>134</v>
      </c>
      <c r="E12" s="36" t="s">
        <v>135</v>
      </c>
      <c r="F12" s="36" t="s">
        <v>18</v>
      </c>
      <c r="G12" s="36" t="s">
        <v>19</v>
      </c>
      <c r="H12" s="36" t="s">
        <v>20</v>
      </c>
      <c r="I12" s="37" t="s">
        <v>136</v>
      </c>
      <c r="J12" s="37" t="s">
        <v>137</v>
      </c>
      <c r="K12" s="36" t="s">
        <v>21</v>
      </c>
      <c r="L12" s="81">
        <v>1</v>
      </c>
      <c r="M12" s="81">
        <v>2</v>
      </c>
      <c r="N12" s="86">
        <v>4</v>
      </c>
      <c r="O12" s="16">
        <f>A8</f>
        <v>43952</v>
      </c>
      <c r="P12" s="16">
        <f>O12+1</f>
        <v>43953</v>
      </c>
      <c r="Q12" s="16">
        <f t="shared" ref="Q12:AS12" si="8">P12+1</f>
        <v>43954</v>
      </c>
      <c r="R12" s="16">
        <f t="shared" si="8"/>
        <v>43955</v>
      </c>
      <c r="S12" s="16">
        <f t="shared" si="8"/>
        <v>43956</v>
      </c>
      <c r="T12" s="16">
        <f t="shared" si="8"/>
        <v>43957</v>
      </c>
      <c r="U12" s="16">
        <f t="shared" si="8"/>
        <v>43958</v>
      </c>
      <c r="V12" s="16">
        <f t="shared" si="8"/>
        <v>43959</v>
      </c>
      <c r="W12" s="16">
        <f t="shared" si="8"/>
        <v>43960</v>
      </c>
      <c r="X12" s="16">
        <f t="shared" si="8"/>
        <v>43961</v>
      </c>
      <c r="Y12" s="16">
        <f t="shared" si="8"/>
        <v>43962</v>
      </c>
      <c r="Z12" s="16">
        <f t="shared" si="8"/>
        <v>43963</v>
      </c>
      <c r="AA12" s="16">
        <f t="shared" si="8"/>
        <v>43964</v>
      </c>
      <c r="AB12" s="16">
        <f t="shared" si="8"/>
        <v>43965</v>
      </c>
      <c r="AC12" s="16">
        <f t="shared" si="8"/>
        <v>43966</v>
      </c>
      <c r="AD12" s="16">
        <f t="shared" si="8"/>
        <v>43967</v>
      </c>
      <c r="AE12" s="16">
        <f t="shared" si="8"/>
        <v>43968</v>
      </c>
      <c r="AF12" s="16">
        <f t="shared" si="8"/>
        <v>43969</v>
      </c>
      <c r="AG12" s="16">
        <f t="shared" si="8"/>
        <v>43970</v>
      </c>
      <c r="AH12" s="16">
        <f t="shared" si="8"/>
        <v>43971</v>
      </c>
      <c r="AI12" s="26">
        <f t="shared" si="8"/>
        <v>43972</v>
      </c>
      <c r="AJ12" s="16">
        <f t="shared" si="8"/>
        <v>43973</v>
      </c>
      <c r="AK12" s="16">
        <f t="shared" si="8"/>
        <v>43974</v>
      </c>
      <c r="AL12" s="16">
        <f t="shared" si="8"/>
        <v>43975</v>
      </c>
      <c r="AM12" s="16">
        <f t="shared" si="8"/>
        <v>43976</v>
      </c>
      <c r="AN12" s="16">
        <f t="shared" si="8"/>
        <v>43977</v>
      </c>
      <c r="AO12" s="16">
        <f t="shared" si="8"/>
        <v>43978</v>
      </c>
      <c r="AP12" s="16">
        <f t="shared" si="8"/>
        <v>43979</v>
      </c>
      <c r="AQ12" s="16">
        <f t="shared" si="8"/>
        <v>43980</v>
      </c>
      <c r="AR12" s="16">
        <f t="shared" si="8"/>
        <v>43981</v>
      </c>
      <c r="AS12" s="16">
        <f t="shared" si="8"/>
        <v>43982</v>
      </c>
      <c r="AT12" s="39"/>
      <c r="AU12" s="16">
        <f t="shared" si="5"/>
        <v>43952</v>
      </c>
      <c r="AV12" s="16">
        <f t="shared" si="5"/>
        <v>43953</v>
      </c>
      <c r="AW12" s="16">
        <f t="shared" si="5"/>
        <v>43954</v>
      </c>
      <c r="AX12" s="16">
        <f t="shared" si="5"/>
        <v>43955</v>
      </c>
      <c r="AY12" s="16">
        <f t="shared" si="5"/>
        <v>43956</v>
      </c>
      <c r="AZ12" s="16">
        <f t="shared" si="5"/>
        <v>43957</v>
      </c>
      <c r="BA12" s="16">
        <f t="shared" si="5"/>
        <v>43958</v>
      </c>
      <c r="BB12" s="16">
        <f t="shared" si="5"/>
        <v>43959</v>
      </c>
      <c r="BC12" s="16">
        <f t="shared" si="5"/>
        <v>43960</v>
      </c>
      <c r="BD12" s="16">
        <f t="shared" si="5"/>
        <v>43961</v>
      </c>
      <c r="BE12" s="16">
        <f t="shared" si="5"/>
        <v>43962</v>
      </c>
      <c r="BF12" s="16">
        <f t="shared" si="5"/>
        <v>43963</v>
      </c>
      <c r="BG12" s="16">
        <f t="shared" si="5"/>
        <v>43964</v>
      </c>
      <c r="BH12" s="16">
        <f t="shared" si="5"/>
        <v>43965</v>
      </c>
      <c r="BI12" s="16">
        <f t="shared" si="5"/>
        <v>43966</v>
      </c>
      <c r="BJ12" s="16">
        <f t="shared" si="5"/>
        <v>43967</v>
      </c>
      <c r="BK12" s="16">
        <f t="shared" si="6"/>
        <v>43968</v>
      </c>
      <c r="BL12" s="16">
        <f t="shared" si="6"/>
        <v>43969</v>
      </c>
      <c r="BM12" s="16">
        <f t="shared" si="6"/>
        <v>43970</v>
      </c>
      <c r="BN12" s="16">
        <f t="shared" si="6"/>
        <v>43971</v>
      </c>
      <c r="BO12" s="16">
        <f t="shared" si="6"/>
        <v>43972</v>
      </c>
      <c r="BP12" s="16">
        <f t="shared" si="6"/>
        <v>43973</v>
      </c>
      <c r="BQ12" s="16">
        <f t="shared" si="6"/>
        <v>43974</v>
      </c>
      <c r="BR12" s="16">
        <f t="shared" si="6"/>
        <v>43975</v>
      </c>
      <c r="BS12" s="16">
        <f t="shared" si="6"/>
        <v>43976</v>
      </c>
      <c r="BT12" s="16">
        <f t="shared" si="6"/>
        <v>43977</v>
      </c>
      <c r="BU12" s="16">
        <f t="shared" si="6"/>
        <v>43978</v>
      </c>
      <c r="BV12" s="16">
        <f t="shared" si="6"/>
        <v>43979</v>
      </c>
      <c r="BW12" s="16">
        <f t="shared" si="6"/>
        <v>43980</v>
      </c>
      <c r="BX12" s="16">
        <f t="shared" si="6"/>
        <v>43981</v>
      </c>
      <c r="BY12" s="16">
        <f t="shared" si="6"/>
        <v>43982</v>
      </c>
      <c r="BZ12" s="39"/>
      <c r="CA12" s="74" t="s">
        <v>22</v>
      </c>
    </row>
    <row r="13" spans="1:79" ht="15.75" x14ac:dyDescent="0.25">
      <c r="A13" s="40" t="s">
        <v>127</v>
      </c>
      <c r="B13" s="40">
        <v>1</v>
      </c>
      <c r="C13" s="40">
        <v>1</v>
      </c>
      <c r="D13" s="40" t="s">
        <v>141</v>
      </c>
      <c r="E13" s="40" t="s">
        <v>135</v>
      </c>
      <c r="F13" s="62" t="s">
        <v>23</v>
      </c>
      <c r="G13" s="64" t="s">
        <v>138</v>
      </c>
      <c r="H13" s="40" t="s">
        <v>24</v>
      </c>
      <c r="I13" s="89" t="s">
        <v>136</v>
      </c>
      <c r="J13" s="89"/>
      <c r="K13" s="40">
        <v>700000</v>
      </c>
      <c r="L13" s="82">
        <f t="shared" ref="L13" si="9">SUM(AU13:BY13)</f>
        <v>163.80000000000001</v>
      </c>
      <c r="M13" s="72">
        <f>SUMIF(O13:AS13,"KU",AU13:BY13)+(SUMIF(O13:AS13,"KU 1/2",AU13:BY13)/2)</f>
        <v>46.8</v>
      </c>
      <c r="N13" s="65">
        <f>IFERROR(SUM(M13:M13)/L13,0)</f>
        <v>0.2857142857142857</v>
      </c>
      <c r="O13" s="52"/>
      <c r="P13" s="52"/>
      <c r="Q13" s="52"/>
      <c r="R13" s="52"/>
      <c r="S13" s="52"/>
      <c r="T13" s="52" t="s">
        <v>25</v>
      </c>
      <c r="U13" s="52"/>
      <c r="V13" s="52"/>
      <c r="W13" s="52"/>
      <c r="X13" s="52"/>
      <c r="Y13" s="52" t="s">
        <v>25</v>
      </c>
      <c r="Z13" s="52"/>
      <c r="AA13" s="52"/>
      <c r="AB13" s="52" t="s">
        <v>25</v>
      </c>
      <c r="AC13" s="52"/>
      <c r="AD13" s="52"/>
      <c r="AE13" s="52"/>
      <c r="AF13" s="52"/>
      <c r="AG13" s="52"/>
      <c r="AH13" s="52"/>
      <c r="AI13" s="52"/>
      <c r="AJ13" s="52" t="s">
        <v>25</v>
      </c>
      <c r="AK13" s="52"/>
      <c r="AL13" s="52"/>
      <c r="AM13" s="52" t="s">
        <v>25</v>
      </c>
      <c r="AN13" s="52"/>
      <c r="AO13" s="52"/>
      <c r="AP13" s="52"/>
      <c r="AQ13" s="52" t="s">
        <v>25</v>
      </c>
      <c r="AR13" s="52"/>
      <c r="AS13" s="52"/>
      <c r="AT13" s="39"/>
      <c r="AU13" s="52">
        <f>IF($F13="Inaktiv",0,VLOOKUP($K13,Wochenprogramme!$A:$J,MATCH(O$11,Wochenprogramme!$A$1:$J$1,0),FALSE))</f>
        <v>7.8</v>
      </c>
      <c r="AV13" s="52">
        <f>IF($F13="Inaktiv",0,VLOOKUP($K13,Wochenprogramme!$A:$J,MATCH(P$11,Wochenprogramme!$A$1:$J$1,0),FALSE))</f>
        <v>0</v>
      </c>
      <c r="AW13" s="52">
        <f>IF($F13="Inaktiv",0,VLOOKUP($K13,Wochenprogramme!$A:$J,MATCH(Q$11,Wochenprogramme!$A$1:$J$1,0),FALSE))</f>
        <v>0</v>
      </c>
      <c r="AX13" s="52">
        <f>IF($F13="Inaktiv",0,VLOOKUP($K13,Wochenprogramme!$A:$J,MATCH(R$11,Wochenprogramme!$A$1:$J$1,0),FALSE))</f>
        <v>7.8</v>
      </c>
      <c r="AY13" s="52">
        <f>IF($F13="Inaktiv",0,VLOOKUP($K13,Wochenprogramme!$A:$J,MATCH(S$11,Wochenprogramme!$A$1:$J$1,0),FALSE))</f>
        <v>7.8</v>
      </c>
      <c r="AZ13" s="52">
        <f>IF($F13="Inaktiv",0,VLOOKUP($K13,Wochenprogramme!$A:$J,MATCH(T$11,Wochenprogramme!$A$1:$J$1,0),FALSE))</f>
        <v>7.8</v>
      </c>
      <c r="BA13" s="52">
        <f>IF($F13="Inaktiv",0,VLOOKUP($K13,Wochenprogramme!$A:$J,MATCH(U$11,Wochenprogramme!$A$1:$J$1,0),FALSE))</f>
        <v>7.8</v>
      </c>
      <c r="BB13" s="52">
        <f>IF($F13="Inaktiv",0,VLOOKUP($K13,Wochenprogramme!$A:$J,MATCH(V$11,Wochenprogramme!$A$1:$J$1,0),FALSE))</f>
        <v>7.8</v>
      </c>
      <c r="BC13" s="52">
        <f>IF($F13="Inaktiv",0,VLOOKUP($K13,Wochenprogramme!$A:$J,MATCH(W$11,Wochenprogramme!$A$1:$J$1,0),FALSE))</f>
        <v>0</v>
      </c>
      <c r="BD13" s="52">
        <f>IF($F13="Inaktiv",0,VLOOKUP($K13,Wochenprogramme!$A:$J,MATCH(X$11,Wochenprogramme!$A$1:$J$1,0),FALSE))</f>
        <v>0</v>
      </c>
      <c r="BE13" s="52">
        <f>IF($F13="Inaktiv",0,VLOOKUP($K13,Wochenprogramme!$A:$J,MATCH(Y$11,Wochenprogramme!$A$1:$J$1,0),FALSE))</f>
        <v>7.8</v>
      </c>
      <c r="BF13" s="52">
        <f>IF($F13="Inaktiv",0,VLOOKUP($K13,Wochenprogramme!$A:$J,MATCH(Z$11,Wochenprogramme!$A$1:$J$1,0),FALSE))</f>
        <v>7.8</v>
      </c>
      <c r="BG13" s="52">
        <f>IF($F13="Inaktiv",0,VLOOKUP($K13,Wochenprogramme!$A:$J,MATCH(AA$11,Wochenprogramme!$A$1:$J$1,0),FALSE))</f>
        <v>7.8</v>
      </c>
      <c r="BH13" s="52">
        <f>IF($F13="Inaktiv",0,VLOOKUP($K13,Wochenprogramme!$A:$J,MATCH(AB$11,Wochenprogramme!$A$1:$J$1,0),FALSE))</f>
        <v>7.8</v>
      </c>
      <c r="BI13" s="52">
        <f>IF($F13="Inaktiv",0,VLOOKUP($K13,Wochenprogramme!$A:$J,MATCH(AC$11,Wochenprogramme!$A$1:$J$1,0),FALSE))</f>
        <v>7.8</v>
      </c>
      <c r="BJ13" s="52">
        <f>IF($F13="Inaktiv",0,VLOOKUP($K13,Wochenprogramme!$A:$J,MATCH(AD$11,Wochenprogramme!$A$1:$J$1,0),FALSE))</f>
        <v>0</v>
      </c>
      <c r="BK13" s="52">
        <f>IF($F13="Inaktiv",0,VLOOKUP($K13,Wochenprogramme!$A:$J,MATCH(AE$11,Wochenprogramme!$A$1:$J$1,0),FALSE))</f>
        <v>0</v>
      </c>
      <c r="BL13" s="52">
        <f>IF($F13="Inaktiv",0,VLOOKUP($K13,Wochenprogramme!$A:$J,MATCH(AF$11,Wochenprogramme!$A$1:$J$1,0),FALSE))</f>
        <v>7.8</v>
      </c>
      <c r="BM13" s="52">
        <f>IF($F13="Inaktiv",0,VLOOKUP($K13,Wochenprogramme!$A:$J,MATCH(AG$11,Wochenprogramme!$A$1:$J$1,0),FALSE))</f>
        <v>7.8</v>
      </c>
      <c r="BN13" s="52">
        <f>IF($F13="Inaktiv",0,VLOOKUP($K13,Wochenprogramme!$A:$J,MATCH(AH$11,Wochenprogramme!$A$1:$J$1,0),FALSE))</f>
        <v>7.8</v>
      </c>
      <c r="BO13" s="52">
        <f>IF($F13="Inaktiv",0,VLOOKUP($K13,Wochenprogramme!$A:$J,MATCH(AI$11,Wochenprogramme!$A$1:$J$1,0),FALSE))</f>
        <v>7.8</v>
      </c>
      <c r="BP13" s="52">
        <f>IF($F13="Inaktiv",0,VLOOKUP($K13,Wochenprogramme!$A:$J,MATCH(AJ$11,Wochenprogramme!$A$1:$J$1,0),FALSE))</f>
        <v>7.8</v>
      </c>
      <c r="BQ13" s="52">
        <f>IF($F13="Inaktiv",0,VLOOKUP($K13,Wochenprogramme!$A:$J,MATCH(AK$11,Wochenprogramme!$A$1:$J$1,0),FALSE))</f>
        <v>0</v>
      </c>
      <c r="BR13" s="52">
        <f>IF($F13="Inaktiv",0,VLOOKUP($K13,Wochenprogramme!$A:$J,MATCH(AL$11,Wochenprogramme!$A$1:$J$1,0),FALSE))</f>
        <v>0</v>
      </c>
      <c r="BS13" s="52">
        <f>IF($F13="Inaktiv",0,VLOOKUP($K13,Wochenprogramme!$A:$J,MATCH(AM$11,Wochenprogramme!$A$1:$J$1,0),FALSE))</f>
        <v>7.8</v>
      </c>
      <c r="BT13" s="52">
        <f>IF($F13="Inaktiv",0,VLOOKUP($K13,Wochenprogramme!$A:$J,MATCH(AN$11,Wochenprogramme!$A$1:$J$1,0),FALSE))</f>
        <v>7.8</v>
      </c>
      <c r="BU13" s="52">
        <f>IF($F13="Inaktiv",0,VLOOKUP($K13,Wochenprogramme!$A:$J,MATCH(AO$11,Wochenprogramme!$A$1:$J$1,0),FALSE))</f>
        <v>7.8</v>
      </c>
      <c r="BV13" s="52">
        <f>IF($F13="Inaktiv",0,VLOOKUP($K13,Wochenprogramme!$A:$J,MATCH(AP$11,Wochenprogramme!$A$1:$J$1,0),FALSE))</f>
        <v>7.8</v>
      </c>
      <c r="BW13" s="52">
        <f>IF($F13="Inaktiv",0,VLOOKUP($K13,Wochenprogramme!$A:$J,MATCH(AQ$11,Wochenprogramme!$A$1:$J$1,0),FALSE))</f>
        <v>7.8</v>
      </c>
      <c r="BX13" s="52">
        <f>IF($F13="Inaktiv",0,VLOOKUP($K13,Wochenprogramme!$A:$J,MATCH(AR$11,Wochenprogramme!$A$1:$J$1,0),FALSE))</f>
        <v>0</v>
      </c>
      <c r="BY13" s="52">
        <f>IF($F13="Inaktiv",0,VLOOKUP($K13,Wochenprogramme!$A:$J,MATCH(AS$11,Wochenprogramme!$A$1:$J$1,0),FALSE))</f>
        <v>0</v>
      </c>
      <c r="BZ13" s="39"/>
      <c r="CA13" s="73" t="str">
        <f>VLOOKUP(F13,'Feiertage und Ferien'!N:O,2,FALSE)</f>
        <v>VORGABE</v>
      </c>
    </row>
    <row r="14" spans="1:79" ht="15.75" x14ac:dyDescent="0.25">
      <c r="A14" s="40" t="s">
        <v>128</v>
      </c>
      <c r="B14" s="40">
        <v>2</v>
      </c>
      <c r="C14" s="40">
        <v>2</v>
      </c>
      <c r="D14" s="40" t="s">
        <v>141</v>
      </c>
      <c r="E14" s="40" t="s">
        <v>135</v>
      </c>
      <c r="F14" s="62" t="s">
        <v>23</v>
      </c>
      <c r="G14" s="64" t="s">
        <v>138</v>
      </c>
      <c r="H14" s="40" t="s">
        <v>24</v>
      </c>
      <c r="I14" s="89" t="s">
        <v>136</v>
      </c>
      <c r="J14" s="89"/>
      <c r="K14" s="40">
        <v>700000</v>
      </c>
      <c r="L14" s="82">
        <f t="shared" ref="L14:L18" si="10">SUM(AU14:BY14)</f>
        <v>163.80000000000001</v>
      </c>
      <c r="M14" s="72">
        <f t="shared" ref="M14:M18" si="11">SUMIF(O14:AS14,"KU",AU14:BY14)+(SUMIF(O14:AS14,"KU 1/2",AU14:BY14)/2)</f>
        <v>46.8</v>
      </c>
      <c r="N14" s="65">
        <f t="shared" ref="N14:N18" si="12">IFERROR(SUM(M14:M14)/L14,0)</f>
        <v>0.2857142857142857</v>
      </c>
      <c r="O14" s="52"/>
      <c r="P14" s="52"/>
      <c r="Q14" s="52"/>
      <c r="R14" s="52"/>
      <c r="S14" s="52"/>
      <c r="T14" s="52"/>
      <c r="U14" s="52" t="s">
        <v>25</v>
      </c>
      <c r="V14" s="52" t="s">
        <v>25</v>
      </c>
      <c r="W14" s="52"/>
      <c r="X14" s="52"/>
      <c r="Y14" s="52"/>
      <c r="Z14" s="52"/>
      <c r="AA14" s="52" t="s">
        <v>25</v>
      </c>
      <c r="AB14" s="52"/>
      <c r="AC14" s="52"/>
      <c r="AD14" s="52"/>
      <c r="AE14" s="52"/>
      <c r="AF14" s="52" t="s">
        <v>25</v>
      </c>
      <c r="AG14" s="52"/>
      <c r="AH14" s="52"/>
      <c r="AI14" s="52"/>
      <c r="AJ14" s="52" t="s">
        <v>25</v>
      </c>
      <c r="AK14" s="52"/>
      <c r="AL14" s="52"/>
      <c r="AM14" s="52" t="s">
        <v>25</v>
      </c>
      <c r="AN14" s="52"/>
      <c r="AO14" s="52"/>
      <c r="AP14" s="52"/>
      <c r="AQ14" s="52"/>
      <c r="AR14" s="52"/>
      <c r="AS14" s="52"/>
      <c r="AT14" s="39"/>
      <c r="AU14" s="52">
        <f>IF($F14="Inaktiv",0,VLOOKUP($K14,Wochenprogramme!$A:$J,MATCH(O$11,Wochenprogramme!$A$1:$J$1,0),FALSE))</f>
        <v>7.8</v>
      </c>
      <c r="AV14" s="52">
        <f>IF($F14="Inaktiv",0,VLOOKUP($K14,Wochenprogramme!$A:$J,MATCH(P$11,Wochenprogramme!$A$1:$J$1,0),FALSE))</f>
        <v>0</v>
      </c>
      <c r="AW14" s="52">
        <f>IF($F14="Inaktiv",0,VLOOKUP($K14,Wochenprogramme!$A:$J,MATCH(Q$11,Wochenprogramme!$A$1:$J$1,0),FALSE))</f>
        <v>0</v>
      </c>
      <c r="AX14" s="52">
        <f>IF($F14="Inaktiv",0,VLOOKUP($K14,Wochenprogramme!$A:$J,MATCH(R$11,Wochenprogramme!$A$1:$J$1,0),FALSE))</f>
        <v>7.8</v>
      </c>
      <c r="AY14" s="52">
        <f>IF($F14="Inaktiv",0,VLOOKUP($K14,Wochenprogramme!$A:$J,MATCH(S$11,Wochenprogramme!$A$1:$J$1,0),FALSE))</f>
        <v>7.8</v>
      </c>
      <c r="AZ14" s="52">
        <f>IF($F14="Inaktiv",0,VLOOKUP($K14,Wochenprogramme!$A:$J,MATCH(T$11,Wochenprogramme!$A$1:$J$1,0),FALSE))</f>
        <v>7.8</v>
      </c>
      <c r="BA14" s="52">
        <f>IF($F14="Inaktiv",0,VLOOKUP($K14,Wochenprogramme!$A:$J,MATCH(U$11,Wochenprogramme!$A$1:$J$1,0),FALSE))</f>
        <v>7.8</v>
      </c>
      <c r="BB14" s="52">
        <f>IF($F14="Inaktiv",0,VLOOKUP($K14,Wochenprogramme!$A:$J,MATCH(V$11,Wochenprogramme!$A$1:$J$1,0),FALSE))</f>
        <v>7.8</v>
      </c>
      <c r="BC14" s="52">
        <f>IF($F14="Inaktiv",0,VLOOKUP($K14,Wochenprogramme!$A:$J,MATCH(W$11,Wochenprogramme!$A$1:$J$1,0),FALSE))</f>
        <v>0</v>
      </c>
      <c r="BD14" s="52">
        <f>IF($F14="Inaktiv",0,VLOOKUP($K14,Wochenprogramme!$A:$J,MATCH(X$11,Wochenprogramme!$A$1:$J$1,0),FALSE))</f>
        <v>0</v>
      </c>
      <c r="BE14" s="52">
        <f>IF($F14="Inaktiv",0,VLOOKUP($K14,Wochenprogramme!$A:$J,MATCH(Y$11,Wochenprogramme!$A$1:$J$1,0),FALSE))</f>
        <v>7.8</v>
      </c>
      <c r="BF14" s="52">
        <f>IF($F14="Inaktiv",0,VLOOKUP($K14,Wochenprogramme!$A:$J,MATCH(Z$11,Wochenprogramme!$A$1:$J$1,0),FALSE))</f>
        <v>7.8</v>
      </c>
      <c r="BG14" s="52">
        <f>IF($F14="Inaktiv",0,VLOOKUP($K14,Wochenprogramme!$A:$J,MATCH(AA$11,Wochenprogramme!$A$1:$J$1,0),FALSE))</f>
        <v>7.8</v>
      </c>
      <c r="BH14" s="52">
        <f>IF($F14="Inaktiv",0,VLOOKUP($K14,Wochenprogramme!$A:$J,MATCH(AB$11,Wochenprogramme!$A$1:$J$1,0),FALSE))</f>
        <v>7.8</v>
      </c>
      <c r="BI14" s="52">
        <f>IF($F14="Inaktiv",0,VLOOKUP($K14,Wochenprogramme!$A:$J,MATCH(AC$11,Wochenprogramme!$A$1:$J$1,0),FALSE))</f>
        <v>7.8</v>
      </c>
      <c r="BJ14" s="52">
        <f>IF($F14="Inaktiv",0,VLOOKUP($K14,Wochenprogramme!$A:$J,MATCH(AD$11,Wochenprogramme!$A$1:$J$1,0),FALSE))</f>
        <v>0</v>
      </c>
      <c r="BK14" s="52">
        <f>IF($F14="Inaktiv",0,VLOOKUP($K14,Wochenprogramme!$A:$J,MATCH(AE$11,Wochenprogramme!$A$1:$J$1,0),FALSE))</f>
        <v>0</v>
      </c>
      <c r="BL14" s="52">
        <f>IF($F14="Inaktiv",0,VLOOKUP($K14,Wochenprogramme!$A:$J,MATCH(AF$11,Wochenprogramme!$A$1:$J$1,0),FALSE))</f>
        <v>7.8</v>
      </c>
      <c r="BM14" s="52">
        <f>IF($F14="Inaktiv",0,VLOOKUP($K14,Wochenprogramme!$A:$J,MATCH(AG$11,Wochenprogramme!$A$1:$J$1,0),FALSE))</f>
        <v>7.8</v>
      </c>
      <c r="BN14" s="52">
        <f>IF($F14="Inaktiv",0,VLOOKUP($K14,Wochenprogramme!$A:$J,MATCH(AH$11,Wochenprogramme!$A$1:$J$1,0),FALSE))</f>
        <v>7.8</v>
      </c>
      <c r="BO14" s="52">
        <f>IF($F14="Inaktiv",0,VLOOKUP($K14,Wochenprogramme!$A:$J,MATCH(AI$11,Wochenprogramme!$A$1:$J$1,0),FALSE))</f>
        <v>7.8</v>
      </c>
      <c r="BP14" s="52">
        <f>IF($F14="Inaktiv",0,VLOOKUP($K14,Wochenprogramme!$A:$J,MATCH(AJ$11,Wochenprogramme!$A$1:$J$1,0),FALSE))</f>
        <v>7.8</v>
      </c>
      <c r="BQ14" s="52">
        <f>IF($F14="Inaktiv",0,VLOOKUP($K14,Wochenprogramme!$A:$J,MATCH(AK$11,Wochenprogramme!$A$1:$J$1,0),FALSE))</f>
        <v>0</v>
      </c>
      <c r="BR14" s="52">
        <f>IF($F14="Inaktiv",0,VLOOKUP($K14,Wochenprogramme!$A:$J,MATCH(AL$11,Wochenprogramme!$A$1:$J$1,0),FALSE))</f>
        <v>0</v>
      </c>
      <c r="BS14" s="52">
        <f>IF($F14="Inaktiv",0,VLOOKUP($K14,Wochenprogramme!$A:$J,MATCH(AM$11,Wochenprogramme!$A$1:$J$1,0),FALSE))</f>
        <v>7.8</v>
      </c>
      <c r="BT14" s="52">
        <f>IF($F14="Inaktiv",0,VLOOKUP($K14,Wochenprogramme!$A:$J,MATCH(AN$11,Wochenprogramme!$A$1:$J$1,0),FALSE))</f>
        <v>7.8</v>
      </c>
      <c r="BU14" s="52">
        <f>IF($F14="Inaktiv",0,VLOOKUP($K14,Wochenprogramme!$A:$J,MATCH(AO$11,Wochenprogramme!$A$1:$J$1,0),FALSE))</f>
        <v>7.8</v>
      </c>
      <c r="BV14" s="52">
        <f>IF($F14="Inaktiv",0,VLOOKUP($K14,Wochenprogramme!$A:$J,MATCH(AP$11,Wochenprogramme!$A$1:$J$1,0),FALSE))</f>
        <v>7.8</v>
      </c>
      <c r="BW14" s="52">
        <f>IF($F14="Inaktiv",0,VLOOKUP($K14,Wochenprogramme!$A:$J,MATCH(AQ$11,Wochenprogramme!$A$1:$J$1,0),FALSE))</f>
        <v>7.8</v>
      </c>
      <c r="BX14" s="52">
        <f>IF($F14="Inaktiv",0,VLOOKUP($K14,Wochenprogramme!$A:$J,MATCH(AR$11,Wochenprogramme!$A$1:$J$1,0),FALSE))</f>
        <v>0</v>
      </c>
      <c r="BY14" s="52">
        <f>IF($F14="Inaktiv",0,VLOOKUP($K14,Wochenprogramme!$A:$J,MATCH(AS$11,Wochenprogramme!$A$1:$J$1,0),FALSE))</f>
        <v>0</v>
      </c>
      <c r="BZ14" s="39"/>
      <c r="CA14" s="73" t="str">
        <f>VLOOKUP(F14,'Feiertage und Ferien'!N:O,2,FALSE)</f>
        <v>VORGABE</v>
      </c>
    </row>
    <row r="15" spans="1:79" ht="15.75" x14ac:dyDescent="0.25">
      <c r="A15" s="40" t="s">
        <v>129</v>
      </c>
      <c r="B15" s="40">
        <v>3</v>
      </c>
      <c r="C15" s="40">
        <v>3</v>
      </c>
      <c r="D15" s="40" t="s">
        <v>141</v>
      </c>
      <c r="E15" s="40" t="s">
        <v>135</v>
      </c>
      <c r="F15" s="62" t="s">
        <v>23</v>
      </c>
      <c r="G15" s="64" t="s">
        <v>138</v>
      </c>
      <c r="H15" s="40" t="s">
        <v>24</v>
      </c>
      <c r="I15" s="89" t="s">
        <v>136</v>
      </c>
      <c r="J15" s="89"/>
      <c r="K15" s="40">
        <v>700000</v>
      </c>
      <c r="L15" s="82">
        <f t="shared" si="10"/>
        <v>163.80000000000001</v>
      </c>
      <c r="M15" s="72">
        <f t="shared" si="11"/>
        <v>46.8</v>
      </c>
      <c r="N15" s="65">
        <f t="shared" si="12"/>
        <v>0.2857142857142857</v>
      </c>
      <c r="O15" s="52"/>
      <c r="P15" s="52"/>
      <c r="Q15" s="52"/>
      <c r="R15" s="52" t="s">
        <v>25</v>
      </c>
      <c r="S15" s="52"/>
      <c r="T15" s="52"/>
      <c r="U15" s="52"/>
      <c r="V15" s="52" t="s">
        <v>25</v>
      </c>
      <c r="W15" s="52"/>
      <c r="X15" s="52"/>
      <c r="Y15" s="52" t="s">
        <v>25</v>
      </c>
      <c r="Z15" s="52"/>
      <c r="AA15" s="52"/>
      <c r="AB15" s="52"/>
      <c r="AC15" s="52"/>
      <c r="AD15" s="52"/>
      <c r="AE15" s="52"/>
      <c r="AF15" s="52" t="s">
        <v>25</v>
      </c>
      <c r="AG15" s="52"/>
      <c r="AH15" s="52"/>
      <c r="AI15" s="52"/>
      <c r="AJ15" s="52"/>
      <c r="AK15" s="52"/>
      <c r="AL15" s="52"/>
      <c r="AM15" s="52" t="s">
        <v>25</v>
      </c>
      <c r="AN15" s="52" t="s">
        <v>25</v>
      </c>
      <c r="AO15" s="52"/>
      <c r="AP15" s="52"/>
      <c r="AQ15" s="52"/>
      <c r="AR15" s="52"/>
      <c r="AS15" s="52"/>
      <c r="AT15" s="39"/>
      <c r="AU15" s="52">
        <f>IF($F15="Inaktiv",0,VLOOKUP($K15,Wochenprogramme!$A:$J,MATCH(O$11,Wochenprogramme!$A$1:$J$1,0),FALSE))</f>
        <v>7.8</v>
      </c>
      <c r="AV15" s="52">
        <f>IF($F15="Inaktiv",0,VLOOKUP($K15,Wochenprogramme!$A:$J,MATCH(P$11,Wochenprogramme!$A$1:$J$1,0),FALSE))</f>
        <v>0</v>
      </c>
      <c r="AW15" s="52">
        <f>IF($F15="Inaktiv",0,VLOOKUP($K15,Wochenprogramme!$A:$J,MATCH(Q$11,Wochenprogramme!$A$1:$J$1,0),FALSE))</f>
        <v>0</v>
      </c>
      <c r="AX15" s="52">
        <f>IF($F15="Inaktiv",0,VLOOKUP($K15,Wochenprogramme!$A:$J,MATCH(R$11,Wochenprogramme!$A$1:$J$1,0),FALSE))</f>
        <v>7.8</v>
      </c>
      <c r="AY15" s="52">
        <f>IF($F15="Inaktiv",0,VLOOKUP($K15,Wochenprogramme!$A:$J,MATCH(S$11,Wochenprogramme!$A$1:$J$1,0),FALSE))</f>
        <v>7.8</v>
      </c>
      <c r="AZ15" s="52">
        <f>IF($F15="Inaktiv",0,VLOOKUP($K15,Wochenprogramme!$A:$J,MATCH(T$11,Wochenprogramme!$A$1:$J$1,0),FALSE))</f>
        <v>7.8</v>
      </c>
      <c r="BA15" s="52">
        <f>IF($F15="Inaktiv",0,VLOOKUP($K15,Wochenprogramme!$A:$J,MATCH(U$11,Wochenprogramme!$A$1:$J$1,0),FALSE))</f>
        <v>7.8</v>
      </c>
      <c r="BB15" s="52">
        <f>IF($F15="Inaktiv",0,VLOOKUP($K15,Wochenprogramme!$A:$J,MATCH(V$11,Wochenprogramme!$A$1:$J$1,0),FALSE))</f>
        <v>7.8</v>
      </c>
      <c r="BC15" s="52">
        <f>IF($F15="Inaktiv",0,VLOOKUP($K15,Wochenprogramme!$A:$J,MATCH(W$11,Wochenprogramme!$A$1:$J$1,0),FALSE))</f>
        <v>0</v>
      </c>
      <c r="BD15" s="52">
        <f>IF($F15="Inaktiv",0,VLOOKUP($K15,Wochenprogramme!$A:$J,MATCH(X$11,Wochenprogramme!$A$1:$J$1,0),FALSE))</f>
        <v>0</v>
      </c>
      <c r="BE15" s="52">
        <f>IF($F15="Inaktiv",0,VLOOKUP($K15,Wochenprogramme!$A:$J,MATCH(Y$11,Wochenprogramme!$A$1:$J$1,0),FALSE))</f>
        <v>7.8</v>
      </c>
      <c r="BF15" s="52">
        <f>IF($F15="Inaktiv",0,VLOOKUP($K15,Wochenprogramme!$A:$J,MATCH(Z$11,Wochenprogramme!$A$1:$J$1,0),FALSE))</f>
        <v>7.8</v>
      </c>
      <c r="BG15" s="52">
        <f>IF($F15="Inaktiv",0,VLOOKUP($K15,Wochenprogramme!$A:$J,MATCH(AA$11,Wochenprogramme!$A$1:$J$1,0),FALSE))</f>
        <v>7.8</v>
      </c>
      <c r="BH15" s="52">
        <f>IF($F15="Inaktiv",0,VLOOKUP($K15,Wochenprogramme!$A:$J,MATCH(AB$11,Wochenprogramme!$A$1:$J$1,0),FALSE))</f>
        <v>7.8</v>
      </c>
      <c r="BI15" s="52">
        <f>IF($F15="Inaktiv",0,VLOOKUP($K15,Wochenprogramme!$A:$J,MATCH(AC$11,Wochenprogramme!$A$1:$J$1,0),FALSE))</f>
        <v>7.8</v>
      </c>
      <c r="BJ15" s="52">
        <f>IF($F15="Inaktiv",0,VLOOKUP($K15,Wochenprogramme!$A:$J,MATCH(AD$11,Wochenprogramme!$A$1:$J$1,0),FALSE))</f>
        <v>0</v>
      </c>
      <c r="BK15" s="52">
        <f>IF($F15="Inaktiv",0,VLOOKUP($K15,Wochenprogramme!$A:$J,MATCH(AE$11,Wochenprogramme!$A$1:$J$1,0),FALSE))</f>
        <v>0</v>
      </c>
      <c r="BL15" s="52">
        <f>IF($F15="Inaktiv",0,VLOOKUP($K15,Wochenprogramme!$A:$J,MATCH(AF$11,Wochenprogramme!$A$1:$J$1,0),FALSE))</f>
        <v>7.8</v>
      </c>
      <c r="BM15" s="52">
        <f>IF($F15="Inaktiv",0,VLOOKUP($K15,Wochenprogramme!$A:$J,MATCH(AG$11,Wochenprogramme!$A$1:$J$1,0),FALSE))</f>
        <v>7.8</v>
      </c>
      <c r="BN15" s="52">
        <f>IF($F15="Inaktiv",0,VLOOKUP($K15,Wochenprogramme!$A:$J,MATCH(AH$11,Wochenprogramme!$A$1:$J$1,0),FALSE))</f>
        <v>7.8</v>
      </c>
      <c r="BO15" s="52">
        <f>IF($F15="Inaktiv",0,VLOOKUP($K15,Wochenprogramme!$A:$J,MATCH(AI$11,Wochenprogramme!$A$1:$J$1,0),FALSE))</f>
        <v>7.8</v>
      </c>
      <c r="BP15" s="52">
        <f>IF($F15="Inaktiv",0,VLOOKUP($K15,Wochenprogramme!$A:$J,MATCH(AJ$11,Wochenprogramme!$A$1:$J$1,0),FALSE))</f>
        <v>7.8</v>
      </c>
      <c r="BQ15" s="52">
        <f>IF($F15="Inaktiv",0,VLOOKUP($K15,Wochenprogramme!$A:$J,MATCH(AK$11,Wochenprogramme!$A$1:$J$1,0),FALSE))</f>
        <v>0</v>
      </c>
      <c r="BR15" s="52">
        <f>IF($F15="Inaktiv",0,VLOOKUP($K15,Wochenprogramme!$A:$J,MATCH(AL$11,Wochenprogramme!$A$1:$J$1,0),FALSE))</f>
        <v>0</v>
      </c>
      <c r="BS15" s="52">
        <f>IF($F15="Inaktiv",0,VLOOKUP($K15,Wochenprogramme!$A:$J,MATCH(AM$11,Wochenprogramme!$A$1:$J$1,0),FALSE))</f>
        <v>7.8</v>
      </c>
      <c r="BT15" s="52">
        <f>IF($F15="Inaktiv",0,VLOOKUP($K15,Wochenprogramme!$A:$J,MATCH(AN$11,Wochenprogramme!$A$1:$J$1,0),FALSE))</f>
        <v>7.8</v>
      </c>
      <c r="BU15" s="52">
        <f>IF($F15="Inaktiv",0,VLOOKUP($K15,Wochenprogramme!$A:$J,MATCH(AO$11,Wochenprogramme!$A$1:$J$1,0),FALSE))</f>
        <v>7.8</v>
      </c>
      <c r="BV15" s="52">
        <f>IF($F15="Inaktiv",0,VLOOKUP($K15,Wochenprogramme!$A:$J,MATCH(AP$11,Wochenprogramme!$A$1:$J$1,0),FALSE))</f>
        <v>7.8</v>
      </c>
      <c r="BW15" s="52">
        <f>IF($F15="Inaktiv",0,VLOOKUP($K15,Wochenprogramme!$A:$J,MATCH(AQ$11,Wochenprogramme!$A$1:$J$1,0),FALSE))</f>
        <v>7.8</v>
      </c>
      <c r="BX15" s="52">
        <f>IF($F15="Inaktiv",0,VLOOKUP($K15,Wochenprogramme!$A:$J,MATCH(AR$11,Wochenprogramme!$A$1:$J$1,0),FALSE))</f>
        <v>0</v>
      </c>
      <c r="BY15" s="52">
        <f>IF($F15="Inaktiv",0,VLOOKUP($K15,Wochenprogramme!$A:$J,MATCH(AS$11,Wochenprogramme!$A$1:$J$1,0),FALSE))</f>
        <v>0</v>
      </c>
      <c r="BZ15" s="39"/>
      <c r="CA15" s="73" t="str">
        <f>VLOOKUP(F15,'Feiertage und Ferien'!N:O,2,FALSE)</f>
        <v>VORGABE</v>
      </c>
    </row>
    <row r="16" spans="1:79" ht="15.75" x14ac:dyDescent="0.25">
      <c r="A16" s="40" t="s">
        <v>130</v>
      </c>
      <c r="B16" s="40">
        <v>4</v>
      </c>
      <c r="C16" s="40">
        <v>4</v>
      </c>
      <c r="D16" s="40" t="s">
        <v>141</v>
      </c>
      <c r="E16" s="40" t="s">
        <v>135</v>
      </c>
      <c r="F16" s="62" t="s">
        <v>26</v>
      </c>
      <c r="G16" s="64" t="s">
        <v>139</v>
      </c>
      <c r="H16" s="40" t="s">
        <v>24</v>
      </c>
      <c r="I16" s="89" t="s">
        <v>136</v>
      </c>
      <c r="J16" s="89"/>
      <c r="K16" s="40">
        <v>700000</v>
      </c>
      <c r="L16" s="82">
        <f t="shared" si="10"/>
        <v>0</v>
      </c>
      <c r="M16" s="72">
        <f t="shared" si="11"/>
        <v>0</v>
      </c>
      <c r="N16" s="65">
        <f t="shared" si="12"/>
        <v>0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39"/>
      <c r="AU16" s="52">
        <f>IF($F16="Inaktiv",0,VLOOKUP($K16,Wochenprogramme!$A:$J,MATCH(O$11,Wochenprogramme!$A$1:$J$1,0),FALSE))</f>
        <v>0</v>
      </c>
      <c r="AV16" s="52">
        <f>IF($F16="Inaktiv",0,VLOOKUP($K16,Wochenprogramme!$A:$J,MATCH(P$11,Wochenprogramme!$A$1:$J$1,0),FALSE))</f>
        <v>0</v>
      </c>
      <c r="AW16" s="52">
        <f>IF($F16="Inaktiv",0,VLOOKUP($K16,Wochenprogramme!$A:$J,MATCH(Q$11,Wochenprogramme!$A$1:$J$1,0),FALSE))</f>
        <v>0</v>
      </c>
      <c r="AX16" s="52">
        <f>IF($F16="Inaktiv",0,VLOOKUP($K16,Wochenprogramme!$A:$J,MATCH(R$11,Wochenprogramme!$A$1:$J$1,0),FALSE))</f>
        <v>0</v>
      </c>
      <c r="AY16" s="52">
        <f>IF($F16="Inaktiv",0,VLOOKUP($K16,Wochenprogramme!$A:$J,MATCH(S$11,Wochenprogramme!$A$1:$J$1,0),FALSE))</f>
        <v>0</v>
      </c>
      <c r="AZ16" s="52">
        <f>IF($F16="Inaktiv",0,VLOOKUP($K16,Wochenprogramme!$A:$J,MATCH(T$11,Wochenprogramme!$A$1:$J$1,0),FALSE))</f>
        <v>0</v>
      </c>
      <c r="BA16" s="52">
        <f>IF($F16="Inaktiv",0,VLOOKUP($K16,Wochenprogramme!$A:$J,MATCH(U$11,Wochenprogramme!$A$1:$J$1,0),FALSE))</f>
        <v>0</v>
      </c>
      <c r="BB16" s="52">
        <f>IF($F16="Inaktiv",0,VLOOKUP($K16,Wochenprogramme!$A:$J,MATCH(V$11,Wochenprogramme!$A$1:$J$1,0),FALSE))</f>
        <v>0</v>
      </c>
      <c r="BC16" s="52">
        <f>IF($F16="Inaktiv",0,VLOOKUP($K16,Wochenprogramme!$A:$J,MATCH(W$11,Wochenprogramme!$A$1:$J$1,0),FALSE))</f>
        <v>0</v>
      </c>
      <c r="BD16" s="52">
        <f>IF($F16="Inaktiv",0,VLOOKUP($K16,Wochenprogramme!$A:$J,MATCH(X$11,Wochenprogramme!$A$1:$J$1,0),FALSE))</f>
        <v>0</v>
      </c>
      <c r="BE16" s="52">
        <f>IF($F16="Inaktiv",0,VLOOKUP($K16,Wochenprogramme!$A:$J,MATCH(Y$11,Wochenprogramme!$A$1:$J$1,0),FALSE))</f>
        <v>0</v>
      </c>
      <c r="BF16" s="52">
        <f>IF($F16="Inaktiv",0,VLOOKUP($K16,Wochenprogramme!$A:$J,MATCH(Z$11,Wochenprogramme!$A$1:$J$1,0),FALSE))</f>
        <v>0</v>
      </c>
      <c r="BG16" s="52">
        <f>IF($F16="Inaktiv",0,VLOOKUP($K16,Wochenprogramme!$A:$J,MATCH(AA$11,Wochenprogramme!$A$1:$J$1,0),FALSE))</f>
        <v>0</v>
      </c>
      <c r="BH16" s="52">
        <f>IF($F16="Inaktiv",0,VLOOKUP($K16,Wochenprogramme!$A:$J,MATCH(AB$11,Wochenprogramme!$A$1:$J$1,0),FALSE))</f>
        <v>0</v>
      </c>
      <c r="BI16" s="52">
        <f>IF($F16="Inaktiv",0,VLOOKUP($K16,Wochenprogramme!$A:$J,MATCH(AC$11,Wochenprogramme!$A$1:$J$1,0),FALSE))</f>
        <v>0</v>
      </c>
      <c r="BJ16" s="52">
        <f>IF($F16="Inaktiv",0,VLOOKUP($K16,Wochenprogramme!$A:$J,MATCH(AD$11,Wochenprogramme!$A$1:$J$1,0),FALSE))</f>
        <v>0</v>
      </c>
      <c r="BK16" s="52">
        <f>IF($F16="Inaktiv",0,VLOOKUP($K16,Wochenprogramme!$A:$J,MATCH(AE$11,Wochenprogramme!$A$1:$J$1,0),FALSE))</f>
        <v>0</v>
      </c>
      <c r="BL16" s="52">
        <f>IF($F16="Inaktiv",0,VLOOKUP($K16,Wochenprogramme!$A:$J,MATCH(AF$11,Wochenprogramme!$A$1:$J$1,0),FALSE))</f>
        <v>0</v>
      </c>
      <c r="BM16" s="52">
        <f>IF($F16="Inaktiv",0,VLOOKUP($K16,Wochenprogramme!$A:$J,MATCH(AG$11,Wochenprogramme!$A$1:$J$1,0),FALSE))</f>
        <v>0</v>
      </c>
      <c r="BN16" s="52">
        <f>IF($F16="Inaktiv",0,VLOOKUP($K16,Wochenprogramme!$A:$J,MATCH(AH$11,Wochenprogramme!$A$1:$J$1,0),FALSE))</f>
        <v>0</v>
      </c>
      <c r="BO16" s="52">
        <f>IF($F16="Inaktiv",0,VLOOKUP($K16,Wochenprogramme!$A:$J,MATCH(AI$11,Wochenprogramme!$A$1:$J$1,0),FALSE))</f>
        <v>0</v>
      </c>
      <c r="BP16" s="52">
        <f>IF($F16="Inaktiv",0,VLOOKUP($K16,Wochenprogramme!$A:$J,MATCH(AJ$11,Wochenprogramme!$A$1:$J$1,0),FALSE))</f>
        <v>0</v>
      </c>
      <c r="BQ16" s="52">
        <f>IF($F16="Inaktiv",0,VLOOKUP($K16,Wochenprogramme!$A:$J,MATCH(AK$11,Wochenprogramme!$A$1:$J$1,0),FALSE))</f>
        <v>0</v>
      </c>
      <c r="BR16" s="52">
        <f>IF($F16="Inaktiv",0,VLOOKUP($K16,Wochenprogramme!$A:$J,MATCH(AL$11,Wochenprogramme!$A$1:$J$1,0),FALSE))</f>
        <v>0</v>
      </c>
      <c r="BS16" s="52">
        <f>IF($F16="Inaktiv",0,VLOOKUP($K16,Wochenprogramme!$A:$J,MATCH(AM$11,Wochenprogramme!$A$1:$J$1,0),FALSE))</f>
        <v>0</v>
      </c>
      <c r="BT16" s="52">
        <f>IF($F16="Inaktiv",0,VLOOKUP($K16,Wochenprogramme!$A:$J,MATCH(AN$11,Wochenprogramme!$A$1:$J$1,0),FALSE))</f>
        <v>0</v>
      </c>
      <c r="BU16" s="52">
        <f>IF($F16="Inaktiv",0,VLOOKUP($K16,Wochenprogramme!$A:$J,MATCH(AO$11,Wochenprogramme!$A$1:$J$1,0),FALSE))</f>
        <v>0</v>
      </c>
      <c r="BV16" s="52">
        <f>IF($F16="Inaktiv",0,VLOOKUP($K16,Wochenprogramme!$A:$J,MATCH(AP$11,Wochenprogramme!$A$1:$J$1,0),FALSE))</f>
        <v>0</v>
      </c>
      <c r="BW16" s="52">
        <f>IF($F16="Inaktiv",0,VLOOKUP($K16,Wochenprogramme!$A:$J,MATCH(AQ$11,Wochenprogramme!$A$1:$J$1,0),FALSE))</f>
        <v>0</v>
      </c>
      <c r="BX16" s="52">
        <f>IF($F16="Inaktiv",0,VLOOKUP($K16,Wochenprogramme!$A:$J,MATCH(AR$11,Wochenprogramme!$A$1:$J$1,0),FALSE))</f>
        <v>0</v>
      </c>
      <c r="BY16" s="52">
        <f>IF($F16="Inaktiv",0,VLOOKUP($K16,Wochenprogramme!$A:$J,MATCH(AS$11,Wochenprogramme!$A$1:$J$1,0),FALSE))</f>
        <v>0</v>
      </c>
      <c r="BZ16" s="39"/>
      <c r="CA16" s="73">
        <f>VLOOKUP(F16,'Feiertage und Ferien'!N:O,2,FALSE)</f>
        <v>0</v>
      </c>
    </row>
    <row r="17" spans="1:79" ht="15.75" x14ac:dyDescent="0.25">
      <c r="A17" s="40" t="s">
        <v>131</v>
      </c>
      <c r="B17" s="40">
        <v>5</v>
      </c>
      <c r="C17" s="40">
        <v>5</v>
      </c>
      <c r="D17" s="40" t="s">
        <v>141</v>
      </c>
      <c r="E17" s="40" t="s">
        <v>135</v>
      </c>
      <c r="F17" s="62" t="s">
        <v>23</v>
      </c>
      <c r="G17" s="64" t="s">
        <v>138</v>
      </c>
      <c r="H17" s="40" t="s">
        <v>24</v>
      </c>
      <c r="I17" s="89" t="s">
        <v>136</v>
      </c>
      <c r="J17" s="89"/>
      <c r="K17" s="40">
        <v>700300</v>
      </c>
      <c r="L17" s="82">
        <f t="shared" si="10"/>
        <v>151.19999999999999</v>
      </c>
      <c r="M17" s="72">
        <f t="shared" si="11"/>
        <v>43.2</v>
      </c>
      <c r="N17" s="65">
        <f t="shared" si="12"/>
        <v>0.28571428571428575</v>
      </c>
      <c r="O17" s="52"/>
      <c r="P17" s="52"/>
      <c r="Q17" s="52"/>
      <c r="R17" s="52" t="s">
        <v>25</v>
      </c>
      <c r="S17" s="52"/>
      <c r="T17" s="52" t="s">
        <v>25</v>
      </c>
      <c r="U17" s="52"/>
      <c r="V17" s="52"/>
      <c r="W17" s="52"/>
      <c r="X17" s="52"/>
      <c r="Y17" s="52"/>
      <c r="Z17" s="52"/>
      <c r="AA17" s="52"/>
      <c r="AB17" s="52" t="s">
        <v>25</v>
      </c>
      <c r="AC17" s="52"/>
      <c r="AD17" s="52"/>
      <c r="AE17" s="52"/>
      <c r="AF17" s="52"/>
      <c r="AG17" s="52"/>
      <c r="AH17" s="52"/>
      <c r="AI17" s="52"/>
      <c r="AJ17" s="52" t="s">
        <v>25</v>
      </c>
      <c r="AK17" s="52"/>
      <c r="AL17" s="52"/>
      <c r="AM17" s="52"/>
      <c r="AN17" s="52" t="s">
        <v>25</v>
      </c>
      <c r="AO17" s="52"/>
      <c r="AP17" s="52"/>
      <c r="AQ17" s="52" t="s">
        <v>25</v>
      </c>
      <c r="AR17" s="52"/>
      <c r="AS17" s="52"/>
      <c r="AT17" s="39"/>
      <c r="AU17" s="52">
        <f>IF($F17="Inaktiv",0,VLOOKUP($K17,Wochenprogramme!$A:$J,MATCH(O$11,Wochenprogramme!$A$1:$J$1,0),FALSE))</f>
        <v>7.2</v>
      </c>
      <c r="AV17" s="52">
        <f>IF($F17="Inaktiv",0,VLOOKUP($K17,Wochenprogramme!$A:$J,MATCH(P$11,Wochenprogramme!$A$1:$J$1,0),FALSE))</f>
        <v>0</v>
      </c>
      <c r="AW17" s="52">
        <f>IF($F17="Inaktiv",0,VLOOKUP($K17,Wochenprogramme!$A:$J,MATCH(Q$11,Wochenprogramme!$A$1:$J$1,0),FALSE))</f>
        <v>0</v>
      </c>
      <c r="AX17" s="52">
        <f>IF($F17="Inaktiv",0,VLOOKUP($K17,Wochenprogramme!$A:$J,MATCH(R$11,Wochenprogramme!$A$1:$J$1,0),FALSE))</f>
        <v>7.2</v>
      </c>
      <c r="AY17" s="52">
        <f>IF($F17="Inaktiv",0,VLOOKUP($K17,Wochenprogramme!$A:$J,MATCH(S$11,Wochenprogramme!$A$1:$J$1,0),FALSE))</f>
        <v>7.2</v>
      </c>
      <c r="AZ17" s="52">
        <f>IF($F17="Inaktiv",0,VLOOKUP($K17,Wochenprogramme!$A:$J,MATCH(T$11,Wochenprogramme!$A$1:$J$1,0),FALSE))</f>
        <v>7.2</v>
      </c>
      <c r="BA17" s="52">
        <f>IF($F17="Inaktiv",0,VLOOKUP($K17,Wochenprogramme!$A:$J,MATCH(U$11,Wochenprogramme!$A$1:$J$1,0),FALSE))</f>
        <v>7.2</v>
      </c>
      <c r="BB17" s="52">
        <f>IF($F17="Inaktiv",0,VLOOKUP($K17,Wochenprogramme!$A:$J,MATCH(V$11,Wochenprogramme!$A$1:$J$1,0),FALSE))</f>
        <v>7.2</v>
      </c>
      <c r="BC17" s="52">
        <f>IF($F17="Inaktiv",0,VLOOKUP($K17,Wochenprogramme!$A:$J,MATCH(W$11,Wochenprogramme!$A$1:$J$1,0),FALSE))</f>
        <v>0</v>
      </c>
      <c r="BD17" s="52">
        <f>IF($F17="Inaktiv",0,VLOOKUP($K17,Wochenprogramme!$A:$J,MATCH(X$11,Wochenprogramme!$A$1:$J$1,0),FALSE))</f>
        <v>0</v>
      </c>
      <c r="BE17" s="52">
        <f>IF($F17="Inaktiv",0,VLOOKUP($K17,Wochenprogramme!$A:$J,MATCH(Y$11,Wochenprogramme!$A$1:$J$1,0),FALSE))</f>
        <v>7.2</v>
      </c>
      <c r="BF17" s="52">
        <f>IF($F17="Inaktiv",0,VLOOKUP($K17,Wochenprogramme!$A:$J,MATCH(Z$11,Wochenprogramme!$A$1:$J$1,0),FALSE))</f>
        <v>7.2</v>
      </c>
      <c r="BG17" s="52">
        <f>IF($F17="Inaktiv",0,VLOOKUP($K17,Wochenprogramme!$A:$J,MATCH(AA$11,Wochenprogramme!$A$1:$J$1,0),FALSE))</f>
        <v>7.2</v>
      </c>
      <c r="BH17" s="52">
        <f>IF($F17="Inaktiv",0,VLOOKUP($K17,Wochenprogramme!$A:$J,MATCH(AB$11,Wochenprogramme!$A$1:$J$1,0),FALSE))</f>
        <v>7.2</v>
      </c>
      <c r="BI17" s="52">
        <f>IF($F17="Inaktiv",0,VLOOKUP($K17,Wochenprogramme!$A:$J,MATCH(AC$11,Wochenprogramme!$A$1:$J$1,0),FALSE))</f>
        <v>7.2</v>
      </c>
      <c r="BJ17" s="52">
        <f>IF($F17="Inaktiv",0,VLOOKUP($K17,Wochenprogramme!$A:$J,MATCH(AD$11,Wochenprogramme!$A$1:$J$1,0),FALSE))</f>
        <v>0</v>
      </c>
      <c r="BK17" s="52">
        <f>IF($F17="Inaktiv",0,VLOOKUP($K17,Wochenprogramme!$A:$J,MATCH(AE$11,Wochenprogramme!$A$1:$J$1,0),FALSE))</f>
        <v>0</v>
      </c>
      <c r="BL17" s="52">
        <f>IF($F17="Inaktiv",0,VLOOKUP($K17,Wochenprogramme!$A:$J,MATCH(AF$11,Wochenprogramme!$A$1:$J$1,0),FALSE))</f>
        <v>7.2</v>
      </c>
      <c r="BM17" s="52">
        <f>IF($F17="Inaktiv",0,VLOOKUP($K17,Wochenprogramme!$A:$J,MATCH(AG$11,Wochenprogramme!$A$1:$J$1,0),FALSE))</f>
        <v>7.2</v>
      </c>
      <c r="BN17" s="52">
        <f>IF($F17="Inaktiv",0,VLOOKUP($K17,Wochenprogramme!$A:$J,MATCH(AH$11,Wochenprogramme!$A$1:$J$1,0),FALSE))</f>
        <v>7.2</v>
      </c>
      <c r="BO17" s="52">
        <f>IF($F17="Inaktiv",0,VLOOKUP($K17,Wochenprogramme!$A:$J,MATCH(AI$11,Wochenprogramme!$A$1:$J$1,0),FALSE))</f>
        <v>7.2</v>
      </c>
      <c r="BP17" s="52">
        <f>IF($F17="Inaktiv",0,VLOOKUP($K17,Wochenprogramme!$A:$J,MATCH(AJ$11,Wochenprogramme!$A$1:$J$1,0),FALSE))</f>
        <v>7.2</v>
      </c>
      <c r="BQ17" s="52">
        <f>IF($F17="Inaktiv",0,VLOOKUP($K17,Wochenprogramme!$A:$J,MATCH(AK$11,Wochenprogramme!$A$1:$J$1,0),FALSE))</f>
        <v>0</v>
      </c>
      <c r="BR17" s="52">
        <f>IF($F17="Inaktiv",0,VLOOKUP($K17,Wochenprogramme!$A:$J,MATCH(AL$11,Wochenprogramme!$A$1:$J$1,0),FALSE))</f>
        <v>0</v>
      </c>
      <c r="BS17" s="52">
        <f>IF($F17="Inaktiv",0,VLOOKUP($K17,Wochenprogramme!$A:$J,MATCH(AM$11,Wochenprogramme!$A$1:$J$1,0),FALSE))</f>
        <v>7.2</v>
      </c>
      <c r="BT17" s="52">
        <f>IF($F17="Inaktiv",0,VLOOKUP($K17,Wochenprogramme!$A:$J,MATCH(AN$11,Wochenprogramme!$A$1:$J$1,0),FALSE))</f>
        <v>7.2</v>
      </c>
      <c r="BU17" s="52">
        <f>IF($F17="Inaktiv",0,VLOOKUP($K17,Wochenprogramme!$A:$J,MATCH(AO$11,Wochenprogramme!$A$1:$J$1,0),FALSE))</f>
        <v>7.2</v>
      </c>
      <c r="BV17" s="52">
        <f>IF($F17="Inaktiv",0,VLOOKUP($K17,Wochenprogramme!$A:$J,MATCH(AP$11,Wochenprogramme!$A$1:$J$1,0),FALSE))</f>
        <v>7.2</v>
      </c>
      <c r="BW17" s="52">
        <f>IF($F17="Inaktiv",0,VLOOKUP($K17,Wochenprogramme!$A:$J,MATCH(AQ$11,Wochenprogramme!$A$1:$J$1,0),FALSE))</f>
        <v>7.2</v>
      </c>
      <c r="BX17" s="52">
        <f>IF($F17="Inaktiv",0,VLOOKUP($K17,Wochenprogramme!$A:$J,MATCH(AR$11,Wochenprogramme!$A$1:$J$1,0),FALSE))</f>
        <v>0</v>
      </c>
      <c r="BY17" s="52">
        <f>IF($F17="Inaktiv",0,VLOOKUP($K17,Wochenprogramme!$A:$J,MATCH(AS$11,Wochenprogramme!$A$1:$J$1,0),FALSE))</f>
        <v>0</v>
      </c>
      <c r="BZ17" s="39"/>
      <c r="CA17" s="73" t="str">
        <f>VLOOKUP(F17,'Feiertage und Ferien'!N:O,2,FALSE)</f>
        <v>VORGABE</v>
      </c>
    </row>
    <row r="18" spans="1:79" ht="15.75" x14ac:dyDescent="0.25">
      <c r="A18" s="40" t="s">
        <v>132</v>
      </c>
      <c r="B18" s="40">
        <v>6</v>
      </c>
      <c r="C18" s="40">
        <v>6</v>
      </c>
      <c r="D18" s="40" t="s">
        <v>141</v>
      </c>
      <c r="E18" s="40" t="s">
        <v>135</v>
      </c>
      <c r="F18" s="62" t="s">
        <v>23</v>
      </c>
      <c r="G18" s="64" t="s">
        <v>138</v>
      </c>
      <c r="H18" s="40" t="s">
        <v>24</v>
      </c>
      <c r="I18" s="89" t="s">
        <v>136</v>
      </c>
      <c r="J18" s="89"/>
      <c r="K18" s="40">
        <v>700000</v>
      </c>
      <c r="L18" s="82">
        <f t="shared" si="10"/>
        <v>163.80000000000001</v>
      </c>
      <c r="M18" s="72">
        <f t="shared" si="11"/>
        <v>62.399999999999991</v>
      </c>
      <c r="N18" s="65">
        <f t="shared" si="12"/>
        <v>0.38095238095238088</v>
      </c>
      <c r="O18" s="52"/>
      <c r="P18" s="52"/>
      <c r="Q18" s="52"/>
      <c r="R18" s="52"/>
      <c r="S18" s="52"/>
      <c r="T18" s="52" t="s">
        <v>25</v>
      </c>
      <c r="U18" s="52" t="s">
        <v>25</v>
      </c>
      <c r="V18" s="52" t="s">
        <v>25</v>
      </c>
      <c r="W18" s="52"/>
      <c r="X18" s="52"/>
      <c r="Y18" s="52"/>
      <c r="Z18" s="52"/>
      <c r="AA18" s="52" t="s">
        <v>25</v>
      </c>
      <c r="AB18" s="52" t="s">
        <v>25</v>
      </c>
      <c r="AC18" s="52" t="s">
        <v>25</v>
      </c>
      <c r="AD18" s="52"/>
      <c r="AE18" s="52"/>
      <c r="AF18" s="52" t="s">
        <v>63</v>
      </c>
      <c r="AG18" s="52" t="s">
        <v>63</v>
      </c>
      <c r="AH18" s="52" t="s">
        <v>63</v>
      </c>
      <c r="AI18" s="52"/>
      <c r="AJ18" s="52" t="s">
        <v>63</v>
      </c>
      <c r="AK18" s="52"/>
      <c r="AL18" s="52"/>
      <c r="AM18" s="52"/>
      <c r="AN18" s="52"/>
      <c r="AO18" s="52"/>
      <c r="AP18" s="52" t="s">
        <v>25</v>
      </c>
      <c r="AQ18" s="52" t="s">
        <v>25</v>
      </c>
      <c r="AR18" s="52"/>
      <c r="AS18" s="52"/>
      <c r="AT18" s="39"/>
      <c r="AU18" s="52">
        <f>IF($F18="Inaktiv",0,VLOOKUP($K18,Wochenprogramme!$A:$J,MATCH(O$11,Wochenprogramme!$A$1:$J$1,0),FALSE))</f>
        <v>7.8</v>
      </c>
      <c r="AV18" s="52">
        <f>IF($F18="Inaktiv",0,VLOOKUP($K18,Wochenprogramme!$A:$J,MATCH(P$11,Wochenprogramme!$A$1:$J$1,0),FALSE))</f>
        <v>0</v>
      </c>
      <c r="AW18" s="52">
        <f>IF($F18="Inaktiv",0,VLOOKUP($K18,Wochenprogramme!$A:$J,MATCH(Q$11,Wochenprogramme!$A$1:$J$1,0),FALSE))</f>
        <v>0</v>
      </c>
      <c r="AX18" s="52">
        <f>IF($F18="Inaktiv",0,VLOOKUP($K18,Wochenprogramme!$A:$J,MATCH(R$11,Wochenprogramme!$A$1:$J$1,0),FALSE))</f>
        <v>7.8</v>
      </c>
      <c r="AY18" s="52">
        <f>IF($F18="Inaktiv",0,VLOOKUP($K18,Wochenprogramme!$A:$J,MATCH(S$11,Wochenprogramme!$A$1:$J$1,0),FALSE))</f>
        <v>7.8</v>
      </c>
      <c r="AZ18" s="52">
        <f>IF($F18="Inaktiv",0,VLOOKUP($K18,Wochenprogramme!$A:$J,MATCH(T$11,Wochenprogramme!$A$1:$J$1,0),FALSE))</f>
        <v>7.8</v>
      </c>
      <c r="BA18" s="52">
        <f>IF($F18="Inaktiv",0,VLOOKUP($K18,Wochenprogramme!$A:$J,MATCH(U$11,Wochenprogramme!$A$1:$J$1,0),FALSE))</f>
        <v>7.8</v>
      </c>
      <c r="BB18" s="52">
        <f>IF($F18="Inaktiv",0,VLOOKUP($K18,Wochenprogramme!$A:$J,MATCH(V$11,Wochenprogramme!$A$1:$J$1,0),FALSE))</f>
        <v>7.8</v>
      </c>
      <c r="BC18" s="52">
        <f>IF($F18="Inaktiv",0,VLOOKUP($K18,Wochenprogramme!$A:$J,MATCH(W$11,Wochenprogramme!$A$1:$J$1,0),FALSE))</f>
        <v>0</v>
      </c>
      <c r="BD18" s="52">
        <f>IF($F18="Inaktiv",0,VLOOKUP($K18,Wochenprogramme!$A:$J,MATCH(X$11,Wochenprogramme!$A$1:$J$1,0),FALSE))</f>
        <v>0</v>
      </c>
      <c r="BE18" s="52">
        <f>IF($F18="Inaktiv",0,VLOOKUP($K18,Wochenprogramme!$A:$J,MATCH(Y$11,Wochenprogramme!$A$1:$J$1,0),FALSE))</f>
        <v>7.8</v>
      </c>
      <c r="BF18" s="52">
        <f>IF($F18="Inaktiv",0,VLOOKUP($K18,Wochenprogramme!$A:$J,MATCH(Z$11,Wochenprogramme!$A$1:$J$1,0),FALSE))</f>
        <v>7.8</v>
      </c>
      <c r="BG18" s="52">
        <f>IF($F18="Inaktiv",0,VLOOKUP($K18,Wochenprogramme!$A:$J,MATCH(AA$11,Wochenprogramme!$A$1:$J$1,0),FALSE))</f>
        <v>7.8</v>
      </c>
      <c r="BH18" s="52">
        <f>IF($F18="Inaktiv",0,VLOOKUP($K18,Wochenprogramme!$A:$J,MATCH(AB$11,Wochenprogramme!$A$1:$J$1,0),FALSE))</f>
        <v>7.8</v>
      </c>
      <c r="BI18" s="52">
        <f>IF($F18="Inaktiv",0,VLOOKUP($K18,Wochenprogramme!$A:$J,MATCH(AC$11,Wochenprogramme!$A$1:$J$1,0),FALSE))</f>
        <v>7.8</v>
      </c>
      <c r="BJ18" s="52">
        <f>IF($F18="Inaktiv",0,VLOOKUP($K18,Wochenprogramme!$A:$J,MATCH(AD$11,Wochenprogramme!$A$1:$J$1,0),FALSE))</f>
        <v>0</v>
      </c>
      <c r="BK18" s="52">
        <f>IF($F18="Inaktiv",0,VLOOKUP($K18,Wochenprogramme!$A:$J,MATCH(AE$11,Wochenprogramme!$A$1:$J$1,0),FALSE))</f>
        <v>0</v>
      </c>
      <c r="BL18" s="52">
        <f>IF($F18="Inaktiv",0,VLOOKUP($K18,Wochenprogramme!$A:$J,MATCH(AF$11,Wochenprogramme!$A$1:$J$1,0),FALSE))</f>
        <v>7.8</v>
      </c>
      <c r="BM18" s="52">
        <f>IF($F18="Inaktiv",0,VLOOKUP($K18,Wochenprogramme!$A:$J,MATCH(AG$11,Wochenprogramme!$A$1:$J$1,0),FALSE))</f>
        <v>7.8</v>
      </c>
      <c r="BN18" s="52">
        <f>IF($F18="Inaktiv",0,VLOOKUP($K18,Wochenprogramme!$A:$J,MATCH(AH$11,Wochenprogramme!$A$1:$J$1,0),FALSE))</f>
        <v>7.8</v>
      </c>
      <c r="BO18" s="52">
        <f>IF($F18="Inaktiv",0,VLOOKUP($K18,Wochenprogramme!$A:$J,MATCH(AI$11,Wochenprogramme!$A$1:$J$1,0),FALSE))</f>
        <v>7.8</v>
      </c>
      <c r="BP18" s="52">
        <f>IF($F18="Inaktiv",0,VLOOKUP($K18,Wochenprogramme!$A:$J,MATCH(AJ$11,Wochenprogramme!$A$1:$J$1,0),FALSE))</f>
        <v>7.8</v>
      </c>
      <c r="BQ18" s="52">
        <f>IF($F18="Inaktiv",0,VLOOKUP($K18,Wochenprogramme!$A:$J,MATCH(AK$11,Wochenprogramme!$A$1:$J$1,0),FALSE))</f>
        <v>0</v>
      </c>
      <c r="BR18" s="52">
        <f>IF($F18="Inaktiv",0,VLOOKUP($K18,Wochenprogramme!$A:$J,MATCH(AL$11,Wochenprogramme!$A$1:$J$1,0),FALSE))</f>
        <v>0</v>
      </c>
      <c r="BS18" s="52">
        <f>IF($F18="Inaktiv",0,VLOOKUP($K18,Wochenprogramme!$A:$J,MATCH(AM$11,Wochenprogramme!$A$1:$J$1,0),FALSE))</f>
        <v>7.8</v>
      </c>
      <c r="BT18" s="52">
        <f>IF($F18="Inaktiv",0,VLOOKUP($K18,Wochenprogramme!$A:$J,MATCH(AN$11,Wochenprogramme!$A$1:$J$1,0),FALSE))</f>
        <v>7.8</v>
      </c>
      <c r="BU18" s="52">
        <f>IF($F18="Inaktiv",0,VLOOKUP($K18,Wochenprogramme!$A:$J,MATCH(AO$11,Wochenprogramme!$A$1:$J$1,0),FALSE))</f>
        <v>7.8</v>
      </c>
      <c r="BV18" s="52">
        <f>IF($F18="Inaktiv",0,VLOOKUP($K18,Wochenprogramme!$A:$J,MATCH(AP$11,Wochenprogramme!$A$1:$J$1,0),FALSE))</f>
        <v>7.8</v>
      </c>
      <c r="BW18" s="52">
        <f>IF($F18="Inaktiv",0,VLOOKUP($K18,Wochenprogramme!$A:$J,MATCH(AQ$11,Wochenprogramme!$A$1:$J$1,0),FALSE))</f>
        <v>7.8</v>
      </c>
      <c r="BX18" s="52">
        <f>IF($F18="Inaktiv",0,VLOOKUP($K18,Wochenprogramme!$A:$J,MATCH(AR$11,Wochenprogramme!$A$1:$J$1,0),FALSE))</f>
        <v>0</v>
      </c>
      <c r="BY18" s="52">
        <f>IF($F18="Inaktiv",0,VLOOKUP($K18,Wochenprogramme!$A:$J,MATCH(AS$11,Wochenprogramme!$A$1:$J$1,0),FALSE))</f>
        <v>0</v>
      </c>
      <c r="BZ18" s="39"/>
      <c r="CA18" s="73" t="str">
        <f>VLOOKUP(F18,'Feiertage und Ferien'!N:O,2,FALSE)</f>
        <v>VORGABE</v>
      </c>
    </row>
  </sheetData>
  <autoFilter ref="A12:CA12" xr:uid="{5C7C2874-A1C4-4F48-B61D-DC3F3BD559D0}"/>
  <mergeCells count="87">
    <mergeCell ref="BY6:BY8"/>
    <mergeCell ref="AU9:BY9"/>
    <mergeCell ref="O9:AS9"/>
    <mergeCell ref="BV6:BV8"/>
    <mergeCell ref="BW6:BW8"/>
    <mergeCell ref="BX6:BX8"/>
    <mergeCell ref="AS6:AS8"/>
    <mergeCell ref="BP6:BP8"/>
    <mergeCell ref="BQ6:BQ8"/>
    <mergeCell ref="BR6:BR8"/>
    <mergeCell ref="BS6:BS8"/>
    <mergeCell ref="BT6:BT8"/>
    <mergeCell ref="BU6:BU8"/>
    <mergeCell ref="BJ6:BJ8"/>
    <mergeCell ref="BK6:BK8"/>
    <mergeCell ref="BL6:BL8"/>
    <mergeCell ref="BO6:BO8"/>
    <mergeCell ref="BD6:BD8"/>
    <mergeCell ref="BE6:BE8"/>
    <mergeCell ref="BF6:BF8"/>
    <mergeCell ref="BG6:BG8"/>
    <mergeCell ref="BH6:BH8"/>
    <mergeCell ref="BI6:BI8"/>
    <mergeCell ref="AD6:AD8"/>
    <mergeCell ref="AE6:AE8"/>
    <mergeCell ref="BM6:BM8"/>
    <mergeCell ref="BN6:BN8"/>
    <mergeCell ref="BC6:BC8"/>
    <mergeCell ref="AP6:AP8"/>
    <mergeCell ref="AQ6:AQ8"/>
    <mergeCell ref="AR6:AR8"/>
    <mergeCell ref="AU6:AU8"/>
    <mergeCell ref="AV6:AV8"/>
    <mergeCell ref="AW6:AW8"/>
    <mergeCell ref="AX6:AX8"/>
    <mergeCell ref="AY6:AY8"/>
    <mergeCell ref="AZ6:AZ8"/>
    <mergeCell ref="BA6:BA8"/>
    <mergeCell ref="BB6:BB8"/>
    <mergeCell ref="AK6:AK8"/>
    <mergeCell ref="AL6:AL8"/>
    <mergeCell ref="AM6:AM8"/>
    <mergeCell ref="AN6:AN8"/>
    <mergeCell ref="AO6:AO8"/>
    <mergeCell ref="X6:X8"/>
    <mergeCell ref="Y6:Y8"/>
    <mergeCell ref="Z6:Z8"/>
    <mergeCell ref="AA6:AA8"/>
    <mergeCell ref="AB6:AB8"/>
    <mergeCell ref="AF6:AF8"/>
    <mergeCell ref="AG6:AG8"/>
    <mergeCell ref="AH6:AH8"/>
    <mergeCell ref="AI6:AI8"/>
    <mergeCell ref="AJ6:AJ8"/>
    <mergeCell ref="AC6:AC8"/>
    <mergeCell ref="V4:W4"/>
    <mergeCell ref="L6:L11"/>
    <mergeCell ref="M6:M11"/>
    <mergeCell ref="N6:N11"/>
    <mergeCell ref="O6:O8"/>
    <mergeCell ref="P6:P8"/>
    <mergeCell ref="Q6:Q8"/>
    <mergeCell ref="P4:Q4"/>
    <mergeCell ref="R6:R8"/>
    <mergeCell ref="S6:S8"/>
    <mergeCell ref="T6:T8"/>
    <mergeCell ref="U6:U8"/>
    <mergeCell ref="V6:V8"/>
    <mergeCell ref="W6:W8"/>
    <mergeCell ref="R4:T4"/>
    <mergeCell ref="AW3:AX3"/>
    <mergeCell ref="AY3:BA3"/>
    <mergeCell ref="BB3:BC3"/>
    <mergeCell ref="BE3:BF3"/>
    <mergeCell ref="BG3:BH3"/>
    <mergeCell ref="AT3:AV3"/>
    <mergeCell ref="A1:N1"/>
    <mergeCell ref="P1:Q1"/>
    <mergeCell ref="P2:Q2"/>
    <mergeCell ref="V2:W2"/>
    <mergeCell ref="A2:N2"/>
    <mergeCell ref="V1:W1"/>
    <mergeCell ref="X2:Z2"/>
    <mergeCell ref="A3:N3"/>
    <mergeCell ref="R2:T2"/>
    <mergeCell ref="R3:T3"/>
    <mergeCell ref="P3:Q3"/>
  </mergeCells>
  <conditionalFormatting sqref="O12:AR12 O11:AS11">
    <cfRule type="expression" dxfId="285" priority="240">
      <formula>AND(O$11="So")</formula>
    </cfRule>
    <cfRule type="expression" dxfId="284" priority="241">
      <formula>AND(O$11="Sa")</formula>
    </cfRule>
  </conditionalFormatting>
  <conditionalFormatting sqref="O12">
    <cfRule type="expression" dxfId="283" priority="242">
      <formula>AND(O$12&lt;&gt;0)</formula>
    </cfRule>
  </conditionalFormatting>
  <conditionalFormatting sqref="O12:AR12">
    <cfRule type="expression" dxfId="282" priority="230">
      <formula>VLOOKUP(O12,Feiertage1,1,0)</formula>
    </cfRule>
  </conditionalFormatting>
  <conditionalFormatting sqref="O6:AR6 AU6:BX6">
    <cfRule type="expression" priority="229">
      <formula>VLOOKUP(O12,Feiertage1,2,1)</formula>
    </cfRule>
  </conditionalFormatting>
  <conditionalFormatting sqref="AU13:BY13">
    <cfRule type="expression" dxfId="281" priority="223">
      <formula>OR(AU13="FG",AU13="FG1")</formula>
    </cfRule>
    <cfRule type="expression" dxfId="280" priority="224">
      <formula>AND(AU13="K")</formula>
    </cfRule>
    <cfRule type="expression" dxfId="279" priority="225">
      <formula>AND(AU13="KSI")</formula>
    </cfRule>
    <cfRule type="expression" dxfId="278" priority="226">
      <formula>OR(AU13="SG",AU13="SG1")</formula>
    </cfRule>
    <cfRule type="expression" dxfId="277" priority="227">
      <formula>AND(AU13="KU")</formula>
    </cfRule>
    <cfRule type="expression" dxfId="276" priority="228">
      <formula>OR(AU13="U",AU13="U1")</formula>
    </cfRule>
    <cfRule type="expression" dxfId="275" priority="237">
      <formula>AND(AU$11="So")</formula>
    </cfRule>
    <cfRule type="expression" dxfId="274" priority="238">
      <formula>AND(AU$11="Sa")</formula>
    </cfRule>
  </conditionalFormatting>
  <conditionalFormatting sqref="O9">
    <cfRule type="expression" dxfId="273" priority="243">
      <formula>AND(DAY(U12)=1,TEXT(U12,"MMMM") &amp; " "&amp;TEXT(U12,"JJJJ"),"gg")</formula>
    </cfRule>
    <cfRule type="expression" dxfId="272" priority="244">
      <formula>AND(MOD(MONTH(U$12),2)=1)</formula>
    </cfRule>
  </conditionalFormatting>
  <conditionalFormatting sqref="BG3:BH4">
    <cfRule type="colorScale" priority="222">
      <colorScale>
        <cfvo type="min"/>
        <cfvo type="num" val="0.5"/>
        <cfvo type="max"/>
        <color rgb="FFF8696B"/>
        <color rgb="FFFFEB84"/>
        <color rgb="FF63BE7B"/>
      </colorScale>
    </cfRule>
  </conditionalFormatting>
  <conditionalFormatting sqref="AU9">
    <cfRule type="expression" dxfId="271" priority="220">
      <formula>AND(DAY(BA12)=1,TEXT(BA12,"MMMM") &amp; " "&amp;TEXT(BA12,"JJJJ"),"gg")</formula>
    </cfRule>
    <cfRule type="expression" dxfId="270" priority="221">
      <formula>AND(MOD(MONTH(BA$12),2)=1)</formula>
    </cfRule>
  </conditionalFormatting>
  <conditionalFormatting sqref="O7:AR8 AU7:BX8">
    <cfRule type="expression" priority="245">
      <formula>VLOOKUP(#REF!,Feiertage1,2,1)</formula>
    </cfRule>
  </conditionalFormatting>
  <conditionalFormatting sqref="F6:G6">
    <cfRule type="cellIs" dxfId="269" priority="218" operator="lessThan">
      <formula>0.3</formula>
    </cfRule>
    <cfRule type="cellIs" dxfId="268" priority="219" operator="greaterThanOrEqual">
      <formula>0.3</formula>
    </cfRule>
  </conditionalFormatting>
  <conditionalFormatting sqref="AS12">
    <cfRule type="expression" dxfId="267" priority="214">
      <formula>AND(AS$11="So")</formula>
    </cfRule>
    <cfRule type="expression" dxfId="266" priority="215">
      <formula>AND(AS$11="Sa")</formula>
    </cfRule>
  </conditionalFormatting>
  <conditionalFormatting sqref="AS12">
    <cfRule type="expression" dxfId="265" priority="204">
      <formula>VLOOKUP(AS12,Feiertage1,1,0)</formula>
    </cfRule>
  </conditionalFormatting>
  <conditionalFormatting sqref="AS6">
    <cfRule type="expression" priority="203">
      <formula>VLOOKUP(AS12,Feiertage1,2,1)</formula>
    </cfRule>
  </conditionalFormatting>
  <conditionalFormatting sqref="AS7:AS8">
    <cfRule type="expression" priority="216">
      <formula>VLOOKUP(#REF!,Feiertage1,2,1)</formula>
    </cfRule>
  </conditionalFormatting>
  <conditionalFormatting sqref="BY6">
    <cfRule type="expression" priority="192">
      <formula>VLOOKUP(BY12,Feiertage1,2,1)</formula>
    </cfRule>
  </conditionalFormatting>
  <conditionalFormatting sqref="BY7:BY8">
    <cfRule type="expression" priority="195">
      <formula>VLOOKUP(#REF!,Feiertage1,2,1)</formula>
    </cfRule>
  </conditionalFormatting>
  <conditionalFormatting sqref="E6">
    <cfRule type="cellIs" dxfId="264" priority="175" operator="lessThan">
      <formula>0.3</formula>
    </cfRule>
    <cfRule type="cellIs" dxfId="263" priority="176" operator="greaterThanOrEqual">
      <formula>0.3</formula>
    </cfRule>
  </conditionalFormatting>
  <conditionalFormatting sqref="N13 M14:N18">
    <cfRule type="expression" dxfId="262" priority="153">
      <formula>$F13="Inaktiv"</formula>
    </cfRule>
    <cfRule type="expression" dxfId="261" priority="174">
      <formula>$G13="Eingabe korrekt!"</formula>
    </cfRule>
  </conditionalFormatting>
  <conditionalFormatting sqref="G13:G18">
    <cfRule type="expression" dxfId="260" priority="149">
      <formula>$F13="Inaktiv"</formula>
    </cfRule>
    <cfRule type="cellIs" dxfId="259" priority="173" operator="equal">
      <formula>"Eingabe korrekt!"</formula>
    </cfRule>
  </conditionalFormatting>
  <conditionalFormatting sqref="O11:AS11">
    <cfRule type="expression" dxfId="258" priority="172">
      <formula>VLOOKUP(O12,Feiertage1,1,0)</formula>
    </cfRule>
  </conditionalFormatting>
  <conditionalFormatting sqref="M13">
    <cfRule type="expression" dxfId="257" priority="152">
      <formula>$F13="Inaktiv"</formula>
    </cfRule>
    <cfRule type="expression" dxfId="256" priority="171">
      <formula>$G13="Eingabe korrekt!"</formula>
    </cfRule>
  </conditionalFormatting>
  <conditionalFormatting sqref="AU13:BY13">
    <cfRule type="expression" dxfId="255" priority="157">
      <formula>VLOOKUP(AU$12,Feiertage1,1,0)</formula>
    </cfRule>
  </conditionalFormatting>
  <conditionalFormatting sqref="AU13:BY18 O14:AS18">
    <cfRule type="expression" dxfId="254" priority="155">
      <formula>$F13="Inaktiv"</formula>
    </cfRule>
    <cfRule type="expression" dxfId="253" priority="156">
      <formula>AND(O13="KU 1/2")</formula>
    </cfRule>
  </conditionalFormatting>
  <conditionalFormatting sqref="K13 A14:C18 H14:L18 E14:F18">
    <cfRule type="expression" dxfId="252" priority="151">
      <formula>$F13="Inaktiv"</formula>
    </cfRule>
  </conditionalFormatting>
  <conditionalFormatting sqref="H13:J13">
    <cfRule type="expression" dxfId="251" priority="150">
      <formula>$F13="Inaktiv"</formula>
    </cfRule>
  </conditionalFormatting>
  <conditionalFormatting sqref="A13:F13">
    <cfRule type="expression" dxfId="250" priority="148">
      <formula>$F13="Inaktiv"</formula>
    </cfRule>
  </conditionalFormatting>
  <conditionalFormatting sqref="L13">
    <cfRule type="expression" dxfId="249" priority="147">
      <formula>$F13="Inaktiv"</formula>
    </cfRule>
  </conditionalFormatting>
  <conditionalFormatting sqref="AU13:BY13">
    <cfRule type="expression" dxfId="248" priority="144">
      <formula>VLOOKUP(AU$12,Feiertage1,1,0)</formula>
    </cfRule>
  </conditionalFormatting>
  <conditionalFormatting sqref="AU13:BY13">
    <cfRule type="expression" dxfId="247" priority="142">
      <formula>$F13="Inaktiv"</formula>
    </cfRule>
    <cfRule type="expression" dxfId="246" priority="143">
      <formula>AND(AU13="KU 1/2")</formula>
    </cfRule>
  </conditionalFormatting>
  <conditionalFormatting sqref="O13:AS18">
    <cfRule type="expression" dxfId="245" priority="73">
      <formula>AND(AU13&lt;=0,COUNTIFS(O$11,"&lt;&gt;Sa",O$11,"&lt;&gt;So")&gt;0)</formula>
    </cfRule>
    <cfRule type="expression" dxfId="244" priority="88">
      <formula>OR(O13="FG",O13="FG1")</formula>
    </cfRule>
    <cfRule type="expression" dxfId="243" priority="89">
      <formula>AND(O13="K")</formula>
    </cfRule>
    <cfRule type="expression" dxfId="242" priority="90">
      <formula>AND(O13="KSI")</formula>
    </cfRule>
    <cfRule type="expression" dxfId="241" priority="91">
      <formula>OR(O13="SG",O13="SG1")</formula>
    </cfRule>
    <cfRule type="expression" dxfId="240" priority="92">
      <formula>AND(O13="KU")</formula>
    </cfRule>
    <cfRule type="expression" dxfId="239" priority="93">
      <formula>OR(O13="U",O13="U1")</formula>
    </cfRule>
    <cfRule type="expression" dxfId="238" priority="94">
      <formula>AND(O$11="So")</formula>
    </cfRule>
    <cfRule type="expression" dxfId="237" priority="95">
      <formula>AND(O$11="Sa")</formula>
    </cfRule>
  </conditionalFormatting>
  <conditionalFormatting sqref="O13:AS13">
    <cfRule type="expression" dxfId="236" priority="87">
      <formula>VLOOKUP(O$12,Feiertage1,1,0)</formula>
    </cfRule>
  </conditionalFormatting>
  <conditionalFormatting sqref="O13:AS13">
    <cfRule type="expression" dxfId="235" priority="85">
      <formula>$F13="Inaktiv"</formula>
    </cfRule>
    <cfRule type="expression" dxfId="234" priority="86">
      <formula>AND(O13="KU 1/2")</formula>
    </cfRule>
  </conditionalFormatting>
  <conditionalFormatting sqref="AU14:BY18">
    <cfRule type="expression" dxfId="233" priority="38">
      <formula>OR(AU14="FG",AU14="FG1")</formula>
    </cfRule>
    <cfRule type="expression" dxfId="232" priority="39">
      <formula>AND(AU14="K")</formula>
    </cfRule>
    <cfRule type="expression" dxfId="231" priority="40">
      <formula>AND(AU14="KSI")</formula>
    </cfRule>
    <cfRule type="expression" dxfId="230" priority="41">
      <formula>OR(AU14="SG",AU14="SG1")</formula>
    </cfRule>
    <cfRule type="expression" dxfId="229" priority="42">
      <formula>AND(AU14="KU")</formula>
    </cfRule>
    <cfRule type="expression" dxfId="228" priority="43">
      <formula>OR(AU14="U",AU14="U1")</formula>
    </cfRule>
    <cfRule type="expression" dxfId="227" priority="44">
      <formula>AND(AU$11="So")</formula>
    </cfRule>
    <cfRule type="expression" dxfId="226" priority="45">
      <formula>AND(AU$11="Sa")</formula>
    </cfRule>
  </conditionalFormatting>
  <conditionalFormatting sqref="AU14:BY18">
    <cfRule type="expression" dxfId="225" priority="35">
      <formula>VLOOKUP(AU$12,Feiertage1,1,0)</formula>
    </cfRule>
  </conditionalFormatting>
  <conditionalFormatting sqref="AU14:BY18">
    <cfRule type="expression" dxfId="224" priority="29">
      <formula>VLOOKUP(AU$12,Feiertage1,1,0)</formula>
    </cfRule>
  </conditionalFormatting>
  <conditionalFormatting sqref="O14:AS18">
    <cfRule type="expression" dxfId="223" priority="18">
      <formula>VLOOKUP(O$12,Feiertage1,1,0)</formula>
    </cfRule>
  </conditionalFormatting>
  <conditionalFormatting sqref="D6">
    <cfRule type="cellIs" dxfId="222" priority="3" operator="lessThan">
      <formula>D9</formula>
    </cfRule>
    <cfRule type="cellIs" dxfId="221" priority="4" operator="greaterThanOrEqual">
      <formula>D9</formula>
    </cfRule>
  </conditionalFormatting>
  <conditionalFormatting sqref="D7">
    <cfRule type="expression" dxfId="220" priority="2">
      <formula>D7="Vorgabe erreicht!"</formula>
    </cfRule>
  </conditionalFormatting>
  <conditionalFormatting sqref="D14:D18">
    <cfRule type="expression" dxfId="219" priority="1">
      <formula>$F14="Inaktiv"</formula>
    </cfRule>
  </conditionalFormatting>
  <dataValidations count="2">
    <dataValidation type="list" allowBlank="1" showInputMessage="1" showErrorMessage="1" sqref="F13:F18" xr:uid="{65431774-DA08-4AC5-ABEB-D343DB35327D}">
      <formula1>KUOption</formula1>
    </dataValidation>
    <dataValidation type="list" allowBlank="1" showInputMessage="1" showErrorMessage="1" sqref="O13:AS18" xr:uid="{35D9FCBB-D196-4E93-9B2C-FEB42E942574}">
      <formula1>IF($F13="Inaktiv",Status,IF(OR(AU13&lt;=0,COUNTIF(O$6,"&gt;""")&gt;=1),NonWorkTime,Fehlgrund))</formula1>
    </dataValidation>
  </dataValidations>
  <pageMargins left="0.7" right="0.7" top="0.78740157499999996" bottom="0.78740157499999996" header="0.3" footer="0.3"/>
  <pageSetup paperSize="9" scale="98" fitToWidth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39" id="{0A78652B-EC78-4130-A04F-AFD4D7AA2005}">
            <xm:f>AND(O$12&gt;='Feiertage und Ferien'!$C$5,AND(O$12&lt;='Feiertage und Ferien'!$D$5))</xm:f>
            <x14:dxf>
              <fill>
                <patternFill>
                  <bgColor rgb="FF92D050"/>
                </patternFill>
              </fill>
            </x14:dxf>
          </x14:cfRule>
          <xm:sqref>O12:AR12</xm:sqref>
        </x14:conditionalFormatting>
        <x14:conditionalFormatting xmlns:xm="http://schemas.microsoft.com/office/excel/2006/main">
          <x14:cfRule type="expression" priority="231" id="{BED8FD55-5506-4B40-8570-A795B0AA6860}">
            <xm:f>AND(O$12&gt;='Feiertage und Ferien'!$C$11,AND(O$12&lt;='Feiertage und Ferien'!$D$11))</xm:f>
            <x14:dxf>
              <fill>
                <patternFill>
                  <bgColor rgb="FF92D050"/>
                </patternFill>
              </fill>
            </x14:dxf>
          </x14:cfRule>
          <x14:cfRule type="expression" priority="232" id="{E6D44943-74DE-426F-8900-B328AA05496C}">
            <xm:f>AND(O$12&gt;='Feiertage und Ferien'!$C$10,AND(O$12&lt;='Feiertage und Ferien'!$D$10))</xm:f>
            <x14:dxf>
              <fill>
                <patternFill>
                  <bgColor rgb="FF92D050"/>
                </patternFill>
              </fill>
            </x14:dxf>
          </x14:cfRule>
          <x14:cfRule type="expression" priority="233" id="{33A75030-7B5A-4692-BCFF-1C5322674DE2}">
            <xm:f>AND(O$12&gt;='Feiertage und Ferien'!$C$9,AND(O$12&lt;='Feiertage und Ferien'!$D$9))</xm:f>
            <x14:dxf>
              <fill>
                <patternFill>
                  <bgColor rgb="FF92D050"/>
                </patternFill>
              </fill>
            </x14:dxf>
          </x14:cfRule>
          <x14:cfRule type="expression" priority="234" id="{2712FD8E-9B3D-48CA-9B64-DD7B01E6B010}">
            <xm:f>AND(O$12&gt;='Feiertage und Ferien'!$C$8,AND(O$12&lt;='Feiertage und Ferien'!$D$8))</xm:f>
            <x14:dxf>
              <fill>
                <patternFill>
                  <bgColor rgb="FF92D050"/>
                </patternFill>
              </fill>
            </x14:dxf>
          </x14:cfRule>
          <x14:cfRule type="expression" priority="235" id="{00609CD8-C512-4116-9741-727299C2521D}">
            <xm:f>AND(O$12&gt;='Feiertage und Ferien'!$C$7,AND(O$12&lt;='Feiertage und Ferien'!$D$7))</xm:f>
            <x14:dxf>
              <fill>
                <patternFill>
                  <bgColor rgb="FF92D050"/>
                </patternFill>
              </fill>
            </x14:dxf>
          </x14:cfRule>
          <x14:cfRule type="expression" priority="236" id="{5093FE1F-CBE6-4327-AC19-743E9A909C09}">
            <xm:f>AND(O$12&gt;='Feiertage und Ferien'!$C$6,AND(O$12&lt;='Feiertage und Ferien'!$D$6))</xm:f>
            <x14:dxf>
              <fill>
                <patternFill>
                  <bgColor rgb="FF92D050"/>
                </patternFill>
              </fill>
            </x14:dxf>
          </x14:cfRule>
          <xm:sqref>O12:AR12</xm:sqref>
        </x14:conditionalFormatting>
        <x14:conditionalFormatting xmlns:xm="http://schemas.microsoft.com/office/excel/2006/main">
          <x14:cfRule type="expression" priority="213" id="{D370A6E8-4A1B-4FEE-97CA-9C7C2CFFE168}">
            <xm:f>AND(AS$12&gt;='Feiertage und Ferien'!$C$5,AND(AS$12&lt;='Feiertage und Ferien'!$D$5))</xm:f>
            <x14:dxf>
              <fill>
                <patternFill>
                  <bgColor rgb="FF92D050"/>
                </patternFill>
              </fill>
            </x14:dxf>
          </x14:cfRule>
          <xm:sqref>AS12</xm:sqref>
        </x14:conditionalFormatting>
        <x14:conditionalFormatting xmlns:xm="http://schemas.microsoft.com/office/excel/2006/main">
          <x14:cfRule type="expression" priority="205" id="{7DD46F80-7A1D-4951-B3C3-6BEC0362A609}">
            <xm:f>AND(AS$12&gt;='Feiertage und Ferien'!$C$11,AND(AS$12&lt;='Feiertage und Ferien'!$D$11))</xm:f>
            <x14:dxf>
              <fill>
                <patternFill>
                  <bgColor rgb="FF92D050"/>
                </patternFill>
              </fill>
            </x14:dxf>
          </x14:cfRule>
          <x14:cfRule type="expression" priority="206" id="{6B2E0453-B04F-4C0A-B801-DC117172977D}">
            <xm:f>AND(AS$12&gt;='Feiertage und Ferien'!$C$10,AND(AS$12&lt;='Feiertage und Ferien'!$D$10))</xm:f>
            <x14:dxf>
              <fill>
                <patternFill>
                  <bgColor rgb="FF92D050"/>
                </patternFill>
              </fill>
            </x14:dxf>
          </x14:cfRule>
          <x14:cfRule type="expression" priority="207" id="{0DB418E9-BFFE-4FF7-A925-25FD819C9AA7}">
            <xm:f>AND(AS$12&gt;='Feiertage und Ferien'!$C$9,AND(AS$12&lt;='Feiertage und Ferien'!$D$9))</xm:f>
            <x14:dxf>
              <fill>
                <patternFill>
                  <bgColor rgb="FF92D050"/>
                </patternFill>
              </fill>
            </x14:dxf>
          </x14:cfRule>
          <x14:cfRule type="expression" priority="208" id="{E3A8F366-3AD6-4586-972E-5D7B9B0548AB}">
            <xm:f>AND(AS$12&gt;='Feiertage und Ferien'!$C$8,AND(AS$12&lt;='Feiertage und Ferien'!$D$8))</xm:f>
            <x14:dxf>
              <fill>
                <patternFill>
                  <bgColor rgb="FF92D050"/>
                </patternFill>
              </fill>
            </x14:dxf>
          </x14:cfRule>
          <x14:cfRule type="expression" priority="209" id="{BBDBE810-721E-4649-89ED-E9BA2AE3D85A}">
            <xm:f>AND(AS$12&gt;='Feiertage und Ferien'!$C$7,AND(AS$12&lt;='Feiertage und Ferien'!$D$7))</xm:f>
            <x14:dxf>
              <fill>
                <patternFill>
                  <bgColor rgb="FF92D050"/>
                </patternFill>
              </fill>
            </x14:dxf>
          </x14:cfRule>
          <x14:cfRule type="expression" priority="210" id="{F23310CE-F7EC-4ADB-A7C0-D1CD322963B3}">
            <xm:f>AND(AS$12&gt;='Feiertage und Ferien'!$C$6,AND(AS$12&lt;='Feiertage und Ferien'!$D$6))</xm:f>
            <x14:dxf>
              <fill>
                <patternFill>
                  <bgColor rgb="FF92D050"/>
                </patternFill>
              </fill>
            </x14:dxf>
          </x14:cfRule>
          <xm:sqref>AS12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BA420-CD91-40D0-AA3F-527761CBB429}">
  <sheetPr>
    <tabColor theme="5" tint="0.79998168889431442"/>
    <pageSetUpPr fitToPage="1"/>
  </sheetPr>
  <dimension ref="A1:CA18"/>
  <sheetViews>
    <sheetView showGridLines="0" zoomScaleNormal="100" workbookViewId="0">
      <pane xSplit="14" ySplit="12" topLeftCell="O13" activePane="bottomRight" state="frozen"/>
      <selection pane="topRight" activeCell="F1" sqref="F1"/>
      <selection pane="bottomLeft" activeCell="A9" sqref="A9"/>
      <selection pane="bottomRight" sqref="A1:N1"/>
    </sheetView>
  </sheetViews>
  <sheetFormatPr baseColWidth="10" defaultColWidth="7.7109375" defaultRowHeight="15" outlineLevelCol="1" x14ac:dyDescent="0.25"/>
  <cols>
    <col min="1" max="1" width="19.42578125" style="17" bestFit="1" customWidth="1"/>
    <col min="2" max="2" width="12.42578125" style="17" bestFit="1" customWidth="1"/>
    <col min="3" max="3" width="12.5703125" style="17" bestFit="1" customWidth="1"/>
    <col min="4" max="4" width="31.5703125" style="17" bestFit="1" customWidth="1"/>
    <col min="5" max="5" width="11.140625" style="17" hidden="1" customWidth="1" outlineLevel="1"/>
    <col min="6" max="6" width="24.42578125" style="61" bestFit="1" customWidth="1" collapsed="1"/>
    <col min="7" max="7" width="26.7109375" style="61" bestFit="1" customWidth="1"/>
    <col min="8" max="8" width="11.28515625" style="17" hidden="1" customWidth="1" outlineLevel="1"/>
    <col min="9" max="10" width="13.85546875" style="31" hidden="1" customWidth="1" outlineLevel="1"/>
    <col min="11" max="11" width="9" style="31" hidden="1" customWidth="1" outlineLevel="1"/>
    <col min="12" max="12" width="8.7109375" style="83" customWidth="1" collapsed="1"/>
    <col min="13" max="13" width="8.7109375" style="83" customWidth="1"/>
    <col min="14" max="14" width="8.7109375" style="87" customWidth="1"/>
    <col min="15" max="45" width="7.7109375" style="47" customWidth="1"/>
    <col min="46" max="46" width="7.7109375" style="17" customWidth="1"/>
    <col min="47" max="77" width="7.7109375" style="47" customWidth="1"/>
    <col min="78" max="78" width="7.7109375" style="17" customWidth="1"/>
    <col min="79" max="79" width="7.7109375" style="47" customWidth="1"/>
    <col min="80" max="16384" width="7.7109375" style="47"/>
  </cols>
  <sheetData>
    <row r="1" spans="1:79" s="17" customFormat="1" ht="16.5" thickBot="1" x14ac:dyDescent="0.3">
      <c r="A1" s="104" t="s">
        <v>142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P1" s="105" t="s">
        <v>0</v>
      </c>
      <c r="Q1" s="105"/>
      <c r="V1" s="105" t="s">
        <v>0</v>
      </c>
      <c r="W1" s="105"/>
    </row>
    <row r="2" spans="1:79" s="17" customFormat="1" ht="19.5" thickBot="1" x14ac:dyDescent="0.3">
      <c r="A2" s="110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57"/>
      <c r="P2" s="106">
        <f>SUMIFS($L$13:$L$1048576,$H$13:$H$1048576,"NEIN",$F$13:$F$1048576,"&lt;&gt;Inaktiv")</f>
        <v>806.40000000000009</v>
      </c>
      <c r="Q2" s="107"/>
      <c r="R2" s="111" t="s">
        <v>2</v>
      </c>
      <c r="S2" s="111"/>
      <c r="T2" s="111"/>
      <c r="U2" s="56"/>
      <c r="V2" s="108">
        <f>SUMIFS($M$13:$M$1048576,$H$13:$H$1048576,"NEIN",$F$13:$F$1048576,"&lt;&gt;Inaktiv")</f>
        <v>245.99999999999994</v>
      </c>
      <c r="W2" s="109"/>
      <c r="X2" s="111" t="s">
        <v>3</v>
      </c>
      <c r="Y2" s="111"/>
      <c r="Z2" s="111"/>
    </row>
    <row r="3" spans="1:79" s="17" customFormat="1" ht="19.5" thickBot="1" x14ac:dyDescent="0.3">
      <c r="A3" s="112" t="s">
        <v>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57"/>
      <c r="P3" s="113">
        <f>COUNTIFS(H13:$H$1048576,"NEIN",$F$13:$F$1048576,"&lt;&gt;Inaktiv")</f>
        <v>5</v>
      </c>
      <c r="Q3" s="114"/>
      <c r="R3" s="111" t="s">
        <v>5</v>
      </c>
      <c r="S3" s="111"/>
      <c r="T3" s="111"/>
      <c r="U3" s="66"/>
      <c r="X3" s="68"/>
      <c r="AT3" s="103"/>
      <c r="AU3" s="103"/>
      <c r="AV3" s="103"/>
      <c r="AW3" s="115"/>
      <c r="AX3" s="115"/>
      <c r="AY3" s="116"/>
      <c r="AZ3" s="116"/>
      <c r="BA3" s="116"/>
      <c r="BB3" s="115"/>
      <c r="BC3" s="115"/>
      <c r="BD3" s="44"/>
      <c r="BE3" s="116"/>
      <c r="BF3" s="116"/>
      <c r="BG3" s="117"/>
      <c r="BH3" s="117"/>
      <c r="BI3" s="44"/>
      <c r="BJ3" s="44"/>
      <c r="BK3" s="44"/>
    </row>
    <row r="4" spans="1:79" s="17" customFormat="1" ht="19.5" thickBot="1" x14ac:dyDescent="0.3">
      <c r="A4" s="49"/>
      <c r="B4" s="51"/>
      <c r="C4" s="51"/>
      <c r="D4" s="51"/>
      <c r="E4" s="51"/>
      <c r="F4" s="51"/>
      <c r="G4" s="51"/>
      <c r="H4" s="51"/>
      <c r="I4" s="88"/>
      <c r="J4" s="88"/>
      <c r="K4" s="51"/>
      <c r="L4" s="79"/>
      <c r="M4" s="79"/>
      <c r="N4" s="84"/>
      <c r="O4" s="56"/>
      <c r="P4" s="113">
        <f>COUNTIFS(N13:N1048576,"&gt;0",$H$13:$H$1048576,"NEIN",$F$13:$F$1048576,"&lt;&gt;Inaktiv")</f>
        <v>5</v>
      </c>
      <c r="Q4" s="114"/>
      <c r="R4" s="111" t="s">
        <v>6</v>
      </c>
      <c r="S4" s="111"/>
      <c r="T4" s="111"/>
      <c r="U4" s="56"/>
      <c r="V4" s="119">
        <f>P4/P3</f>
        <v>1</v>
      </c>
      <c r="W4" s="120"/>
      <c r="X4" s="67" t="s">
        <v>7</v>
      </c>
      <c r="Y4" s="56"/>
      <c r="AT4" s="102"/>
      <c r="AU4" s="102"/>
      <c r="AV4" s="102"/>
      <c r="AW4" s="99"/>
      <c r="AX4" s="99"/>
      <c r="AY4" s="100"/>
      <c r="AZ4" s="100"/>
      <c r="BA4" s="100"/>
      <c r="BB4" s="99"/>
      <c r="BC4" s="99"/>
      <c r="BD4" s="44"/>
      <c r="BE4" s="100"/>
      <c r="BF4" s="100"/>
      <c r="BG4" s="101"/>
      <c r="BH4" s="101"/>
      <c r="BI4" s="44"/>
      <c r="BJ4" s="44"/>
      <c r="BK4" s="44"/>
      <c r="BZ4" s="102"/>
    </row>
    <row r="5" spans="1:79" s="17" customFormat="1" ht="26.25" x14ac:dyDescent="0.25">
      <c r="A5" s="27"/>
      <c r="B5" s="27"/>
      <c r="C5" s="27"/>
      <c r="D5" s="94" t="s">
        <v>8</v>
      </c>
      <c r="E5" s="58"/>
      <c r="F5" s="58"/>
      <c r="G5" s="58"/>
      <c r="H5" s="28"/>
      <c r="I5" s="29"/>
      <c r="J5" s="29"/>
      <c r="K5" s="29"/>
      <c r="L5" s="80"/>
      <c r="M5" s="80"/>
      <c r="N5" s="85"/>
    </row>
    <row r="6" spans="1:79" s="46" customFormat="1" ht="33.75" customHeight="1" x14ac:dyDescent="0.25">
      <c r="A6" s="71" t="str">
        <f>TEXT(A8,"MMMM")&amp;","&amp;YEAR(A8)</f>
        <v>Mai,2020</v>
      </c>
      <c r="B6" s="41"/>
      <c r="C6" s="41"/>
      <c r="D6" s="95">
        <f>V2/P2</f>
        <v>0.30505952380952372</v>
      </c>
      <c r="E6" s="59"/>
      <c r="F6" s="59"/>
      <c r="G6" s="59"/>
      <c r="H6" s="42"/>
      <c r="I6" s="43"/>
      <c r="J6" s="43"/>
      <c r="K6" s="43"/>
      <c r="L6" s="121" t="s">
        <v>9</v>
      </c>
      <c r="M6" s="123" t="s">
        <v>10</v>
      </c>
      <c r="N6" s="125" t="s">
        <v>11</v>
      </c>
      <c r="O6" s="127" t="str">
        <f t="shared" ref="O6:AS6" si="0">IF(ISNA(VLOOKUP(O12,Feiertage1,1,FALSE)),"",VLOOKUP(O12,Feiertage1,2,FALSE))</f>
        <v>1. Mai/Tag der Arbeit</v>
      </c>
      <c r="P6" s="118" t="str">
        <f t="shared" si="0"/>
        <v/>
      </c>
      <c r="Q6" s="118" t="str">
        <f t="shared" si="0"/>
        <v/>
      </c>
      <c r="R6" s="118" t="str">
        <f t="shared" si="0"/>
        <v/>
      </c>
      <c r="S6" s="118" t="str">
        <f t="shared" si="0"/>
        <v/>
      </c>
      <c r="T6" s="118" t="str">
        <f>IF(ISNA(VLOOKUP(T12,Feiertage1,1,FALSE)),"",VLOOKUP(T12,Feiertage1,2,FALSE))</f>
        <v/>
      </c>
      <c r="U6" s="118" t="str">
        <f t="shared" si="0"/>
        <v/>
      </c>
      <c r="V6" s="118" t="str">
        <f t="shared" si="0"/>
        <v/>
      </c>
      <c r="W6" s="118" t="str">
        <f t="shared" si="0"/>
        <v/>
      </c>
      <c r="X6" s="118" t="str">
        <f t="shared" si="0"/>
        <v/>
      </c>
      <c r="Y6" s="118" t="str">
        <f t="shared" si="0"/>
        <v/>
      </c>
      <c r="Z6" s="118" t="str">
        <f t="shared" si="0"/>
        <v/>
      </c>
      <c r="AA6" s="118" t="str">
        <f t="shared" si="0"/>
        <v/>
      </c>
      <c r="AB6" s="118" t="str">
        <f t="shared" si="0"/>
        <v/>
      </c>
      <c r="AC6" s="118" t="str">
        <f t="shared" si="0"/>
        <v/>
      </c>
      <c r="AD6" s="118" t="str">
        <f t="shared" si="0"/>
        <v/>
      </c>
      <c r="AE6" s="118" t="str">
        <f t="shared" si="0"/>
        <v/>
      </c>
      <c r="AF6" s="118" t="str">
        <f t="shared" si="0"/>
        <v/>
      </c>
      <c r="AG6" s="118" t="str">
        <f t="shared" si="0"/>
        <v/>
      </c>
      <c r="AH6" s="118" t="str">
        <f t="shared" si="0"/>
        <v/>
      </c>
      <c r="AI6" s="118" t="str">
        <f t="shared" si="0"/>
        <v>Ch. Himmelfahrt (Vatertag)</v>
      </c>
      <c r="AJ6" s="118" t="str">
        <f t="shared" si="0"/>
        <v/>
      </c>
      <c r="AK6" s="118" t="str">
        <f t="shared" si="0"/>
        <v/>
      </c>
      <c r="AL6" s="118" t="str">
        <f t="shared" si="0"/>
        <v/>
      </c>
      <c r="AM6" s="118" t="str">
        <f t="shared" si="0"/>
        <v/>
      </c>
      <c r="AN6" s="118" t="str">
        <f t="shared" si="0"/>
        <v/>
      </c>
      <c r="AO6" s="118" t="str">
        <f t="shared" si="0"/>
        <v/>
      </c>
      <c r="AP6" s="118" t="str">
        <f t="shared" si="0"/>
        <v/>
      </c>
      <c r="AQ6" s="118" t="str">
        <f t="shared" si="0"/>
        <v/>
      </c>
      <c r="AR6" s="118" t="str">
        <f t="shared" si="0"/>
        <v/>
      </c>
      <c r="AS6" s="118" t="str">
        <f t="shared" si="0"/>
        <v>Pfingstsonntag</v>
      </c>
      <c r="AT6" s="45"/>
      <c r="AU6" s="127" t="str">
        <f t="shared" ref="AU6:BY6" si="1">O6</f>
        <v>1. Mai/Tag der Arbeit</v>
      </c>
      <c r="AV6" s="127" t="str">
        <f t="shared" si="1"/>
        <v/>
      </c>
      <c r="AW6" s="127" t="str">
        <f t="shared" si="1"/>
        <v/>
      </c>
      <c r="AX6" s="127" t="str">
        <f t="shared" si="1"/>
        <v/>
      </c>
      <c r="AY6" s="127" t="str">
        <f t="shared" si="1"/>
        <v/>
      </c>
      <c r="AZ6" s="127" t="str">
        <f t="shared" si="1"/>
        <v/>
      </c>
      <c r="BA6" s="127" t="str">
        <f t="shared" si="1"/>
        <v/>
      </c>
      <c r="BB6" s="127" t="str">
        <f t="shared" si="1"/>
        <v/>
      </c>
      <c r="BC6" s="127" t="str">
        <f t="shared" si="1"/>
        <v/>
      </c>
      <c r="BD6" s="127" t="str">
        <f t="shared" si="1"/>
        <v/>
      </c>
      <c r="BE6" s="127" t="str">
        <f t="shared" si="1"/>
        <v/>
      </c>
      <c r="BF6" s="127" t="str">
        <f t="shared" si="1"/>
        <v/>
      </c>
      <c r="BG6" s="127" t="str">
        <f t="shared" si="1"/>
        <v/>
      </c>
      <c r="BH6" s="127" t="str">
        <f t="shared" si="1"/>
        <v/>
      </c>
      <c r="BI6" s="127" t="str">
        <f t="shared" si="1"/>
        <v/>
      </c>
      <c r="BJ6" s="127" t="str">
        <f t="shared" si="1"/>
        <v/>
      </c>
      <c r="BK6" s="127" t="str">
        <f t="shared" si="1"/>
        <v/>
      </c>
      <c r="BL6" s="127" t="str">
        <f t="shared" si="1"/>
        <v/>
      </c>
      <c r="BM6" s="127" t="str">
        <f t="shared" si="1"/>
        <v/>
      </c>
      <c r="BN6" s="127" t="str">
        <f t="shared" si="1"/>
        <v/>
      </c>
      <c r="BO6" s="127" t="str">
        <f t="shared" si="1"/>
        <v>Ch. Himmelfahrt (Vatertag)</v>
      </c>
      <c r="BP6" s="127" t="str">
        <f t="shared" si="1"/>
        <v/>
      </c>
      <c r="BQ6" s="127" t="str">
        <f t="shared" si="1"/>
        <v/>
      </c>
      <c r="BR6" s="127" t="str">
        <f t="shared" si="1"/>
        <v/>
      </c>
      <c r="BS6" s="127" t="str">
        <f t="shared" si="1"/>
        <v/>
      </c>
      <c r="BT6" s="127" t="str">
        <f t="shared" si="1"/>
        <v/>
      </c>
      <c r="BU6" s="127" t="str">
        <f t="shared" si="1"/>
        <v/>
      </c>
      <c r="BV6" s="127" t="str">
        <f t="shared" si="1"/>
        <v/>
      </c>
      <c r="BW6" s="127" t="str">
        <f t="shared" si="1"/>
        <v/>
      </c>
      <c r="BX6" s="127" t="str">
        <f t="shared" si="1"/>
        <v/>
      </c>
      <c r="BY6" s="127" t="str">
        <f t="shared" si="1"/>
        <v>Pfingstsonntag</v>
      </c>
      <c r="BZ6" s="45"/>
    </row>
    <row r="7" spans="1:79" s="17" customFormat="1" ht="15.75" x14ac:dyDescent="0.25">
      <c r="A7" s="69" t="s">
        <v>12</v>
      </c>
      <c r="D7" s="96" t="str">
        <f>IF(D6&lt;D9,"Sie sind unter Vorgabe","Vorgabe erreicht!")</f>
        <v>Vorgabe erreicht!</v>
      </c>
      <c r="E7" s="60"/>
      <c r="F7" s="60"/>
      <c r="G7" s="60"/>
      <c r="I7" s="31"/>
      <c r="J7" s="31"/>
      <c r="K7" s="31"/>
      <c r="L7" s="122"/>
      <c r="M7" s="124"/>
      <c r="N7" s="126"/>
      <c r="O7" s="127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39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39"/>
    </row>
    <row r="8" spans="1:79" s="17" customFormat="1" ht="15.75" x14ac:dyDescent="0.25">
      <c r="A8" s="70">
        <v>43952</v>
      </c>
      <c r="D8" s="97" t="s">
        <v>13</v>
      </c>
      <c r="E8" s="61"/>
      <c r="F8" s="61"/>
      <c r="G8" s="61"/>
      <c r="I8" s="31"/>
      <c r="J8" s="31"/>
      <c r="K8" s="31"/>
      <c r="L8" s="122"/>
      <c r="M8" s="124"/>
      <c r="N8" s="126"/>
      <c r="O8" s="127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39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39"/>
    </row>
    <row r="9" spans="1:79" s="17" customFormat="1" ht="18.75" x14ac:dyDescent="0.25">
      <c r="A9" s="32" t="s">
        <v>14</v>
      </c>
      <c r="C9" s="33"/>
      <c r="D9" s="98">
        <v>0.3</v>
      </c>
      <c r="E9" s="61"/>
      <c r="F9" s="61"/>
      <c r="G9" s="61"/>
      <c r="I9" s="31"/>
      <c r="J9" s="31"/>
      <c r="K9" s="31"/>
      <c r="L9" s="122"/>
      <c r="M9" s="124"/>
      <c r="N9" s="126"/>
      <c r="O9" s="129" t="str">
        <f>TEXT(O12,"MMMM") &amp; " "&amp;TEXT(O12,"JJJJ")</f>
        <v>Mai 2020</v>
      </c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39"/>
      <c r="AU9" s="128" t="str">
        <f>TEXT(AU12,"MMMM") &amp; " "&amp;TEXT(AU12,"JJJJ")</f>
        <v>Mai 2020</v>
      </c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39"/>
    </row>
    <row r="10" spans="1:79" s="17" customFormat="1" x14ac:dyDescent="0.25">
      <c r="A10" s="34" t="s">
        <v>15</v>
      </c>
      <c r="C10" s="33"/>
      <c r="F10" s="61"/>
      <c r="G10" s="61"/>
      <c r="I10" s="31"/>
      <c r="J10" s="31"/>
      <c r="K10" s="31"/>
      <c r="L10" s="122"/>
      <c r="M10" s="124"/>
      <c r="N10" s="126"/>
      <c r="O10" s="35">
        <f>WEEKNUM(O12,21)</f>
        <v>18</v>
      </c>
      <c r="P10" s="35">
        <f t="shared" ref="P10:AS10" si="2">WEEKNUM(P12,21)</f>
        <v>18</v>
      </c>
      <c r="Q10" s="35">
        <f t="shared" si="2"/>
        <v>18</v>
      </c>
      <c r="R10" s="35">
        <f t="shared" si="2"/>
        <v>19</v>
      </c>
      <c r="S10" s="35">
        <f t="shared" si="2"/>
        <v>19</v>
      </c>
      <c r="T10" s="35">
        <f t="shared" si="2"/>
        <v>19</v>
      </c>
      <c r="U10" s="35">
        <f t="shared" si="2"/>
        <v>19</v>
      </c>
      <c r="V10" s="35">
        <f t="shared" si="2"/>
        <v>19</v>
      </c>
      <c r="W10" s="35">
        <f t="shared" si="2"/>
        <v>19</v>
      </c>
      <c r="X10" s="35">
        <f t="shared" si="2"/>
        <v>19</v>
      </c>
      <c r="Y10" s="35">
        <f t="shared" si="2"/>
        <v>20</v>
      </c>
      <c r="Z10" s="35">
        <f t="shared" si="2"/>
        <v>20</v>
      </c>
      <c r="AA10" s="35">
        <f t="shared" si="2"/>
        <v>20</v>
      </c>
      <c r="AB10" s="35">
        <f t="shared" si="2"/>
        <v>20</v>
      </c>
      <c r="AC10" s="35">
        <f t="shared" si="2"/>
        <v>20</v>
      </c>
      <c r="AD10" s="35">
        <f t="shared" si="2"/>
        <v>20</v>
      </c>
      <c r="AE10" s="35">
        <f t="shared" si="2"/>
        <v>20</v>
      </c>
      <c r="AF10" s="35">
        <f t="shared" si="2"/>
        <v>21</v>
      </c>
      <c r="AG10" s="35">
        <f t="shared" si="2"/>
        <v>21</v>
      </c>
      <c r="AH10" s="35">
        <f t="shared" si="2"/>
        <v>21</v>
      </c>
      <c r="AI10" s="35">
        <f t="shared" si="2"/>
        <v>21</v>
      </c>
      <c r="AJ10" s="35">
        <f t="shared" si="2"/>
        <v>21</v>
      </c>
      <c r="AK10" s="35">
        <f t="shared" si="2"/>
        <v>21</v>
      </c>
      <c r="AL10" s="35">
        <f t="shared" si="2"/>
        <v>21</v>
      </c>
      <c r="AM10" s="35">
        <f t="shared" si="2"/>
        <v>22</v>
      </c>
      <c r="AN10" s="35">
        <f t="shared" si="2"/>
        <v>22</v>
      </c>
      <c r="AO10" s="35">
        <f t="shared" si="2"/>
        <v>22</v>
      </c>
      <c r="AP10" s="35">
        <f t="shared" si="2"/>
        <v>22</v>
      </c>
      <c r="AQ10" s="35">
        <f t="shared" si="2"/>
        <v>22</v>
      </c>
      <c r="AR10" s="35">
        <f t="shared" si="2"/>
        <v>22</v>
      </c>
      <c r="AS10" s="35">
        <f t="shared" si="2"/>
        <v>22</v>
      </c>
      <c r="AT10" s="39"/>
      <c r="AU10" s="15">
        <f t="shared" ref="AU10:BJ12" si="3">O10</f>
        <v>18</v>
      </c>
      <c r="AV10" s="15">
        <f t="shared" si="3"/>
        <v>18</v>
      </c>
      <c r="AW10" s="15">
        <f t="shared" si="3"/>
        <v>18</v>
      </c>
      <c r="AX10" s="15">
        <f t="shared" si="3"/>
        <v>19</v>
      </c>
      <c r="AY10" s="15">
        <f t="shared" si="3"/>
        <v>19</v>
      </c>
      <c r="AZ10" s="15">
        <f t="shared" si="3"/>
        <v>19</v>
      </c>
      <c r="BA10" s="15">
        <f t="shared" si="3"/>
        <v>19</v>
      </c>
      <c r="BB10" s="15">
        <f t="shared" si="3"/>
        <v>19</v>
      </c>
      <c r="BC10" s="15">
        <f t="shared" si="3"/>
        <v>19</v>
      </c>
      <c r="BD10" s="15">
        <f t="shared" si="3"/>
        <v>19</v>
      </c>
      <c r="BE10" s="15">
        <f t="shared" si="3"/>
        <v>20</v>
      </c>
      <c r="BF10" s="15">
        <f t="shared" si="3"/>
        <v>20</v>
      </c>
      <c r="BG10" s="15">
        <f t="shared" si="3"/>
        <v>20</v>
      </c>
      <c r="BH10" s="15">
        <f t="shared" si="3"/>
        <v>20</v>
      </c>
      <c r="BI10" s="15">
        <f t="shared" si="3"/>
        <v>20</v>
      </c>
      <c r="BJ10" s="15">
        <f t="shared" si="3"/>
        <v>20</v>
      </c>
      <c r="BK10" s="15">
        <f t="shared" ref="BK10:BY12" si="4">AE10</f>
        <v>20</v>
      </c>
      <c r="BL10" s="15">
        <f t="shared" si="4"/>
        <v>21</v>
      </c>
      <c r="BM10" s="15">
        <f t="shared" si="4"/>
        <v>21</v>
      </c>
      <c r="BN10" s="15">
        <f t="shared" si="4"/>
        <v>21</v>
      </c>
      <c r="BO10" s="15">
        <f t="shared" si="4"/>
        <v>21</v>
      </c>
      <c r="BP10" s="15">
        <f t="shared" si="4"/>
        <v>21</v>
      </c>
      <c r="BQ10" s="15">
        <f t="shared" si="4"/>
        <v>21</v>
      </c>
      <c r="BR10" s="15">
        <f t="shared" si="4"/>
        <v>21</v>
      </c>
      <c r="BS10" s="15">
        <f t="shared" si="4"/>
        <v>22</v>
      </c>
      <c r="BT10" s="15">
        <f t="shared" si="4"/>
        <v>22</v>
      </c>
      <c r="BU10" s="15">
        <f t="shared" si="4"/>
        <v>22</v>
      </c>
      <c r="BV10" s="15">
        <f t="shared" si="4"/>
        <v>22</v>
      </c>
      <c r="BW10" s="15">
        <f t="shared" si="4"/>
        <v>22</v>
      </c>
      <c r="BX10" s="15">
        <f t="shared" si="4"/>
        <v>22</v>
      </c>
      <c r="BY10" s="15">
        <f t="shared" si="4"/>
        <v>22</v>
      </c>
      <c r="BZ10" s="39"/>
    </row>
    <row r="11" spans="1:79" s="17" customFormat="1" x14ac:dyDescent="0.25">
      <c r="F11" s="61"/>
      <c r="G11" s="61"/>
      <c r="I11" s="31"/>
      <c r="J11" s="31"/>
      <c r="K11" s="31"/>
      <c r="L11" s="122"/>
      <c r="M11" s="124"/>
      <c r="N11" s="126"/>
      <c r="O11" s="15" t="str">
        <f t="shared" ref="O11:AS11" si="5">TEXT(O12,"TTT")</f>
        <v>Fr</v>
      </c>
      <c r="P11" s="15" t="str">
        <f t="shared" si="5"/>
        <v>Sa</v>
      </c>
      <c r="Q11" s="15" t="str">
        <f t="shared" si="5"/>
        <v>So</v>
      </c>
      <c r="R11" s="15" t="str">
        <f t="shared" si="5"/>
        <v>Mo</v>
      </c>
      <c r="S11" s="15" t="str">
        <f t="shared" si="5"/>
        <v>Di</v>
      </c>
      <c r="T11" s="15" t="str">
        <f t="shared" si="5"/>
        <v>Mi</v>
      </c>
      <c r="U11" s="15" t="str">
        <f t="shared" si="5"/>
        <v>Do</v>
      </c>
      <c r="V11" s="15" t="str">
        <f t="shared" si="5"/>
        <v>Fr</v>
      </c>
      <c r="W11" s="15" t="str">
        <f t="shared" si="5"/>
        <v>Sa</v>
      </c>
      <c r="X11" s="15" t="str">
        <f t="shared" si="5"/>
        <v>So</v>
      </c>
      <c r="Y11" s="15" t="str">
        <f t="shared" si="5"/>
        <v>Mo</v>
      </c>
      <c r="Z11" s="15" t="str">
        <f t="shared" si="5"/>
        <v>Di</v>
      </c>
      <c r="AA11" s="15" t="str">
        <f t="shared" si="5"/>
        <v>Mi</v>
      </c>
      <c r="AB11" s="15" t="str">
        <f t="shared" si="5"/>
        <v>Do</v>
      </c>
      <c r="AC11" s="15" t="str">
        <f t="shared" si="5"/>
        <v>Fr</v>
      </c>
      <c r="AD11" s="15" t="str">
        <f t="shared" si="5"/>
        <v>Sa</v>
      </c>
      <c r="AE11" s="15" t="str">
        <f t="shared" si="5"/>
        <v>So</v>
      </c>
      <c r="AF11" s="15" t="str">
        <f t="shared" si="5"/>
        <v>Mo</v>
      </c>
      <c r="AG11" s="15" t="str">
        <f t="shared" si="5"/>
        <v>Di</v>
      </c>
      <c r="AH11" s="15" t="str">
        <f t="shared" si="5"/>
        <v>Mi</v>
      </c>
      <c r="AI11" s="15" t="str">
        <f t="shared" si="5"/>
        <v>Do</v>
      </c>
      <c r="AJ11" s="15" t="str">
        <f t="shared" si="5"/>
        <v>Fr</v>
      </c>
      <c r="AK11" s="15" t="str">
        <f t="shared" si="5"/>
        <v>Sa</v>
      </c>
      <c r="AL11" s="15" t="str">
        <f t="shared" si="5"/>
        <v>So</v>
      </c>
      <c r="AM11" s="15" t="str">
        <f t="shared" si="5"/>
        <v>Mo</v>
      </c>
      <c r="AN11" s="15" t="str">
        <f t="shared" si="5"/>
        <v>Di</v>
      </c>
      <c r="AO11" s="15" t="str">
        <f t="shared" si="5"/>
        <v>Mi</v>
      </c>
      <c r="AP11" s="15" t="str">
        <f t="shared" si="5"/>
        <v>Do</v>
      </c>
      <c r="AQ11" s="15" t="str">
        <f t="shared" si="5"/>
        <v>Fr</v>
      </c>
      <c r="AR11" s="15" t="str">
        <f t="shared" si="5"/>
        <v>Sa</v>
      </c>
      <c r="AS11" s="15" t="str">
        <f t="shared" si="5"/>
        <v>So</v>
      </c>
      <c r="AT11" s="39"/>
      <c r="AU11" s="15" t="str">
        <f t="shared" si="3"/>
        <v>Fr</v>
      </c>
      <c r="AV11" s="15" t="str">
        <f t="shared" si="3"/>
        <v>Sa</v>
      </c>
      <c r="AW11" s="15" t="str">
        <f t="shared" si="3"/>
        <v>So</v>
      </c>
      <c r="AX11" s="15" t="str">
        <f t="shared" si="3"/>
        <v>Mo</v>
      </c>
      <c r="AY11" s="15" t="str">
        <f t="shared" si="3"/>
        <v>Di</v>
      </c>
      <c r="AZ11" s="15" t="str">
        <f t="shared" si="3"/>
        <v>Mi</v>
      </c>
      <c r="BA11" s="15" t="str">
        <f t="shared" si="3"/>
        <v>Do</v>
      </c>
      <c r="BB11" s="15" t="str">
        <f t="shared" si="3"/>
        <v>Fr</v>
      </c>
      <c r="BC11" s="15" t="str">
        <f t="shared" si="3"/>
        <v>Sa</v>
      </c>
      <c r="BD11" s="15" t="str">
        <f t="shared" si="3"/>
        <v>So</v>
      </c>
      <c r="BE11" s="15" t="str">
        <f t="shared" si="3"/>
        <v>Mo</v>
      </c>
      <c r="BF11" s="15" t="str">
        <f t="shared" si="3"/>
        <v>Di</v>
      </c>
      <c r="BG11" s="15" t="str">
        <f t="shared" si="3"/>
        <v>Mi</v>
      </c>
      <c r="BH11" s="15" t="str">
        <f t="shared" si="3"/>
        <v>Do</v>
      </c>
      <c r="BI11" s="15" t="str">
        <f t="shared" si="3"/>
        <v>Fr</v>
      </c>
      <c r="BJ11" s="15" t="str">
        <f t="shared" si="3"/>
        <v>Sa</v>
      </c>
      <c r="BK11" s="15" t="str">
        <f t="shared" si="4"/>
        <v>So</v>
      </c>
      <c r="BL11" s="15" t="str">
        <f t="shared" si="4"/>
        <v>Mo</v>
      </c>
      <c r="BM11" s="15" t="str">
        <f t="shared" si="4"/>
        <v>Di</v>
      </c>
      <c r="BN11" s="15" t="str">
        <f t="shared" si="4"/>
        <v>Mi</v>
      </c>
      <c r="BO11" s="15" t="str">
        <f t="shared" si="4"/>
        <v>Do</v>
      </c>
      <c r="BP11" s="15" t="str">
        <f t="shared" si="4"/>
        <v>Fr</v>
      </c>
      <c r="BQ11" s="15" t="str">
        <f t="shared" si="4"/>
        <v>Sa</v>
      </c>
      <c r="BR11" s="15" t="str">
        <f t="shared" si="4"/>
        <v>So</v>
      </c>
      <c r="BS11" s="15" t="str">
        <f t="shared" si="4"/>
        <v>Mo</v>
      </c>
      <c r="BT11" s="15" t="str">
        <f t="shared" si="4"/>
        <v>Di</v>
      </c>
      <c r="BU11" s="15" t="str">
        <f t="shared" si="4"/>
        <v>Mi</v>
      </c>
      <c r="BV11" s="15" t="str">
        <f t="shared" si="4"/>
        <v>Do</v>
      </c>
      <c r="BW11" s="15" t="str">
        <f t="shared" si="4"/>
        <v>Fr</v>
      </c>
      <c r="BX11" s="15" t="str">
        <f t="shared" si="4"/>
        <v>Sa</v>
      </c>
      <c r="BY11" s="15" t="str">
        <f t="shared" si="4"/>
        <v>So</v>
      </c>
      <c r="BZ11" s="39"/>
    </row>
    <row r="12" spans="1:79" s="17" customFormat="1" ht="16.5" thickBot="1" x14ac:dyDescent="0.3">
      <c r="A12" s="36" t="s">
        <v>16</v>
      </c>
      <c r="B12" s="36" t="s">
        <v>17</v>
      </c>
      <c r="C12" s="36" t="s">
        <v>133</v>
      </c>
      <c r="D12" s="36" t="s">
        <v>134</v>
      </c>
      <c r="E12" s="36" t="s">
        <v>135</v>
      </c>
      <c r="F12" s="36" t="s">
        <v>18</v>
      </c>
      <c r="G12" s="36" t="s">
        <v>19</v>
      </c>
      <c r="H12" s="36" t="s">
        <v>20</v>
      </c>
      <c r="I12" s="37" t="s">
        <v>136</v>
      </c>
      <c r="J12" s="37" t="s">
        <v>137</v>
      </c>
      <c r="K12" s="36" t="s">
        <v>21</v>
      </c>
      <c r="L12" s="81">
        <v>1</v>
      </c>
      <c r="M12" s="81">
        <v>2</v>
      </c>
      <c r="N12" s="86">
        <v>4</v>
      </c>
      <c r="O12" s="16">
        <f>A8</f>
        <v>43952</v>
      </c>
      <c r="P12" s="16">
        <f>O12+1</f>
        <v>43953</v>
      </c>
      <c r="Q12" s="16">
        <f t="shared" ref="Q12:AS12" si="6">P12+1</f>
        <v>43954</v>
      </c>
      <c r="R12" s="16">
        <f t="shared" si="6"/>
        <v>43955</v>
      </c>
      <c r="S12" s="16">
        <f t="shared" si="6"/>
        <v>43956</v>
      </c>
      <c r="T12" s="16">
        <f t="shared" si="6"/>
        <v>43957</v>
      </c>
      <c r="U12" s="16">
        <f t="shared" si="6"/>
        <v>43958</v>
      </c>
      <c r="V12" s="16">
        <f t="shared" si="6"/>
        <v>43959</v>
      </c>
      <c r="W12" s="16">
        <f t="shared" si="6"/>
        <v>43960</v>
      </c>
      <c r="X12" s="16">
        <f t="shared" si="6"/>
        <v>43961</v>
      </c>
      <c r="Y12" s="16">
        <f t="shared" si="6"/>
        <v>43962</v>
      </c>
      <c r="Z12" s="16">
        <f t="shared" si="6"/>
        <v>43963</v>
      </c>
      <c r="AA12" s="16">
        <f t="shared" si="6"/>
        <v>43964</v>
      </c>
      <c r="AB12" s="16">
        <f t="shared" si="6"/>
        <v>43965</v>
      </c>
      <c r="AC12" s="16">
        <f t="shared" si="6"/>
        <v>43966</v>
      </c>
      <c r="AD12" s="16">
        <f t="shared" si="6"/>
        <v>43967</v>
      </c>
      <c r="AE12" s="16">
        <f t="shared" si="6"/>
        <v>43968</v>
      </c>
      <c r="AF12" s="16">
        <f t="shared" si="6"/>
        <v>43969</v>
      </c>
      <c r="AG12" s="16">
        <f t="shared" si="6"/>
        <v>43970</v>
      </c>
      <c r="AH12" s="16">
        <f t="shared" si="6"/>
        <v>43971</v>
      </c>
      <c r="AI12" s="26">
        <f t="shared" si="6"/>
        <v>43972</v>
      </c>
      <c r="AJ12" s="16">
        <f t="shared" si="6"/>
        <v>43973</v>
      </c>
      <c r="AK12" s="16">
        <f t="shared" si="6"/>
        <v>43974</v>
      </c>
      <c r="AL12" s="16">
        <f t="shared" si="6"/>
        <v>43975</v>
      </c>
      <c r="AM12" s="16">
        <f t="shared" si="6"/>
        <v>43976</v>
      </c>
      <c r="AN12" s="16">
        <f t="shared" si="6"/>
        <v>43977</v>
      </c>
      <c r="AO12" s="16">
        <f t="shared" si="6"/>
        <v>43978</v>
      </c>
      <c r="AP12" s="16">
        <f t="shared" si="6"/>
        <v>43979</v>
      </c>
      <c r="AQ12" s="16">
        <f t="shared" si="6"/>
        <v>43980</v>
      </c>
      <c r="AR12" s="16">
        <f t="shared" si="6"/>
        <v>43981</v>
      </c>
      <c r="AS12" s="16">
        <f t="shared" si="6"/>
        <v>43982</v>
      </c>
      <c r="AT12" s="39"/>
      <c r="AU12" s="16">
        <f t="shared" si="3"/>
        <v>43952</v>
      </c>
      <c r="AV12" s="16">
        <f t="shared" si="3"/>
        <v>43953</v>
      </c>
      <c r="AW12" s="16">
        <f t="shared" si="3"/>
        <v>43954</v>
      </c>
      <c r="AX12" s="16">
        <f t="shared" si="3"/>
        <v>43955</v>
      </c>
      <c r="AY12" s="16">
        <f t="shared" si="3"/>
        <v>43956</v>
      </c>
      <c r="AZ12" s="16">
        <f t="shared" si="3"/>
        <v>43957</v>
      </c>
      <c r="BA12" s="16">
        <f t="shared" si="3"/>
        <v>43958</v>
      </c>
      <c r="BB12" s="16">
        <f t="shared" si="3"/>
        <v>43959</v>
      </c>
      <c r="BC12" s="16">
        <f t="shared" si="3"/>
        <v>43960</v>
      </c>
      <c r="BD12" s="16">
        <f t="shared" si="3"/>
        <v>43961</v>
      </c>
      <c r="BE12" s="16">
        <f t="shared" si="3"/>
        <v>43962</v>
      </c>
      <c r="BF12" s="16">
        <f t="shared" si="3"/>
        <v>43963</v>
      </c>
      <c r="BG12" s="16">
        <f t="shared" si="3"/>
        <v>43964</v>
      </c>
      <c r="BH12" s="16">
        <f t="shared" si="3"/>
        <v>43965</v>
      </c>
      <c r="BI12" s="16">
        <f t="shared" si="3"/>
        <v>43966</v>
      </c>
      <c r="BJ12" s="16">
        <f t="shared" si="3"/>
        <v>43967</v>
      </c>
      <c r="BK12" s="16">
        <f t="shared" si="4"/>
        <v>43968</v>
      </c>
      <c r="BL12" s="16">
        <f t="shared" si="4"/>
        <v>43969</v>
      </c>
      <c r="BM12" s="16">
        <f t="shared" si="4"/>
        <v>43970</v>
      </c>
      <c r="BN12" s="16">
        <f t="shared" si="4"/>
        <v>43971</v>
      </c>
      <c r="BO12" s="16">
        <f t="shared" si="4"/>
        <v>43972</v>
      </c>
      <c r="BP12" s="16">
        <f t="shared" si="4"/>
        <v>43973</v>
      </c>
      <c r="BQ12" s="16">
        <f t="shared" si="4"/>
        <v>43974</v>
      </c>
      <c r="BR12" s="16">
        <f t="shared" si="4"/>
        <v>43975</v>
      </c>
      <c r="BS12" s="16">
        <f t="shared" si="4"/>
        <v>43976</v>
      </c>
      <c r="BT12" s="16">
        <f t="shared" si="4"/>
        <v>43977</v>
      </c>
      <c r="BU12" s="16">
        <f t="shared" si="4"/>
        <v>43978</v>
      </c>
      <c r="BV12" s="16">
        <f t="shared" si="4"/>
        <v>43979</v>
      </c>
      <c r="BW12" s="16">
        <f t="shared" si="4"/>
        <v>43980</v>
      </c>
      <c r="BX12" s="16">
        <f t="shared" si="4"/>
        <v>43981</v>
      </c>
      <c r="BY12" s="16">
        <f t="shared" si="4"/>
        <v>43982</v>
      </c>
      <c r="BZ12" s="39"/>
      <c r="CA12" s="74" t="s">
        <v>22</v>
      </c>
    </row>
    <row r="13" spans="1:79" ht="15.75" x14ac:dyDescent="0.25">
      <c r="A13" s="40" t="s">
        <v>127</v>
      </c>
      <c r="B13" s="40">
        <v>1</v>
      </c>
      <c r="C13" s="40">
        <v>1</v>
      </c>
      <c r="D13" s="40" t="s">
        <v>140</v>
      </c>
      <c r="E13" s="40" t="s">
        <v>135</v>
      </c>
      <c r="F13" s="62" t="s">
        <v>23</v>
      </c>
      <c r="G13" s="64" t="s">
        <v>138</v>
      </c>
      <c r="H13" s="40" t="s">
        <v>24</v>
      </c>
      <c r="I13" s="89" t="s">
        <v>136</v>
      </c>
      <c r="J13" s="89"/>
      <c r="K13" s="40">
        <v>700000</v>
      </c>
      <c r="L13" s="82">
        <f t="shared" ref="L13" si="7">SUM(AU13:BY13)</f>
        <v>163.80000000000001</v>
      </c>
      <c r="M13" s="72">
        <f>SUMIF(O13:AS13,"KU",AU13:BY13)+(SUMIF(O13:AS13,"KU 1/2",AU13:BY13)/2)</f>
        <v>46.8</v>
      </c>
      <c r="N13" s="65">
        <f>IFERROR(SUM(M13:M13)/L13,0)</f>
        <v>0.2857142857142857</v>
      </c>
      <c r="O13" s="52"/>
      <c r="P13" s="52"/>
      <c r="Q13" s="52"/>
      <c r="R13" s="52"/>
      <c r="S13" s="52"/>
      <c r="T13" s="52" t="s">
        <v>25</v>
      </c>
      <c r="U13" s="52"/>
      <c r="V13" s="52"/>
      <c r="W13" s="52"/>
      <c r="X13" s="52"/>
      <c r="Y13" s="52" t="s">
        <v>25</v>
      </c>
      <c r="Z13" s="52"/>
      <c r="AA13" s="52"/>
      <c r="AB13" s="52" t="s">
        <v>25</v>
      </c>
      <c r="AC13" s="52"/>
      <c r="AD13" s="52"/>
      <c r="AE13" s="52"/>
      <c r="AF13" s="52"/>
      <c r="AG13" s="52"/>
      <c r="AH13" s="52"/>
      <c r="AI13" s="52"/>
      <c r="AJ13" s="52" t="s">
        <v>25</v>
      </c>
      <c r="AK13" s="52"/>
      <c r="AL13" s="52"/>
      <c r="AM13" s="52" t="s">
        <v>25</v>
      </c>
      <c r="AN13" s="52"/>
      <c r="AO13" s="52"/>
      <c r="AP13" s="52"/>
      <c r="AQ13" s="52" t="s">
        <v>25</v>
      </c>
      <c r="AR13" s="52"/>
      <c r="AS13" s="52"/>
      <c r="AT13" s="39"/>
      <c r="AU13" s="52">
        <f>IF($F13="Inaktiv",0,VLOOKUP($K13,Wochenprogramme!$A:$J,MATCH(O$11,Wochenprogramme!$A$1:$J$1,0),FALSE))</f>
        <v>7.8</v>
      </c>
      <c r="AV13" s="52">
        <f>IF($F13="Inaktiv",0,VLOOKUP($K13,Wochenprogramme!$A:$J,MATCH(P$11,Wochenprogramme!$A$1:$J$1,0),FALSE))</f>
        <v>0</v>
      </c>
      <c r="AW13" s="52">
        <f>IF($F13="Inaktiv",0,VLOOKUP($K13,Wochenprogramme!$A:$J,MATCH(Q$11,Wochenprogramme!$A$1:$J$1,0),FALSE))</f>
        <v>0</v>
      </c>
      <c r="AX13" s="52">
        <f>IF($F13="Inaktiv",0,VLOOKUP($K13,Wochenprogramme!$A:$J,MATCH(R$11,Wochenprogramme!$A$1:$J$1,0),FALSE))</f>
        <v>7.8</v>
      </c>
      <c r="AY13" s="52">
        <f>IF($F13="Inaktiv",0,VLOOKUP($K13,Wochenprogramme!$A:$J,MATCH(S$11,Wochenprogramme!$A$1:$J$1,0),FALSE))</f>
        <v>7.8</v>
      </c>
      <c r="AZ13" s="52">
        <f>IF($F13="Inaktiv",0,VLOOKUP($K13,Wochenprogramme!$A:$J,MATCH(T$11,Wochenprogramme!$A$1:$J$1,0),FALSE))</f>
        <v>7.8</v>
      </c>
      <c r="BA13" s="52">
        <f>IF($F13="Inaktiv",0,VLOOKUP($K13,Wochenprogramme!$A:$J,MATCH(U$11,Wochenprogramme!$A$1:$J$1,0),FALSE))</f>
        <v>7.8</v>
      </c>
      <c r="BB13" s="52">
        <f>IF($F13="Inaktiv",0,VLOOKUP($K13,Wochenprogramme!$A:$J,MATCH(V$11,Wochenprogramme!$A$1:$J$1,0),FALSE))</f>
        <v>7.8</v>
      </c>
      <c r="BC13" s="52">
        <f>IF($F13="Inaktiv",0,VLOOKUP($K13,Wochenprogramme!$A:$J,MATCH(W$11,Wochenprogramme!$A$1:$J$1,0),FALSE))</f>
        <v>0</v>
      </c>
      <c r="BD13" s="52">
        <f>IF($F13="Inaktiv",0,VLOOKUP($K13,Wochenprogramme!$A:$J,MATCH(X$11,Wochenprogramme!$A$1:$J$1,0),FALSE))</f>
        <v>0</v>
      </c>
      <c r="BE13" s="52">
        <f>IF($F13="Inaktiv",0,VLOOKUP($K13,Wochenprogramme!$A:$J,MATCH(Y$11,Wochenprogramme!$A$1:$J$1,0),FALSE))</f>
        <v>7.8</v>
      </c>
      <c r="BF13" s="52">
        <f>IF($F13="Inaktiv",0,VLOOKUP($K13,Wochenprogramme!$A:$J,MATCH(Z$11,Wochenprogramme!$A$1:$J$1,0),FALSE))</f>
        <v>7.8</v>
      </c>
      <c r="BG13" s="52">
        <f>IF($F13="Inaktiv",0,VLOOKUP($K13,Wochenprogramme!$A:$J,MATCH(AA$11,Wochenprogramme!$A$1:$J$1,0),FALSE))</f>
        <v>7.8</v>
      </c>
      <c r="BH13" s="52">
        <f>IF($F13="Inaktiv",0,VLOOKUP($K13,Wochenprogramme!$A:$J,MATCH(AB$11,Wochenprogramme!$A$1:$J$1,0),FALSE))</f>
        <v>7.8</v>
      </c>
      <c r="BI13" s="52">
        <f>IF($F13="Inaktiv",0,VLOOKUP($K13,Wochenprogramme!$A:$J,MATCH(AC$11,Wochenprogramme!$A$1:$J$1,0),FALSE))</f>
        <v>7.8</v>
      </c>
      <c r="BJ13" s="52">
        <f>IF($F13="Inaktiv",0,VLOOKUP($K13,Wochenprogramme!$A:$J,MATCH(AD$11,Wochenprogramme!$A$1:$J$1,0),FALSE))</f>
        <v>0</v>
      </c>
      <c r="BK13" s="52">
        <f>IF($F13="Inaktiv",0,VLOOKUP($K13,Wochenprogramme!$A:$J,MATCH(AE$11,Wochenprogramme!$A$1:$J$1,0),FALSE))</f>
        <v>0</v>
      </c>
      <c r="BL13" s="52">
        <f>IF($F13="Inaktiv",0,VLOOKUP($K13,Wochenprogramme!$A:$J,MATCH(AF$11,Wochenprogramme!$A$1:$J$1,0),FALSE))</f>
        <v>7.8</v>
      </c>
      <c r="BM13" s="52">
        <f>IF($F13="Inaktiv",0,VLOOKUP($K13,Wochenprogramme!$A:$J,MATCH(AG$11,Wochenprogramme!$A$1:$J$1,0),FALSE))</f>
        <v>7.8</v>
      </c>
      <c r="BN13" s="52">
        <f>IF($F13="Inaktiv",0,VLOOKUP($K13,Wochenprogramme!$A:$J,MATCH(AH$11,Wochenprogramme!$A$1:$J$1,0),FALSE))</f>
        <v>7.8</v>
      </c>
      <c r="BO13" s="52">
        <f>IF($F13="Inaktiv",0,VLOOKUP($K13,Wochenprogramme!$A:$J,MATCH(AI$11,Wochenprogramme!$A$1:$J$1,0),FALSE))</f>
        <v>7.8</v>
      </c>
      <c r="BP13" s="52">
        <f>IF($F13="Inaktiv",0,VLOOKUP($K13,Wochenprogramme!$A:$J,MATCH(AJ$11,Wochenprogramme!$A$1:$J$1,0),FALSE))</f>
        <v>7.8</v>
      </c>
      <c r="BQ13" s="52">
        <f>IF($F13="Inaktiv",0,VLOOKUP($K13,Wochenprogramme!$A:$J,MATCH(AK$11,Wochenprogramme!$A$1:$J$1,0),FALSE))</f>
        <v>0</v>
      </c>
      <c r="BR13" s="52">
        <f>IF($F13="Inaktiv",0,VLOOKUP($K13,Wochenprogramme!$A:$J,MATCH(AL$11,Wochenprogramme!$A$1:$J$1,0),FALSE))</f>
        <v>0</v>
      </c>
      <c r="BS13" s="52">
        <f>IF($F13="Inaktiv",0,VLOOKUP($K13,Wochenprogramme!$A:$J,MATCH(AM$11,Wochenprogramme!$A$1:$J$1,0),FALSE))</f>
        <v>7.8</v>
      </c>
      <c r="BT13" s="52">
        <f>IF($F13="Inaktiv",0,VLOOKUP($K13,Wochenprogramme!$A:$J,MATCH(AN$11,Wochenprogramme!$A$1:$J$1,0),FALSE))</f>
        <v>7.8</v>
      </c>
      <c r="BU13" s="52">
        <f>IF($F13="Inaktiv",0,VLOOKUP($K13,Wochenprogramme!$A:$J,MATCH(AO$11,Wochenprogramme!$A$1:$J$1,0),FALSE))</f>
        <v>7.8</v>
      </c>
      <c r="BV13" s="52">
        <f>IF($F13="Inaktiv",0,VLOOKUP($K13,Wochenprogramme!$A:$J,MATCH(AP$11,Wochenprogramme!$A$1:$J$1,0),FALSE))</f>
        <v>7.8</v>
      </c>
      <c r="BW13" s="52">
        <f>IF($F13="Inaktiv",0,VLOOKUP($K13,Wochenprogramme!$A:$J,MATCH(AQ$11,Wochenprogramme!$A$1:$J$1,0),FALSE))</f>
        <v>7.8</v>
      </c>
      <c r="BX13" s="52">
        <f>IF($F13="Inaktiv",0,VLOOKUP($K13,Wochenprogramme!$A:$J,MATCH(AR$11,Wochenprogramme!$A$1:$J$1,0),FALSE))</f>
        <v>0</v>
      </c>
      <c r="BY13" s="52">
        <f>IF($F13="Inaktiv",0,VLOOKUP($K13,Wochenprogramme!$A:$J,MATCH(AS$11,Wochenprogramme!$A$1:$J$1,0),FALSE))</f>
        <v>0</v>
      </c>
      <c r="BZ13" s="39"/>
      <c r="CA13" s="73" t="str">
        <f>VLOOKUP(F13,'Feiertage und Ferien'!N:O,2,FALSE)</f>
        <v>VORGABE</v>
      </c>
    </row>
    <row r="14" spans="1:79" ht="15.75" x14ac:dyDescent="0.25">
      <c r="A14" s="40" t="s">
        <v>128</v>
      </c>
      <c r="B14" s="40">
        <v>2</v>
      </c>
      <c r="C14" s="40">
        <v>2</v>
      </c>
      <c r="D14" s="40" t="s">
        <v>140</v>
      </c>
      <c r="E14" s="40" t="s">
        <v>135</v>
      </c>
      <c r="F14" s="62" t="s">
        <v>23</v>
      </c>
      <c r="G14" s="64" t="s">
        <v>138</v>
      </c>
      <c r="H14" s="40" t="s">
        <v>24</v>
      </c>
      <c r="I14" s="89" t="s">
        <v>136</v>
      </c>
      <c r="J14" s="89"/>
      <c r="K14" s="40">
        <v>700000</v>
      </c>
      <c r="L14" s="82">
        <f t="shared" ref="L14:L18" si="8">SUM(AU14:BY14)</f>
        <v>163.80000000000001</v>
      </c>
      <c r="M14" s="72">
        <f t="shared" ref="M14:M18" si="9">SUMIF(O14:AS14,"KU",AU14:BY14)+(SUMIF(O14:AS14,"KU 1/2",AU14:BY14)/2)</f>
        <v>46.8</v>
      </c>
      <c r="N14" s="65">
        <f t="shared" ref="N14:N18" si="10">IFERROR(SUM(M14:M14)/L14,0)</f>
        <v>0.2857142857142857</v>
      </c>
      <c r="O14" s="52"/>
      <c r="P14" s="52"/>
      <c r="Q14" s="52"/>
      <c r="R14" s="52"/>
      <c r="S14" s="52"/>
      <c r="T14" s="52"/>
      <c r="U14" s="52" t="s">
        <v>25</v>
      </c>
      <c r="V14" s="52" t="s">
        <v>25</v>
      </c>
      <c r="W14" s="52"/>
      <c r="X14" s="52"/>
      <c r="Y14" s="52"/>
      <c r="Z14" s="52"/>
      <c r="AA14" s="52" t="s">
        <v>25</v>
      </c>
      <c r="AB14" s="52"/>
      <c r="AC14" s="52"/>
      <c r="AD14" s="52"/>
      <c r="AE14" s="52"/>
      <c r="AF14" s="52" t="s">
        <v>25</v>
      </c>
      <c r="AG14" s="52"/>
      <c r="AH14" s="52"/>
      <c r="AI14" s="52"/>
      <c r="AJ14" s="52" t="s">
        <v>25</v>
      </c>
      <c r="AK14" s="52"/>
      <c r="AL14" s="52"/>
      <c r="AM14" s="52" t="s">
        <v>25</v>
      </c>
      <c r="AN14" s="52"/>
      <c r="AO14" s="52"/>
      <c r="AP14" s="52"/>
      <c r="AQ14" s="52"/>
      <c r="AR14" s="52"/>
      <c r="AS14" s="52"/>
      <c r="AT14" s="39"/>
      <c r="AU14" s="52">
        <f>IF($F14="Inaktiv",0,VLOOKUP($K14,Wochenprogramme!$A:$J,MATCH(O$11,Wochenprogramme!$A$1:$J$1,0),FALSE))</f>
        <v>7.8</v>
      </c>
      <c r="AV14" s="52">
        <f>IF($F14="Inaktiv",0,VLOOKUP($K14,Wochenprogramme!$A:$J,MATCH(P$11,Wochenprogramme!$A$1:$J$1,0),FALSE))</f>
        <v>0</v>
      </c>
      <c r="AW14" s="52">
        <f>IF($F14="Inaktiv",0,VLOOKUP($K14,Wochenprogramme!$A:$J,MATCH(Q$11,Wochenprogramme!$A$1:$J$1,0),FALSE))</f>
        <v>0</v>
      </c>
      <c r="AX14" s="52">
        <f>IF($F14="Inaktiv",0,VLOOKUP($K14,Wochenprogramme!$A:$J,MATCH(R$11,Wochenprogramme!$A$1:$J$1,0),FALSE))</f>
        <v>7.8</v>
      </c>
      <c r="AY14" s="52">
        <f>IF($F14="Inaktiv",0,VLOOKUP($K14,Wochenprogramme!$A:$J,MATCH(S$11,Wochenprogramme!$A$1:$J$1,0),FALSE))</f>
        <v>7.8</v>
      </c>
      <c r="AZ14" s="52">
        <f>IF($F14="Inaktiv",0,VLOOKUP($K14,Wochenprogramme!$A:$J,MATCH(T$11,Wochenprogramme!$A$1:$J$1,0),FALSE))</f>
        <v>7.8</v>
      </c>
      <c r="BA14" s="52">
        <f>IF($F14="Inaktiv",0,VLOOKUP($K14,Wochenprogramme!$A:$J,MATCH(U$11,Wochenprogramme!$A$1:$J$1,0),FALSE))</f>
        <v>7.8</v>
      </c>
      <c r="BB14" s="52">
        <f>IF($F14="Inaktiv",0,VLOOKUP($K14,Wochenprogramme!$A:$J,MATCH(V$11,Wochenprogramme!$A$1:$J$1,0),FALSE))</f>
        <v>7.8</v>
      </c>
      <c r="BC14" s="52">
        <f>IF($F14="Inaktiv",0,VLOOKUP($K14,Wochenprogramme!$A:$J,MATCH(W$11,Wochenprogramme!$A$1:$J$1,0),FALSE))</f>
        <v>0</v>
      </c>
      <c r="BD14" s="52">
        <f>IF($F14="Inaktiv",0,VLOOKUP($K14,Wochenprogramme!$A:$J,MATCH(X$11,Wochenprogramme!$A$1:$J$1,0),FALSE))</f>
        <v>0</v>
      </c>
      <c r="BE14" s="52">
        <f>IF($F14="Inaktiv",0,VLOOKUP($K14,Wochenprogramme!$A:$J,MATCH(Y$11,Wochenprogramme!$A$1:$J$1,0),FALSE))</f>
        <v>7.8</v>
      </c>
      <c r="BF14" s="52">
        <f>IF($F14="Inaktiv",0,VLOOKUP($K14,Wochenprogramme!$A:$J,MATCH(Z$11,Wochenprogramme!$A$1:$J$1,0),FALSE))</f>
        <v>7.8</v>
      </c>
      <c r="BG14" s="52">
        <f>IF($F14="Inaktiv",0,VLOOKUP($K14,Wochenprogramme!$A:$J,MATCH(AA$11,Wochenprogramme!$A$1:$J$1,0),FALSE))</f>
        <v>7.8</v>
      </c>
      <c r="BH14" s="52">
        <f>IF($F14="Inaktiv",0,VLOOKUP($K14,Wochenprogramme!$A:$J,MATCH(AB$11,Wochenprogramme!$A$1:$J$1,0),FALSE))</f>
        <v>7.8</v>
      </c>
      <c r="BI14" s="52">
        <f>IF($F14="Inaktiv",0,VLOOKUP($K14,Wochenprogramme!$A:$J,MATCH(AC$11,Wochenprogramme!$A$1:$J$1,0),FALSE))</f>
        <v>7.8</v>
      </c>
      <c r="BJ14" s="52">
        <f>IF($F14="Inaktiv",0,VLOOKUP($K14,Wochenprogramme!$A:$J,MATCH(AD$11,Wochenprogramme!$A$1:$J$1,0),FALSE))</f>
        <v>0</v>
      </c>
      <c r="BK14" s="52">
        <f>IF($F14="Inaktiv",0,VLOOKUP($K14,Wochenprogramme!$A:$J,MATCH(AE$11,Wochenprogramme!$A$1:$J$1,0),FALSE))</f>
        <v>0</v>
      </c>
      <c r="BL14" s="52">
        <f>IF($F14="Inaktiv",0,VLOOKUP($K14,Wochenprogramme!$A:$J,MATCH(AF$11,Wochenprogramme!$A$1:$J$1,0),FALSE))</f>
        <v>7.8</v>
      </c>
      <c r="BM14" s="52">
        <f>IF($F14="Inaktiv",0,VLOOKUP($K14,Wochenprogramme!$A:$J,MATCH(AG$11,Wochenprogramme!$A$1:$J$1,0),FALSE))</f>
        <v>7.8</v>
      </c>
      <c r="BN14" s="52">
        <f>IF($F14="Inaktiv",0,VLOOKUP($K14,Wochenprogramme!$A:$J,MATCH(AH$11,Wochenprogramme!$A$1:$J$1,0),FALSE))</f>
        <v>7.8</v>
      </c>
      <c r="BO14" s="52">
        <f>IF($F14="Inaktiv",0,VLOOKUP($K14,Wochenprogramme!$A:$J,MATCH(AI$11,Wochenprogramme!$A$1:$J$1,0),FALSE))</f>
        <v>7.8</v>
      </c>
      <c r="BP14" s="52">
        <f>IF($F14="Inaktiv",0,VLOOKUP($K14,Wochenprogramme!$A:$J,MATCH(AJ$11,Wochenprogramme!$A$1:$J$1,0),FALSE))</f>
        <v>7.8</v>
      </c>
      <c r="BQ14" s="52">
        <f>IF($F14="Inaktiv",0,VLOOKUP($K14,Wochenprogramme!$A:$J,MATCH(AK$11,Wochenprogramme!$A$1:$J$1,0),FALSE))</f>
        <v>0</v>
      </c>
      <c r="BR14" s="52">
        <f>IF($F14="Inaktiv",0,VLOOKUP($K14,Wochenprogramme!$A:$J,MATCH(AL$11,Wochenprogramme!$A$1:$J$1,0),FALSE))</f>
        <v>0</v>
      </c>
      <c r="BS14" s="52">
        <f>IF($F14="Inaktiv",0,VLOOKUP($K14,Wochenprogramme!$A:$J,MATCH(AM$11,Wochenprogramme!$A$1:$J$1,0),FALSE))</f>
        <v>7.8</v>
      </c>
      <c r="BT14" s="52">
        <f>IF($F14="Inaktiv",0,VLOOKUP($K14,Wochenprogramme!$A:$J,MATCH(AN$11,Wochenprogramme!$A$1:$J$1,0),FALSE))</f>
        <v>7.8</v>
      </c>
      <c r="BU14" s="52">
        <f>IF($F14="Inaktiv",0,VLOOKUP($K14,Wochenprogramme!$A:$J,MATCH(AO$11,Wochenprogramme!$A$1:$J$1,0),FALSE))</f>
        <v>7.8</v>
      </c>
      <c r="BV14" s="52">
        <f>IF($F14="Inaktiv",0,VLOOKUP($K14,Wochenprogramme!$A:$J,MATCH(AP$11,Wochenprogramme!$A$1:$J$1,0),FALSE))</f>
        <v>7.8</v>
      </c>
      <c r="BW14" s="52">
        <f>IF($F14="Inaktiv",0,VLOOKUP($K14,Wochenprogramme!$A:$J,MATCH(AQ$11,Wochenprogramme!$A$1:$J$1,0),FALSE))</f>
        <v>7.8</v>
      </c>
      <c r="BX14" s="52">
        <f>IF($F14="Inaktiv",0,VLOOKUP($K14,Wochenprogramme!$A:$J,MATCH(AR$11,Wochenprogramme!$A$1:$J$1,0),FALSE))</f>
        <v>0</v>
      </c>
      <c r="BY14" s="52">
        <f>IF($F14="Inaktiv",0,VLOOKUP($K14,Wochenprogramme!$A:$J,MATCH(AS$11,Wochenprogramme!$A$1:$J$1,0),FALSE))</f>
        <v>0</v>
      </c>
      <c r="BZ14" s="39"/>
      <c r="CA14" s="73" t="str">
        <f>VLOOKUP(F14,'Feiertage und Ferien'!N:O,2,FALSE)</f>
        <v>VORGABE</v>
      </c>
    </row>
    <row r="15" spans="1:79" ht="15.75" x14ac:dyDescent="0.25">
      <c r="A15" s="40" t="s">
        <v>129</v>
      </c>
      <c r="B15" s="40">
        <v>3</v>
      </c>
      <c r="C15" s="40">
        <v>3</v>
      </c>
      <c r="D15" s="40" t="s">
        <v>140</v>
      </c>
      <c r="E15" s="40" t="s">
        <v>135</v>
      </c>
      <c r="F15" s="62" t="s">
        <v>23</v>
      </c>
      <c r="G15" s="64" t="s">
        <v>138</v>
      </c>
      <c r="H15" s="40" t="s">
        <v>24</v>
      </c>
      <c r="I15" s="89" t="s">
        <v>136</v>
      </c>
      <c r="J15" s="89"/>
      <c r="K15" s="40">
        <v>700000</v>
      </c>
      <c r="L15" s="82">
        <f t="shared" si="8"/>
        <v>163.80000000000001</v>
      </c>
      <c r="M15" s="72">
        <f t="shared" si="9"/>
        <v>46.8</v>
      </c>
      <c r="N15" s="65">
        <f t="shared" si="10"/>
        <v>0.2857142857142857</v>
      </c>
      <c r="O15" s="52"/>
      <c r="P15" s="52"/>
      <c r="Q15" s="52"/>
      <c r="R15" s="52" t="s">
        <v>25</v>
      </c>
      <c r="S15" s="52"/>
      <c r="T15" s="52"/>
      <c r="U15" s="52"/>
      <c r="V15" s="52" t="s">
        <v>25</v>
      </c>
      <c r="W15" s="52"/>
      <c r="X15" s="52"/>
      <c r="Y15" s="52" t="s">
        <v>25</v>
      </c>
      <c r="Z15" s="52"/>
      <c r="AA15" s="52"/>
      <c r="AB15" s="52"/>
      <c r="AC15" s="52"/>
      <c r="AD15" s="52"/>
      <c r="AE15" s="52"/>
      <c r="AF15" s="52" t="s">
        <v>25</v>
      </c>
      <c r="AG15" s="52"/>
      <c r="AH15" s="52"/>
      <c r="AI15" s="52"/>
      <c r="AJ15" s="52"/>
      <c r="AK15" s="52"/>
      <c r="AL15" s="52"/>
      <c r="AM15" s="52" t="s">
        <v>25</v>
      </c>
      <c r="AN15" s="52" t="s">
        <v>25</v>
      </c>
      <c r="AO15" s="52"/>
      <c r="AP15" s="52"/>
      <c r="AQ15" s="52"/>
      <c r="AR15" s="52"/>
      <c r="AS15" s="52"/>
      <c r="AT15" s="39"/>
      <c r="AU15" s="52">
        <f>IF($F15="Inaktiv",0,VLOOKUP($K15,Wochenprogramme!$A:$J,MATCH(O$11,Wochenprogramme!$A$1:$J$1,0),FALSE))</f>
        <v>7.8</v>
      </c>
      <c r="AV15" s="52">
        <f>IF($F15="Inaktiv",0,VLOOKUP($K15,Wochenprogramme!$A:$J,MATCH(P$11,Wochenprogramme!$A$1:$J$1,0),FALSE))</f>
        <v>0</v>
      </c>
      <c r="AW15" s="52">
        <f>IF($F15="Inaktiv",0,VLOOKUP($K15,Wochenprogramme!$A:$J,MATCH(Q$11,Wochenprogramme!$A$1:$J$1,0),FALSE))</f>
        <v>0</v>
      </c>
      <c r="AX15" s="52">
        <f>IF($F15="Inaktiv",0,VLOOKUP($K15,Wochenprogramme!$A:$J,MATCH(R$11,Wochenprogramme!$A$1:$J$1,0),FALSE))</f>
        <v>7.8</v>
      </c>
      <c r="AY15" s="52">
        <f>IF($F15="Inaktiv",0,VLOOKUP($K15,Wochenprogramme!$A:$J,MATCH(S$11,Wochenprogramme!$A$1:$J$1,0),FALSE))</f>
        <v>7.8</v>
      </c>
      <c r="AZ15" s="52">
        <f>IF($F15="Inaktiv",0,VLOOKUP($K15,Wochenprogramme!$A:$J,MATCH(T$11,Wochenprogramme!$A$1:$J$1,0),FALSE))</f>
        <v>7.8</v>
      </c>
      <c r="BA15" s="52">
        <f>IF($F15="Inaktiv",0,VLOOKUP($K15,Wochenprogramme!$A:$J,MATCH(U$11,Wochenprogramme!$A$1:$J$1,0),FALSE))</f>
        <v>7.8</v>
      </c>
      <c r="BB15" s="52">
        <f>IF($F15="Inaktiv",0,VLOOKUP($K15,Wochenprogramme!$A:$J,MATCH(V$11,Wochenprogramme!$A$1:$J$1,0),FALSE))</f>
        <v>7.8</v>
      </c>
      <c r="BC15" s="52">
        <f>IF($F15="Inaktiv",0,VLOOKUP($K15,Wochenprogramme!$A:$J,MATCH(W$11,Wochenprogramme!$A$1:$J$1,0),FALSE))</f>
        <v>0</v>
      </c>
      <c r="BD15" s="52">
        <f>IF($F15="Inaktiv",0,VLOOKUP($K15,Wochenprogramme!$A:$J,MATCH(X$11,Wochenprogramme!$A$1:$J$1,0),FALSE))</f>
        <v>0</v>
      </c>
      <c r="BE15" s="52">
        <f>IF($F15="Inaktiv",0,VLOOKUP($K15,Wochenprogramme!$A:$J,MATCH(Y$11,Wochenprogramme!$A$1:$J$1,0),FALSE))</f>
        <v>7.8</v>
      </c>
      <c r="BF15" s="52">
        <f>IF($F15="Inaktiv",0,VLOOKUP($K15,Wochenprogramme!$A:$J,MATCH(Z$11,Wochenprogramme!$A$1:$J$1,0),FALSE))</f>
        <v>7.8</v>
      </c>
      <c r="BG15" s="52">
        <f>IF($F15="Inaktiv",0,VLOOKUP($K15,Wochenprogramme!$A:$J,MATCH(AA$11,Wochenprogramme!$A$1:$J$1,0),FALSE))</f>
        <v>7.8</v>
      </c>
      <c r="BH15" s="52">
        <f>IF($F15="Inaktiv",0,VLOOKUP($K15,Wochenprogramme!$A:$J,MATCH(AB$11,Wochenprogramme!$A$1:$J$1,0),FALSE))</f>
        <v>7.8</v>
      </c>
      <c r="BI15" s="52">
        <f>IF($F15="Inaktiv",0,VLOOKUP($K15,Wochenprogramme!$A:$J,MATCH(AC$11,Wochenprogramme!$A$1:$J$1,0),FALSE))</f>
        <v>7.8</v>
      </c>
      <c r="BJ15" s="52">
        <f>IF($F15="Inaktiv",0,VLOOKUP($K15,Wochenprogramme!$A:$J,MATCH(AD$11,Wochenprogramme!$A$1:$J$1,0),FALSE))</f>
        <v>0</v>
      </c>
      <c r="BK15" s="52">
        <f>IF($F15="Inaktiv",0,VLOOKUP($K15,Wochenprogramme!$A:$J,MATCH(AE$11,Wochenprogramme!$A$1:$J$1,0),FALSE))</f>
        <v>0</v>
      </c>
      <c r="BL15" s="52">
        <f>IF($F15="Inaktiv",0,VLOOKUP($K15,Wochenprogramme!$A:$J,MATCH(AF$11,Wochenprogramme!$A$1:$J$1,0),FALSE))</f>
        <v>7.8</v>
      </c>
      <c r="BM15" s="52">
        <f>IF($F15="Inaktiv",0,VLOOKUP($K15,Wochenprogramme!$A:$J,MATCH(AG$11,Wochenprogramme!$A$1:$J$1,0),FALSE))</f>
        <v>7.8</v>
      </c>
      <c r="BN15" s="52">
        <f>IF($F15="Inaktiv",0,VLOOKUP($K15,Wochenprogramme!$A:$J,MATCH(AH$11,Wochenprogramme!$A$1:$J$1,0),FALSE))</f>
        <v>7.8</v>
      </c>
      <c r="BO15" s="52">
        <f>IF($F15="Inaktiv",0,VLOOKUP($K15,Wochenprogramme!$A:$J,MATCH(AI$11,Wochenprogramme!$A$1:$J$1,0),FALSE))</f>
        <v>7.8</v>
      </c>
      <c r="BP15" s="52">
        <f>IF($F15="Inaktiv",0,VLOOKUP($K15,Wochenprogramme!$A:$J,MATCH(AJ$11,Wochenprogramme!$A$1:$J$1,0),FALSE))</f>
        <v>7.8</v>
      </c>
      <c r="BQ15" s="52">
        <f>IF($F15="Inaktiv",0,VLOOKUP($K15,Wochenprogramme!$A:$J,MATCH(AK$11,Wochenprogramme!$A$1:$J$1,0),FALSE))</f>
        <v>0</v>
      </c>
      <c r="BR15" s="52">
        <f>IF($F15="Inaktiv",0,VLOOKUP($K15,Wochenprogramme!$A:$J,MATCH(AL$11,Wochenprogramme!$A$1:$J$1,0),FALSE))</f>
        <v>0</v>
      </c>
      <c r="BS15" s="52">
        <f>IF($F15="Inaktiv",0,VLOOKUP($K15,Wochenprogramme!$A:$J,MATCH(AM$11,Wochenprogramme!$A$1:$J$1,0),FALSE))</f>
        <v>7.8</v>
      </c>
      <c r="BT15" s="52">
        <f>IF($F15="Inaktiv",0,VLOOKUP($K15,Wochenprogramme!$A:$J,MATCH(AN$11,Wochenprogramme!$A$1:$J$1,0),FALSE))</f>
        <v>7.8</v>
      </c>
      <c r="BU15" s="52">
        <f>IF($F15="Inaktiv",0,VLOOKUP($K15,Wochenprogramme!$A:$J,MATCH(AO$11,Wochenprogramme!$A$1:$J$1,0),FALSE))</f>
        <v>7.8</v>
      </c>
      <c r="BV15" s="52">
        <f>IF($F15="Inaktiv",0,VLOOKUP($K15,Wochenprogramme!$A:$J,MATCH(AP$11,Wochenprogramme!$A$1:$J$1,0),FALSE))</f>
        <v>7.8</v>
      </c>
      <c r="BW15" s="52">
        <f>IF($F15="Inaktiv",0,VLOOKUP($K15,Wochenprogramme!$A:$J,MATCH(AQ$11,Wochenprogramme!$A$1:$J$1,0),FALSE))</f>
        <v>7.8</v>
      </c>
      <c r="BX15" s="52">
        <f>IF($F15="Inaktiv",0,VLOOKUP($K15,Wochenprogramme!$A:$J,MATCH(AR$11,Wochenprogramme!$A$1:$J$1,0),FALSE))</f>
        <v>0</v>
      </c>
      <c r="BY15" s="52">
        <f>IF($F15="Inaktiv",0,VLOOKUP($K15,Wochenprogramme!$A:$J,MATCH(AS$11,Wochenprogramme!$A$1:$J$1,0),FALSE))</f>
        <v>0</v>
      </c>
      <c r="BZ15" s="39"/>
      <c r="CA15" s="73" t="str">
        <f>VLOOKUP(F15,'Feiertage und Ferien'!N:O,2,FALSE)</f>
        <v>VORGABE</v>
      </c>
    </row>
    <row r="16" spans="1:79" ht="15.75" x14ac:dyDescent="0.25">
      <c r="A16" s="40" t="s">
        <v>130</v>
      </c>
      <c r="B16" s="40">
        <v>4</v>
      </c>
      <c r="C16" s="40">
        <v>4</v>
      </c>
      <c r="D16" s="40" t="s">
        <v>140</v>
      </c>
      <c r="E16" s="40" t="s">
        <v>135</v>
      </c>
      <c r="F16" s="62" t="s">
        <v>26</v>
      </c>
      <c r="G16" s="64" t="s">
        <v>139</v>
      </c>
      <c r="H16" s="40" t="s">
        <v>24</v>
      </c>
      <c r="I16" s="89" t="s">
        <v>136</v>
      </c>
      <c r="J16" s="89"/>
      <c r="K16" s="40">
        <v>700000</v>
      </c>
      <c r="L16" s="82">
        <f t="shared" si="8"/>
        <v>0</v>
      </c>
      <c r="M16" s="72">
        <f t="shared" si="9"/>
        <v>0</v>
      </c>
      <c r="N16" s="65">
        <f t="shared" si="10"/>
        <v>0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39"/>
      <c r="AU16" s="52">
        <f>IF($F16="Inaktiv",0,VLOOKUP($K16,Wochenprogramme!$A:$J,MATCH(O$11,Wochenprogramme!$A$1:$J$1,0),FALSE))</f>
        <v>0</v>
      </c>
      <c r="AV16" s="52">
        <f>IF($F16="Inaktiv",0,VLOOKUP($K16,Wochenprogramme!$A:$J,MATCH(P$11,Wochenprogramme!$A$1:$J$1,0),FALSE))</f>
        <v>0</v>
      </c>
      <c r="AW16" s="52">
        <f>IF($F16="Inaktiv",0,VLOOKUP($K16,Wochenprogramme!$A:$J,MATCH(Q$11,Wochenprogramme!$A$1:$J$1,0),FALSE))</f>
        <v>0</v>
      </c>
      <c r="AX16" s="52">
        <f>IF($F16="Inaktiv",0,VLOOKUP($K16,Wochenprogramme!$A:$J,MATCH(R$11,Wochenprogramme!$A$1:$J$1,0),FALSE))</f>
        <v>0</v>
      </c>
      <c r="AY16" s="52">
        <f>IF($F16="Inaktiv",0,VLOOKUP($K16,Wochenprogramme!$A:$J,MATCH(S$11,Wochenprogramme!$A$1:$J$1,0),FALSE))</f>
        <v>0</v>
      </c>
      <c r="AZ16" s="52">
        <f>IF($F16="Inaktiv",0,VLOOKUP($K16,Wochenprogramme!$A:$J,MATCH(T$11,Wochenprogramme!$A$1:$J$1,0),FALSE))</f>
        <v>0</v>
      </c>
      <c r="BA16" s="52">
        <f>IF($F16="Inaktiv",0,VLOOKUP($K16,Wochenprogramme!$A:$J,MATCH(U$11,Wochenprogramme!$A$1:$J$1,0),FALSE))</f>
        <v>0</v>
      </c>
      <c r="BB16" s="52">
        <f>IF($F16="Inaktiv",0,VLOOKUP($K16,Wochenprogramme!$A:$J,MATCH(V$11,Wochenprogramme!$A$1:$J$1,0),FALSE))</f>
        <v>0</v>
      </c>
      <c r="BC16" s="52">
        <f>IF($F16="Inaktiv",0,VLOOKUP($K16,Wochenprogramme!$A:$J,MATCH(W$11,Wochenprogramme!$A$1:$J$1,0),FALSE))</f>
        <v>0</v>
      </c>
      <c r="BD16" s="52">
        <f>IF($F16="Inaktiv",0,VLOOKUP($K16,Wochenprogramme!$A:$J,MATCH(X$11,Wochenprogramme!$A$1:$J$1,0),FALSE))</f>
        <v>0</v>
      </c>
      <c r="BE16" s="52">
        <f>IF($F16="Inaktiv",0,VLOOKUP($K16,Wochenprogramme!$A:$J,MATCH(Y$11,Wochenprogramme!$A$1:$J$1,0),FALSE))</f>
        <v>0</v>
      </c>
      <c r="BF16" s="52">
        <f>IF($F16="Inaktiv",0,VLOOKUP($K16,Wochenprogramme!$A:$J,MATCH(Z$11,Wochenprogramme!$A$1:$J$1,0),FALSE))</f>
        <v>0</v>
      </c>
      <c r="BG16" s="52">
        <f>IF($F16="Inaktiv",0,VLOOKUP($K16,Wochenprogramme!$A:$J,MATCH(AA$11,Wochenprogramme!$A$1:$J$1,0),FALSE))</f>
        <v>0</v>
      </c>
      <c r="BH16" s="52">
        <f>IF($F16="Inaktiv",0,VLOOKUP($K16,Wochenprogramme!$A:$J,MATCH(AB$11,Wochenprogramme!$A$1:$J$1,0),FALSE))</f>
        <v>0</v>
      </c>
      <c r="BI16" s="52">
        <f>IF($F16="Inaktiv",0,VLOOKUP($K16,Wochenprogramme!$A:$J,MATCH(AC$11,Wochenprogramme!$A$1:$J$1,0),FALSE))</f>
        <v>0</v>
      </c>
      <c r="BJ16" s="52">
        <f>IF($F16="Inaktiv",0,VLOOKUP($K16,Wochenprogramme!$A:$J,MATCH(AD$11,Wochenprogramme!$A$1:$J$1,0),FALSE))</f>
        <v>0</v>
      </c>
      <c r="BK16" s="52">
        <f>IF($F16="Inaktiv",0,VLOOKUP($K16,Wochenprogramme!$A:$J,MATCH(AE$11,Wochenprogramme!$A$1:$J$1,0),FALSE))</f>
        <v>0</v>
      </c>
      <c r="BL16" s="52">
        <f>IF($F16="Inaktiv",0,VLOOKUP($K16,Wochenprogramme!$A:$J,MATCH(AF$11,Wochenprogramme!$A$1:$J$1,0),FALSE))</f>
        <v>0</v>
      </c>
      <c r="BM16" s="52">
        <f>IF($F16="Inaktiv",0,VLOOKUP($K16,Wochenprogramme!$A:$J,MATCH(AG$11,Wochenprogramme!$A$1:$J$1,0),FALSE))</f>
        <v>0</v>
      </c>
      <c r="BN16" s="52">
        <f>IF($F16="Inaktiv",0,VLOOKUP($K16,Wochenprogramme!$A:$J,MATCH(AH$11,Wochenprogramme!$A$1:$J$1,0),FALSE))</f>
        <v>0</v>
      </c>
      <c r="BO16" s="52">
        <f>IF($F16="Inaktiv",0,VLOOKUP($K16,Wochenprogramme!$A:$J,MATCH(AI$11,Wochenprogramme!$A$1:$J$1,0),FALSE))</f>
        <v>0</v>
      </c>
      <c r="BP16" s="52">
        <f>IF($F16="Inaktiv",0,VLOOKUP($K16,Wochenprogramme!$A:$J,MATCH(AJ$11,Wochenprogramme!$A$1:$J$1,0),FALSE))</f>
        <v>0</v>
      </c>
      <c r="BQ16" s="52">
        <f>IF($F16="Inaktiv",0,VLOOKUP($K16,Wochenprogramme!$A:$J,MATCH(AK$11,Wochenprogramme!$A$1:$J$1,0),FALSE))</f>
        <v>0</v>
      </c>
      <c r="BR16" s="52">
        <f>IF($F16="Inaktiv",0,VLOOKUP($K16,Wochenprogramme!$A:$J,MATCH(AL$11,Wochenprogramme!$A$1:$J$1,0),FALSE))</f>
        <v>0</v>
      </c>
      <c r="BS16" s="52">
        <f>IF($F16="Inaktiv",0,VLOOKUP($K16,Wochenprogramme!$A:$J,MATCH(AM$11,Wochenprogramme!$A$1:$J$1,0),FALSE))</f>
        <v>0</v>
      </c>
      <c r="BT16" s="52">
        <f>IF($F16="Inaktiv",0,VLOOKUP($K16,Wochenprogramme!$A:$J,MATCH(AN$11,Wochenprogramme!$A$1:$J$1,0),FALSE))</f>
        <v>0</v>
      </c>
      <c r="BU16" s="52">
        <f>IF($F16="Inaktiv",0,VLOOKUP($K16,Wochenprogramme!$A:$J,MATCH(AO$11,Wochenprogramme!$A$1:$J$1,0),FALSE))</f>
        <v>0</v>
      </c>
      <c r="BV16" s="52">
        <f>IF($F16="Inaktiv",0,VLOOKUP($K16,Wochenprogramme!$A:$J,MATCH(AP$11,Wochenprogramme!$A$1:$J$1,0),FALSE))</f>
        <v>0</v>
      </c>
      <c r="BW16" s="52">
        <f>IF($F16="Inaktiv",0,VLOOKUP($K16,Wochenprogramme!$A:$J,MATCH(AQ$11,Wochenprogramme!$A$1:$J$1,0),FALSE))</f>
        <v>0</v>
      </c>
      <c r="BX16" s="52">
        <f>IF($F16="Inaktiv",0,VLOOKUP($K16,Wochenprogramme!$A:$J,MATCH(AR$11,Wochenprogramme!$A$1:$J$1,0),FALSE))</f>
        <v>0</v>
      </c>
      <c r="BY16" s="52">
        <f>IF($F16="Inaktiv",0,VLOOKUP($K16,Wochenprogramme!$A:$J,MATCH(AS$11,Wochenprogramme!$A$1:$J$1,0),FALSE))</f>
        <v>0</v>
      </c>
      <c r="BZ16" s="39"/>
      <c r="CA16" s="73">
        <f>VLOOKUP(F16,'Feiertage und Ferien'!N:O,2,FALSE)</f>
        <v>0</v>
      </c>
    </row>
    <row r="17" spans="1:79" ht="15.75" x14ac:dyDescent="0.25">
      <c r="A17" s="40" t="s">
        <v>131</v>
      </c>
      <c r="B17" s="40">
        <v>5</v>
      </c>
      <c r="C17" s="40">
        <v>5</v>
      </c>
      <c r="D17" s="40" t="s">
        <v>140</v>
      </c>
      <c r="E17" s="40" t="s">
        <v>135</v>
      </c>
      <c r="F17" s="62" t="s">
        <v>23</v>
      </c>
      <c r="G17" s="64" t="s">
        <v>138</v>
      </c>
      <c r="H17" s="40" t="s">
        <v>24</v>
      </c>
      <c r="I17" s="89" t="s">
        <v>136</v>
      </c>
      <c r="J17" s="89"/>
      <c r="K17" s="40">
        <v>700300</v>
      </c>
      <c r="L17" s="82">
        <f t="shared" si="8"/>
        <v>151.19999999999999</v>
      </c>
      <c r="M17" s="72">
        <f t="shared" si="9"/>
        <v>43.2</v>
      </c>
      <c r="N17" s="65">
        <f t="shared" si="10"/>
        <v>0.28571428571428575</v>
      </c>
      <c r="O17" s="52"/>
      <c r="P17" s="52"/>
      <c r="Q17" s="52"/>
      <c r="R17" s="52" t="s">
        <v>25</v>
      </c>
      <c r="S17" s="52"/>
      <c r="T17" s="52" t="s">
        <v>25</v>
      </c>
      <c r="U17" s="52"/>
      <c r="V17" s="52"/>
      <c r="W17" s="52"/>
      <c r="X17" s="52"/>
      <c r="Y17" s="52"/>
      <c r="Z17" s="52"/>
      <c r="AA17" s="52"/>
      <c r="AB17" s="52" t="s">
        <v>25</v>
      </c>
      <c r="AC17" s="52"/>
      <c r="AD17" s="52"/>
      <c r="AE17" s="52"/>
      <c r="AF17" s="52"/>
      <c r="AG17" s="52"/>
      <c r="AH17" s="52"/>
      <c r="AI17" s="52"/>
      <c r="AJ17" s="52" t="s">
        <v>25</v>
      </c>
      <c r="AK17" s="52"/>
      <c r="AL17" s="52"/>
      <c r="AM17" s="52"/>
      <c r="AN17" s="52" t="s">
        <v>25</v>
      </c>
      <c r="AO17" s="52"/>
      <c r="AP17" s="52"/>
      <c r="AQ17" s="52" t="s">
        <v>25</v>
      </c>
      <c r="AR17" s="52"/>
      <c r="AS17" s="52"/>
      <c r="AT17" s="39"/>
      <c r="AU17" s="52">
        <f>IF($F17="Inaktiv",0,VLOOKUP($K17,Wochenprogramme!$A:$J,MATCH(O$11,Wochenprogramme!$A$1:$J$1,0),FALSE))</f>
        <v>7.2</v>
      </c>
      <c r="AV17" s="52">
        <f>IF($F17="Inaktiv",0,VLOOKUP($K17,Wochenprogramme!$A:$J,MATCH(P$11,Wochenprogramme!$A$1:$J$1,0),FALSE))</f>
        <v>0</v>
      </c>
      <c r="AW17" s="52">
        <f>IF($F17="Inaktiv",0,VLOOKUP($K17,Wochenprogramme!$A:$J,MATCH(Q$11,Wochenprogramme!$A$1:$J$1,0),FALSE))</f>
        <v>0</v>
      </c>
      <c r="AX17" s="52">
        <f>IF($F17="Inaktiv",0,VLOOKUP($K17,Wochenprogramme!$A:$J,MATCH(R$11,Wochenprogramme!$A$1:$J$1,0),FALSE))</f>
        <v>7.2</v>
      </c>
      <c r="AY17" s="52">
        <f>IF($F17="Inaktiv",0,VLOOKUP($K17,Wochenprogramme!$A:$J,MATCH(S$11,Wochenprogramme!$A$1:$J$1,0),FALSE))</f>
        <v>7.2</v>
      </c>
      <c r="AZ17" s="52">
        <f>IF($F17="Inaktiv",0,VLOOKUP($K17,Wochenprogramme!$A:$J,MATCH(T$11,Wochenprogramme!$A$1:$J$1,0),FALSE))</f>
        <v>7.2</v>
      </c>
      <c r="BA17" s="52">
        <f>IF($F17="Inaktiv",0,VLOOKUP($K17,Wochenprogramme!$A:$J,MATCH(U$11,Wochenprogramme!$A$1:$J$1,0),FALSE))</f>
        <v>7.2</v>
      </c>
      <c r="BB17" s="52">
        <f>IF($F17="Inaktiv",0,VLOOKUP($K17,Wochenprogramme!$A:$J,MATCH(V$11,Wochenprogramme!$A$1:$J$1,0),FALSE))</f>
        <v>7.2</v>
      </c>
      <c r="BC17" s="52">
        <f>IF($F17="Inaktiv",0,VLOOKUP($K17,Wochenprogramme!$A:$J,MATCH(W$11,Wochenprogramme!$A$1:$J$1,0),FALSE))</f>
        <v>0</v>
      </c>
      <c r="BD17" s="52">
        <f>IF($F17="Inaktiv",0,VLOOKUP($K17,Wochenprogramme!$A:$J,MATCH(X$11,Wochenprogramme!$A$1:$J$1,0),FALSE))</f>
        <v>0</v>
      </c>
      <c r="BE17" s="52">
        <f>IF($F17="Inaktiv",0,VLOOKUP($K17,Wochenprogramme!$A:$J,MATCH(Y$11,Wochenprogramme!$A$1:$J$1,0),FALSE))</f>
        <v>7.2</v>
      </c>
      <c r="BF17" s="52">
        <f>IF($F17="Inaktiv",0,VLOOKUP($K17,Wochenprogramme!$A:$J,MATCH(Z$11,Wochenprogramme!$A$1:$J$1,0),FALSE))</f>
        <v>7.2</v>
      </c>
      <c r="BG17" s="52">
        <f>IF($F17="Inaktiv",0,VLOOKUP($K17,Wochenprogramme!$A:$J,MATCH(AA$11,Wochenprogramme!$A$1:$J$1,0),FALSE))</f>
        <v>7.2</v>
      </c>
      <c r="BH17" s="52">
        <f>IF($F17="Inaktiv",0,VLOOKUP($K17,Wochenprogramme!$A:$J,MATCH(AB$11,Wochenprogramme!$A$1:$J$1,0),FALSE))</f>
        <v>7.2</v>
      </c>
      <c r="BI17" s="52">
        <f>IF($F17="Inaktiv",0,VLOOKUP($K17,Wochenprogramme!$A:$J,MATCH(AC$11,Wochenprogramme!$A$1:$J$1,0),FALSE))</f>
        <v>7.2</v>
      </c>
      <c r="BJ17" s="52">
        <f>IF($F17="Inaktiv",0,VLOOKUP($K17,Wochenprogramme!$A:$J,MATCH(AD$11,Wochenprogramme!$A$1:$J$1,0),FALSE))</f>
        <v>0</v>
      </c>
      <c r="BK17" s="52">
        <f>IF($F17="Inaktiv",0,VLOOKUP($K17,Wochenprogramme!$A:$J,MATCH(AE$11,Wochenprogramme!$A$1:$J$1,0),FALSE))</f>
        <v>0</v>
      </c>
      <c r="BL17" s="52">
        <f>IF($F17="Inaktiv",0,VLOOKUP($K17,Wochenprogramme!$A:$J,MATCH(AF$11,Wochenprogramme!$A$1:$J$1,0),FALSE))</f>
        <v>7.2</v>
      </c>
      <c r="BM17" s="52">
        <f>IF($F17="Inaktiv",0,VLOOKUP($K17,Wochenprogramme!$A:$J,MATCH(AG$11,Wochenprogramme!$A$1:$J$1,0),FALSE))</f>
        <v>7.2</v>
      </c>
      <c r="BN17" s="52">
        <f>IF($F17="Inaktiv",0,VLOOKUP($K17,Wochenprogramme!$A:$J,MATCH(AH$11,Wochenprogramme!$A$1:$J$1,0),FALSE))</f>
        <v>7.2</v>
      </c>
      <c r="BO17" s="52">
        <f>IF($F17="Inaktiv",0,VLOOKUP($K17,Wochenprogramme!$A:$J,MATCH(AI$11,Wochenprogramme!$A$1:$J$1,0),FALSE))</f>
        <v>7.2</v>
      </c>
      <c r="BP17" s="52">
        <f>IF($F17="Inaktiv",0,VLOOKUP($K17,Wochenprogramme!$A:$J,MATCH(AJ$11,Wochenprogramme!$A$1:$J$1,0),FALSE))</f>
        <v>7.2</v>
      </c>
      <c r="BQ17" s="52">
        <f>IF($F17="Inaktiv",0,VLOOKUP($K17,Wochenprogramme!$A:$J,MATCH(AK$11,Wochenprogramme!$A$1:$J$1,0),FALSE))</f>
        <v>0</v>
      </c>
      <c r="BR17" s="52">
        <f>IF($F17="Inaktiv",0,VLOOKUP($K17,Wochenprogramme!$A:$J,MATCH(AL$11,Wochenprogramme!$A$1:$J$1,0),FALSE))</f>
        <v>0</v>
      </c>
      <c r="BS17" s="52">
        <f>IF($F17="Inaktiv",0,VLOOKUP($K17,Wochenprogramme!$A:$J,MATCH(AM$11,Wochenprogramme!$A$1:$J$1,0),FALSE))</f>
        <v>7.2</v>
      </c>
      <c r="BT17" s="52">
        <f>IF($F17="Inaktiv",0,VLOOKUP($K17,Wochenprogramme!$A:$J,MATCH(AN$11,Wochenprogramme!$A$1:$J$1,0),FALSE))</f>
        <v>7.2</v>
      </c>
      <c r="BU17" s="52">
        <f>IF($F17="Inaktiv",0,VLOOKUP($K17,Wochenprogramme!$A:$J,MATCH(AO$11,Wochenprogramme!$A$1:$J$1,0),FALSE))</f>
        <v>7.2</v>
      </c>
      <c r="BV17" s="52">
        <f>IF($F17="Inaktiv",0,VLOOKUP($K17,Wochenprogramme!$A:$J,MATCH(AP$11,Wochenprogramme!$A$1:$J$1,0),FALSE))</f>
        <v>7.2</v>
      </c>
      <c r="BW17" s="52">
        <f>IF($F17="Inaktiv",0,VLOOKUP($K17,Wochenprogramme!$A:$J,MATCH(AQ$11,Wochenprogramme!$A$1:$J$1,0),FALSE))</f>
        <v>7.2</v>
      </c>
      <c r="BX17" s="52">
        <f>IF($F17="Inaktiv",0,VLOOKUP($K17,Wochenprogramme!$A:$J,MATCH(AR$11,Wochenprogramme!$A$1:$J$1,0),FALSE))</f>
        <v>0</v>
      </c>
      <c r="BY17" s="52">
        <f>IF($F17="Inaktiv",0,VLOOKUP($K17,Wochenprogramme!$A:$J,MATCH(AS$11,Wochenprogramme!$A$1:$J$1,0),FALSE))</f>
        <v>0</v>
      </c>
      <c r="BZ17" s="39"/>
      <c r="CA17" s="73" t="str">
        <f>VLOOKUP(F17,'Feiertage und Ferien'!N:O,2,FALSE)</f>
        <v>VORGABE</v>
      </c>
    </row>
    <row r="18" spans="1:79" ht="15.75" x14ac:dyDescent="0.25">
      <c r="A18" s="40" t="s">
        <v>132</v>
      </c>
      <c r="B18" s="40">
        <v>6</v>
      </c>
      <c r="C18" s="40">
        <v>6</v>
      </c>
      <c r="D18" s="40" t="s">
        <v>140</v>
      </c>
      <c r="E18" s="40" t="s">
        <v>135</v>
      </c>
      <c r="F18" s="62" t="s">
        <v>23</v>
      </c>
      <c r="G18" s="64" t="s">
        <v>138</v>
      </c>
      <c r="H18" s="40" t="s">
        <v>24</v>
      </c>
      <c r="I18" s="89" t="s">
        <v>136</v>
      </c>
      <c r="J18" s="89"/>
      <c r="K18" s="40">
        <v>700000</v>
      </c>
      <c r="L18" s="82">
        <f t="shared" si="8"/>
        <v>163.80000000000001</v>
      </c>
      <c r="M18" s="72">
        <f t="shared" si="9"/>
        <v>62.399999999999991</v>
      </c>
      <c r="N18" s="65">
        <f t="shared" si="10"/>
        <v>0.38095238095238088</v>
      </c>
      <c r="O18" s="52"/>
      <c r="P18" s="52"/>
      <c r="Q18" s="52"/>
      <c r="R18" s="52"/>
      <c r="S18" s="52"/>
      <c r="T18" s="52" t="s">
        <v>25</v>
      </c>
      <c r="U18" s="52" t="s">
        <v>25</v>
      </c>
      <c r="V18" s="52" t="s">
        <v>25</v>
      </c>
      <c r="W18" s="52"/>
      <c r="X18" s="52"/>
      <c r="Y18" s="52"/>
      <c r="Z18" s="52"/>
      <c r="AA18" s="52" t="s">
        <v>25</v>
      </c>
      <c r="AB18" s="52" t="s">
        <v>25</v>
      </c>
      <c r="AC18" s="52" t="s">
        <v>25</v>
      </c>
      <c r="AD18" s="52"/>
      <c r="AE18" s="52"/>
      <c r="AF18" s="52" t="s">
        <v>63</v>
      </c>
      <c r="AG18" s="52" t="s">
        <v>63</v>
      </c>
      <c r="AH18" s="52" t="s">
        <v>63</v>
      </c>
      <c r="AI18" s="52"/>
      <c r="AJ18" s="52" t="s">
        <v>63</v>
      </c>
      <c r="AK18" s="52"/>
      <c r="AL18" s="52"/>
      <c r="AM18" s="52"/>
      <c r="AN18" s="52"/>
      <c r="AO18" s="52"/>
      <c r="AP18" s="52" t="s">
        <v>25</v>
      </c>
      <c r="AQ18" s="52" t="s">
        <v>25</v>
      </c>
      <c r="AR18" s="52"/>
      <c r="AS18" s="52"/>
      <c r="AT18" s="39"/>
      <c r="AU18" s="52">
        <f>IF($F18="Inaktiv",0,VLOOKUP($K18,Wochenprogramme!$A:$J,MATCH(O$11,Wochenprogramme!$A$1:$J$1,0),FALSE))</f>
        <v>7.8</v>
      </c>
      <c r="AV18" s="52">
        <f>IF($F18="Inaktiv",0,VLOOKUP($K18,Wochenprogramme!$A:$J,MATCH(P$11,Wochenprogramme!$A$1:$J$1,0),FALSE))</f>
        <v>0</v>
      </c>
      <c r="AW18" s="52">
        <f>IF($F18="Inaktiv",0,VLOOKUP($K18,Wochenprogramme!$A:$J,MATCH(Q$11,Wochenprogramme!$A$1:$J$1,0),FALSE))</f>
        <v>0</v>
      </c>
      <c r="AX18" s="52">
        <f>IF($F18="Inaktiv",0,VLOOKUP($K18,Wochenprogramme!$A:$J,MATCH(R$11,Wochenprogramme!$A$1:$J$1,0),FALSE))</f>
        <v>7.8</v>
      </c>
      <c r="AY18" s="52">
        <f>IF($F18="Inaktiv",0,VLOOKUP($K18,Wochenprogramme!$A:$J,MATCH(S$11,Wochenprogramme!$A$1:$J$1,0),FALSE))</f>
        <v>7.8</v>
      </c>
      <c r="AZ18" s="52">
        <f>IF($F18="Inaktiv",0,VLOOKUP($K18,Wochenprogramme!$A:$J,MATCH(T$11,Wochenprogramme!$A$1:$J$1,0),FALSE))</f>
        <v>7.8</v>
      </c>
      <c r="BA18" s="52">
        <f>IF($F18="Inaktiv",0,VLOOKUP($K18,Wochenprogramme!$A:$J,MATCH(U$11,Wochenprogramme!$A$1:$J$1,0),FALSE))</f>
        <v>7.8</v>
      </c>
      <c r="BB18" s="52">
        <f>IF($F18="Inaktiv",0,VLOOKUP($K18,Wochenprogramme!$A:$J,MATCH(V$11,Wochenprogramme!$A$1:$J$1,0),FALSE))</f>
        <v>7.8</v>
      </c>
      <c r="BC18" s="52">
        <f>IF($F18="Inaktiv",0,VLOOKUP($K18,Wochenprogramme!$A:$J,MATCH(W$11,Wochenprogramme!$A$1:$J$1,0),FALSE))</f>
        <v>0</v>
      </c>
      <c r="BD18" s="52">
        <f>IF($F18="Inaktiv",0,VLOOKUP($K18,Wochenprogramme!$A:$J,MATCH(X$11,Wochenprogramme!$A$1:$J$1,0),FALSE))</f>
        <v>0</v>
      </c>
      <c r="BE18" s="52">
        <f>IF($F18="Inaktiv",0,VLOOKUP($K18,Wochenprogramme!$A:$J,MATCH(Y$11,Wochenprogramme!$A$1:$J$1,0),FALSE))</f>
        <v>7.8</v>
      </c>
      <c r="BF18" s="52">
        <f>IF($F18="Inaktiv",0,VLOOKUP($K18,Wochenprogramme!$A:$J,MATCH(Z$11,Wochenprogramme!$A$1:$J$1,0),FALSE))</f>
        <v>7.8</v>
      </c>
      <c r="BG18" s="52">
        <f>IF($F18="Inaktiv",0,VLOOKUP($K18,Wochenprogramme!$A:$J,MATCH(AA$11,Wochenprogramme!$A$1:$J$1,0),FALSE))</f>
        <v>7.8</v>
      </c>
      <c r="BH18" s="52">
        <f>IF($F18="Inaktiv",0,VLOOKUP($K18,Wochenprogramme!$A:$J,MATCH(AB$11,Wochenprogramme!$A$1:$J$1,0),FALSE))</f>
        <v>7.8</v>
      </c>
      <c r="BI18" s="52">
        <f>IF($F18="Inaktiv",0,VLOOKUP($K18,Wochenprogramme!$A:$J,MATCH(AC$11,Wochenprogramme!$A$1:$J$1,0),FALSE))</f>
        <v>7.8</v>
      </c>
      <c r="BJ18" s="52">
        <f>IF($F18="Inaktiv",0,VLOOKUP($K18,Wochenprogramme!$A:$J,MATCH(AD$11,Wochenprogramme!$A$1:$J$1,0),FALSE))</f>
        <v>0</v>
      </c>
      <c r="BK18" s="52">
        <f>IF($F18="Inaktiv",0,VLOOKUP($K18,Wochenprogramme!$A:$J,MATCH(AE$11,Wochenprogramme!$A$1:$J$1,0),FALSE))</f>
        <v>0</v>
      </c>
      <c r="BL18" s="52">
        <f>IF($F18="Inaktiv",0,VLOOKUP($K18,Wochenprogramme!$A:$J,MATCH(AF$11,Wochenprogramme!$A$1:$J$1,0),FALSE))</f>
        <v>7.8</v>
      </c>
      <c r="BM18" s="52">
        <f>IF($F18="Inaktiv",0,VLOOKUP($K18,Wochenprogramme!$A:$J,MATCH(AG$11,Wochenprogramme!$A$1:$J$1,0),FALSE))</f>
        <v>7.8</v>
      </c>
      <c r="BN18" s="52">
        <f>IF($F18="Inaktiv",0,VLOOKUP($K18,Wochenprogramme!$A:$J,MATCH(AH$11,Wochenprogramme!$A$1:$J$1,0),FALSE))</f>
        <v>7.8</v>
      </c>
      <c r="BO18" s="52">
        <f>IF($F18="Inaktiv",0,VLOOKUP($K18,Wochenprogramme!$A:$J,MATCH(AI$11,Wochenprogramme!$A$1:$J$1,0),FALSE))</f>
        <v>7.8</v>
      </c>
      <c r="BP18" s="52">
        <f>IF($F18="Inaktiv",0,VLOOKUP($K18,Wochenprogramme!$A:$J,MATCH(AJ$11,Wochenprogramme!$A$1:$J$1,0),FALSE))</f>
        <v>7.8</v>
      </c>
      <c r="BQ18" s="52">
        <f>IF($F18="Inaktiv",0,VLOOKUP($K18,Wochenprogramme!$A:$J,MATCH(AK$11,Wochenprogramme!$A$1:$J$1,0),FALSE))</f>
        <v>0</v>
      </c>
      <c r="BR18" s="52">
        <f>IF($F18="Inaktiv",0,VLOOKUP($K18,Wochenprogramme!$A:$J,MATCH(AL$11,Wochenprogramme!$A$1:$J$1,0),FALSE))</f>
        <v>0</v>
      </c>
      <c r="BS18" s="52">
        <f>IF($F18="Inaktiv",0,VLOOKUP($K18,Wochenprogramme!$A:$J,MATCH(AM$11,Wochenprogramme!$A$1:$J$1,0),FALSE))</f>
        <v>7.8</v>
      </c>
      <c r="BT18" s="52">
        <f>IF($F18="Inaktiv",0,VLOOKUP($K18,Wochenprogramme!$A:$J,MATCH(AN$11,Wochenprogramme!$A$1:$J$1,0),FALSE))</f>
        <v>7.8</v>
      </c>
      <c r="BU18" s="52">
        <f>IF($F18="Inaktiv",0,VLOOKUP($K18,Wochenprogramme!$A:$J,MATCH(AO$11,Wochenprogramme!$A$1:$J$1,0),FALSE))</f>
        <v>7.8</v>
      </c>
      <c r="BV18" s="52">
        <f>IF($F18="Inaktiv",0,VLOOKUP($K18,Wochenprogramme!$A:$J,MATCH(AP$11,Wochenprogramme!$A$1:$J$1,0),FALSE))</f>
        <v>7.8</v>
      </c>
      <c r="BW18" s="52">
        <f>IF($F18="Inaktiv",0,VLOOKUP($K18,Wochenprogramme!$A:$J,MATCH(AQ$11,Wochenprogramme!$A$1:$J$1,0),FALSE))</f>
        <v>7.8</v>
      </c>
      <c r="BX18" s="52">
        <f>IF($F18="Inaktiv",0,VLOOKUP($K18,Wochenprogramme!$A:$J,MATCH(AR$11,Wochenprogramme!$A$1:$J$1,0),FALSE))</f>
        <v>0</v>
      </c>
      <c r="BY18" s="52">
        <f>IF($F18="Inaktiv",0,VLOOKUP($K18,Wochenprogramme!$A:$J,MATCH(AS$11,Wochenprogramme!$A$1:$J$1,0),FALSE))</f>
        <v>0</v>
      </c>
      <c r="BZ18" s="39"/>
      <c r="CA18" s="73" t="str">
        <f>VLOOKUP(F18,'Feiertage und Ferien'!N:O,2,FALSE)</f>
        <v>VORGABE</v>
      </c>
    </row>
  </sheetData>
  <autoFilter ref="A12:CA12" xr:uid="{5C7C2874-A1C4-4F48-B61D-DC3F3BD559D0}"/>
  <mergeCells count="87">
    <mergeCell ref="BV6:BV8"/>
    <mergeCell ref="BW6:BW8"/>
    <mergeCell ref="BX6:BX8"/>
    <mergeCell ref="BY6:BY8"/>
    <mergeCell ref="AU9:BY9"/>
    <mergeCell ref="BO6:BO8"/>
    <mergeCell ref="BP6:BP8"/>
    <mergeCell ref="BQ6:BQ8"/>
    <mergeCell ref="BR6:BR8"/>
    <mergeCell ref="BS6:BS8"/>
    <mergeCell ref="BT6:BT8"/>
    <mergeCell ref="BI6:BI8"/>
    <mergeCell ref="BJ6:BJ8"/>
    <mergeCell ref="BK6:BK8"/>
    <mergeCell ref="BL6:BL8"/>
    <mergeCell ref="BM6:BM8"/>
    <mergeCell ref="BN6:BN8"/>
    <mergeCell ref="BC6:BC8"/>
    <mergeCell ref="BD6:BD8"/>
    <mergeCell ref="BU6:BU8"/>
    <mergeCell ref="BE6:BE8"/>
    <mergeCell ref="BF6:BF8"/>
    <mergeCell ref="BG6:BG8"/>
    <mergeCell ref="BH6:BH8"/>
    <mergeCell ref="AW6:AW8"/>
    <mergeCell ref="AX6:AX8"/>
    <mergeCell ref="AY6:AY8"/>
    <mergeCell ref="AZ6:AZ8"/>
    <mergeCell ref="BA6:BA8"/>
    <mergeCell ref="BB6:BB8"/>
    <mergeCell ref="AV6:AV8"/>
    <mergeCell ref="AJ6:AJ8"/>
    <mergeCell ref="AK6:AK8"/>
    <mergeCell ref="AL6:AL8"/>
    <mergeCell ref="AM6:AM8"/>
    <mergeCell ref="AN6:AN8"/>
    <mergeCell ref="AO6:AO8"/>
    <mergeCell ref="AP6:AP8"/>
    <mergeCell ref="AQ6:AQ8"/>
    <mergeCell ref="AR6:AR8"/>
    <mergeCell ref="AS6:AS8"/>
    <mergeCell ref="AU6:AU8"/>
    <mergeCell ref="AI6:AI8"/>
    <mergeCell ref="X6:X8"/>
    <mergeCell ref="Y6:Y8"/>
    <mergeCell ref="Z6:Z8"/>
    <mergeCell ref="AA6:AA8"/>
    <mergeCell ref="AB6:AB8"/>
    <mergeCell ref="AC6:AC8"/>
    <mergeCell ref="AD6:AD8"/>
    <mergeCell ref="AE6:AE8"/>
    <mergeCell ref="AF6:AF8"/>
    <mergeCell ref="AG6:AG8"/>
    <mergeCell ref="AH6:AH8"/>
    <mergeCell ref="W6:W8"/>
    <mergeCell ref="L6:L11"/>
    <mergeCell ref="M6:M11"/>
    <mergeCell ref="N6:N11"/>
    <mergeCell ref="O6:O8"/>
    <mergeCell ref="P6:P8"/>
    <mergeCell ref="Q6:Q8"/>
    <mergeCell ref="R6:R8"/>
    <mergeCell ref="S6:S8"/>
    <mergeCell ref="T6:T8"/>
    <mergeCell ref="U6:U8"/>
    <mergeCell ref="V6:V8"/>
    <mergeCell ref="O9:AS9"/>
    <mergeCell ref="AY3:BA3"/>
    <mergeCell ref="BB3:BC3"/>
    <mergeCell ref="BE3:BF3"/>
    <mergeCell ref="BG3:BH3"/>
    <mergeCell ref="P4:Q4"/>
    <mergeCell ref="R4:T4"/>
    <mergeCell ref="V4:W4"/>
    <mergeCell ref="AW3:AX3"/>
    <mergeCell ref="X2:Z2"/>
    <mergeCell ref="A3:N3"/>
    <mergeCell ref="P3:Q3"/>
    <mergeCell ref="R3:T3"/>
    <mergeCell ref="AT3:AV3"/>
    <mergeCell ref="A1:N1"/>
    <mergeCell ref="P1:Q1"/>
    <mergeCell ref="V1:W1"/>
    <mergeCell ref="A2:N2"/>
    <mergeCell ref="P2:Q2"/>
    <mergeCell ref="R2:T2"/>
    <mergeCell ref="V2:W2"/>
  </mergeCells>
  <conditionalFormatting sqref="O12:AR12 O11:AS11">
    <cfRule type="expression" dxfId="204" priority="83">
      <formula>AND(O$11="So")</formula>
    </cfRule>
    <cfRule type="expression" dxfId="203" priority="84">
      <formula>AND(O$11="Sa")</formula>
    </cfRule>
  </conditionalFormatting>
  <conditionalFormatting sqref="O12">
    <cfRule type="expression" dxfId="202" priority="85">
      <formula>AND(O$12&lt;&gt;0)</formula>
    </cfRule>
  </conditionalFormatting>
  <conditionalFormatting sqref="O12:AR12">
    <cfRule type="expression" dxfId="201" priority="73">
      <formula>VLOOKUP(O12,Feiertage1,1,0)</formula>
    </cfRule>
  </conditionalFormatting>
  <conditionalFormatting sqref="O6:AR6 AU6:BX6">
    <cfRule type="expression" priority="72">
      <formula>VLOOKUP(O12,Feiertage1,2,1)</formula>
    </cfRule>
  </conditionalFormatting>
  <conditionalFormatting sqref="AU13:BY13">
    <cfRule type="expression" dxfId="200" priority="66">
      <formula>OR(AU13="FG",AU13="FG1")</formula>
    </cfRule>
    <cfRule type="expression" dxfId="199" priority="67">
      <formula>AND(AU13="K")</formula>
    </cfRule>
    <cfRule type="expression" dxfId="198" priority="68">
      <formula>AND(AU13="KSI")</formula>
    </cfRule>
    <cfRule type="expression" dxfId="197" priority="69">
      <formula>OR(AU13="SG",AU13="SG1")</formula>
    </cfRule>
    <cfRule type="expression" dxfId="196" priority="70">
      <formula>AND(AU13="KU")</formula>
    </cfRule>
    <cfRule type="expression" dxfId="195" priority="71">
      <formula>OR(AU13="U",AU13="U1")</formula>
    </cfRule>
    <cfRule type="expression" dxfId="194" priority="80">
      <formula>AND(AU$11="So")</formula>
    </cfRule>
    <cfRule type="expression" dxfId="193" priority="81">
      <formula>AND(AU$11="Sa")</formula>
    </cfRule>
  </conditionalFormatting>
  <conditionalFormatting sqref="O9">
    <cfRule type="expression" dxfId="192" priority="86">
      <formula>AND(DAY(U12)=1,TEXT(U12,"MMMM") &amp; " "&amp;TEXT(U12,"JJJJ"),"gg")</formula>
    </cfRule>
    <cfRule type="expression" dxfId="191" priority="87">
      <formula>AND(MOD(MONTH(U$12),2)=1)</formula>
    </cfRule>
  </conditionalFormatting>
  <conditionalFormatting sqref="BG3:BH4">
    <cfRule type="colorScale" priority="65">
      <colorScale>
        <cfvo type="min"/>
        <cfvo type="num" val="0.5"/>
        <cfvo type="max"/>
        <color rgb="FFF8696B"/>
        <color rgb="FFFFEB84"/>
        <color rgb="FF63BE7B"/>
      </colorScale>
    </cfRule>
  </conditionalFormatting>
  <conditionalFormatting sqref="AU9">
    <cfRule type="expression" dxfId="190" priority="63">
      <formula>AND(DAY(BA12)=1,TEXT(BA12,"MMMM") &amp; " "&amp;TEXT(BA12,"JJJJ"),"gg")</formula>
    </cfRule>
    <cfRule type="expression" dxfId="189" priority="64">
      <formula>AND(MOD(MONTH(BA$12),2)=1)</formula>
    </cfRule>
  </conditionalFormatting>
  <conditionalFormatting sqref="O7:AR8 AU7:BX8">
    <cfRule type="expression" priority="88">
      <formula>VLOOKUP(#REF!,Feiertage1,2,1)</formula>
    </cfRule>
  </conditionalFormatting>
  <conditionalFormatting sqref="F6:G6">
    <cfRule type="cellIs" dxfId="188" priority="61" operator="lessThan">
      <formula>0.3</formula>
    </cfRule>
    <cfRule type="cellIs" dxfId="187" priority="62" operator="greaterThanOrEqual">
      <formula>0.3</formula>
    </cfRule>
  </conditionalFormatting>
  <conditionalFormatting sqref="AS12">
    <cfRule type="expression" dxfId="186" priority="58">
      <formula>AND(AS$11="So")</formula>
    </cfRule>
    <cfRule type="expression" dxfId="185" priority="59">
      <formula>AND(AS$11="Sa")</formula>
    </cfRule>
  </conditionalFormatting>
  <conditionalFormatting sqref="AS12">
    <cfRule type="expression" dxfId="184" priority="50">
      <formula>VLOOKUP(AS12,Feiertage1,1,0)</formula>
    </cfRule>
  </conditionalFormatting>
  <conditionalFormatting sqref="AS6">
    <cfRule type="expression" priority="49">
      <formula>VLOOKUP(AS12,Feiertage1,2,1)</formula>
    </cfRule>
  </conditionalFormatting>
  <conditionalFormatting sqref="AS7:AS8">
    <cfRule type="expression" priority="60">
      <formula>VLOOKUP(#REF!,Feiertage1,2,1)</formula>
    </cfRule>
  </conditionalFormatting>
  <conditionalFormatting sqref="BY6">
    <cfRule type="expression" priority="47">
      <formula>VLOOKUP(BY12,Feiertage1,2,1)</formula>
    </cfRule>
  </conditionalFormatting>
  <conditionalFormatting sqref="BY7:BY8">
    <cfRule type="expression" priority="48">
      <formula>VLOOKUP(#REF!,Feiertage1,2,1)</formula>
    </cfRule>
  </conditionalFormatting>
  <conditionalFormatting sqref="E6">
    <cfRule type="cellIs" dxfId="183" priority="45" operator="lessThan">
      <formula>0.3</formula>
    </cfRule>
    <cfRule type="cellIs" dxfId="182" priority="46" operator="greaterThanOrEqual">
      <formula>0.3</formula>
    </cfRule>
  </conditionalFormatting>
  <conditionalFormatting sqref="N13 M14:N18">
    <cfRule type="expression" dxfId="181" priority="37">
      <formula>$F13="Inaktiv"</formula>
    </cfRule>
    <cfRule type="expression" dxfId="180" priority="44">
      <formula>$G13="Eingabe korrekt!"</formula>
    </cfRule>
  </conditionalFormatting>
  <conditionalFormatting sqref="G13:G18">
    <cfRule type="expression" dxfId="179" priority="33">
      <formula>$F13="Inaktiv"</formula>
    </cfRule>
    <cfRule type="cellIs" dxfId="178" priority="43" operator="equal">
      <formula>"Eingabe korrekt!"</formula>
    </cfRule>
  </conditionalFormatting>
  <conditionalFormatting sqref="O11:AS11">
    <cfRule type="expression" dxfId="177" priority="42">
      <formula>VLOOKUP(O12,Feiertage1,1,0)</formula>
    </cfRule>
  </conditionalFormatting>
  <conditionalFormatting sqref="M13">
    <cfRule type="expression" dxfId="176" priority="36">
      <formula>$F13="Inaktiv"</formula>
    </cfRule>
    <cfRule type="expression" dxfId="175" priority="41">
      <formula>$G13="Eingabe korrekt!"</formula>
    </cfRule>
  </conditionalFormatting>
  <conditionalFormatting sqref="AU13:BY13">
    <cfRule type="expression" dxfId="174" priority="40">
      <formula>VLOOKUP(AU$12,Feiertage1,1,0)</formula>
    </cfRule>
  </conditionalFormatting>
  <conditionalFormatting sqref="AU13:BY18 O14:AS18">
    <cfRule type="expression" dxfId="173" priority="38">
      <formula>$F13="Inaktiv"</formula>
    </cfRule>
    <cfRule type="expression" dxfId="172" priority="39">
      <formula>AND(O13="KU 1/2")</formula>
    </cfRule>
  </conditionalFormatting>
  <conditionalFormatting sqref="K13 A14:C18 H14:L18 E14:F18">
    <cfRule type="expression" dxfId="171" priority="35">
      <formula>$F13="Inaktiv"</formula>
    </cfRule>
  </conditionalFormatting>
  <conditionalFormatting sqref="H13:J13">
    <cfRule type="expression" dxfId="170" priority="34">
      <formula>$F13="Inaktiv"</formula>
    </cfRule>
  </conditionalFormatting>
  <conditionalFormatting sqref="A13:F13">
    <cfRule type="expression" dxfId="169" priority="32">
      <formula>$F13="Inaktiv"</formula>
    </cfRule>
  </conditionalFormatting>
  <conditionalFormatting sqref="L13">
    <cfRule type="expression" dxfId="168" priority="31">
      <formula>$F13="Inaktiv"</formula>
    </cfRule>
  </conditionalFormatting>
  <conditionalFormatting sqref="AU13:BY13">
    <cfRule type="expression" dxfId="167" priority="30">
      <formula>VLOOKUP(AU$12,Feiertage1,1,0)</formula>
    </cfRule>
  </conditionalFormatting>
  <conditionalFormatting sqref="AU13:BY13">
    <cfRule type="expression" dxfId="166" priority="28">
      <formula>$F13="Inaktiv"</formula>
    </cfRule>
    <cfRule type="expression" dxfId="165" priority="29">
      <formula>AND(AU13="KU 1/2")</formula>
    </cfRule>
  </conditionalFormatting>
  <conditionalFormatting sqref="O13:AS18">
    <cfRule type="expression" dxfId="164" priority="16">
      <formula>AND(AU13&lt;=0,COUNTIFS(O$11,"&lt;&gt;Sa",O$11,"&lt;&gt;So")&gt;0)</formula>
    </cfRule>
    <cfRule type="expression" dxfId="163" priority="20">
      <formula>OR(O13="FG",O13="FG1")</formula>
    </cfRule>
    <cfRule type="expression" dxfId="162" priority="21">
      <formula>AND(O13="K")</formula>
    </cfRule>
    <cfRule type="expression" dxfId="161" priority="22">
      <formula>AND(O13="KSI")</formula>
    </cfRule>
    <cfRule type="expression" dxfId="160" priority="23">
      <formula>OR(O13="SG",O13="SG1")</formula>
    </cfRule>
    <cfRule type="expression" dxfId="159" priority="24">
      <formula>AND(O13="KU")</formula>
    </cfRule>
    <cfRule type="expression" dxfId="158" priority="25">
      <formula>OR(O13="U",O13="U1")</formula>
    </cfRule>
    <cfRule type="expression" dxfId="157" priority="26">
      <formula>AND(O$11="So")</formula>
    </cfRule>
    <cfRule type="expression" dxfId="156" priority="27">
      <formula>AND(O$11="Sa")</formula>
    </cfRule>
  </conditionalFormatting>
  <conditionalFormatting sqref="O13:AS13">
    <cfRule type="expression" dxfId="155" priority="19">
      <formula>VLOOKUP(O$12,Feiertage1,1,0)</formula>
    </cfRule>
  </conditionalFormatting>
  <conditionalFormatting sqref="O13:AS13">
    <cfRule type="expression" dxfId="154" priority="17">
      <formula>$F13="Inaktiv"</formula>
    </cfRule>
    <cfRule type="expression" dxfId="153" priority="18">
      <formula>AND(O13="KU 1/2")</formula>
    </cfRule>
  </conditionalFormatting>
  <conditionalFormatting sqref="AU14:BY18">
    <cfRule type="expression" dxfId="152" priority="8">
      <formula>OR(AU14="FG",AU14="FG1")</formula>
    </cfRule>
    <cfRule type="expression" dxfId="151" priority="9">
      <formula>AND(AU14="K")</formula>
    </cfRule>
    <cfRule type="expression" dxfId="150" priority="10">
      <formula>AND(AU14="KSI")</formula>
    </cfRule>
    <cfRule type="expression" dxfId="149" priority="11">
      <formula>OR(AU14="SG",AU14="SG1")</formula>
    </cfRule>
    <cfRule type="expression" dxfId="148" priority="12">
      <formula>AND(AU14="KU")</formula>
    </cfRule>
    <cfRule type="expression" dxfId="147" priority="13">
      <formula>OR(AU14="U",AU14="U1")</formula>
    </cfRule>
    <cfRule type="expression" dxfId="146" priority="14">
      <formula>AND(AU$11="So")</formula>
    </cfRule>
    <cfRule type="expression" dxfId="145" priority="15">
      <formula>AND(AU$11="Sa")</formula>
    </cfRule>
  </conditionalFormatting>
  <conditionalFormatting sqref="AU14:BY18">
    <cfRule type="expression" dxfId="144" priority="7">
      <formula>VLOOKUP(AU$12,Feiertage1,1,0)</formula>
    </cfRule>
  </conditionalFormatting>
  <conditionalFormatting sqref="AU14:BY18">
    <cfRule type="expression" dxfId="143" priority="6">
      <formula>VLOOKUP(AU$12,Feiertage1,1,0)</formula>
    </cfRule>
  </conditionalFormatting>
  <conditionalFormatting sqref="O14:AS18">
    <cfRule type="expression" dxfId="142" priority="5">
      <formula>VLOOKUP(O$12,Feiertage1,1,0)</formula>
    </cfRule>
  </conditionalFormatting>
  <conditionalFormatting sqref="D6">
    <cfRule type="cellIs" dxfId="141" priority="3" operator="lessThan">
      <formula>D9</formula>
    </cfRule>
    <cfRule type="cellIs" dxfId="140" priority="4" operator="greaterThanOrEqual">
      <formula>D9</formula>
    </cfRule>
  </conditionalFormatting>
  <conditionalFormatting sqref="D7">
    <cfRule type="expression" dxfId="139" priority="2">
      <formula>D7="Vorgabe erreicht!"</formula>
    </cfRule>
  </conditionalFormatting>
  <conditionalFormatting sqref="D14:D18">
    <cfRule type="expression" dxfId="138" priority="1">
      <formula>$F14="Inaktiv"</formula>
    </cfRule>
  </conditionalFormatting>
  <dataValidations count="2">
    <dataValidation type="list" allowBlank="1" showInputMessage="1" showErrorMessage="1" sqref="O13:AS18" xr:uid="{3056E93A-BF07-4B00-95C9-A38DE809701E}">
      <formula1>IF($F13="Inaktiv",Status,IF(OR(AU13&lt;=0,COUNTIF(O$6,"&gt;""")&gt;=1),NonWorkTime,Fehlgrund))</formula1>
    </dataValidation>
    <dataValidation type="list" allowBlank="1" showInputMessage="1" showErrorMessage="1" sqref="F13:F18" xr:uid="{038DF1A6-4BC5-482A-9489-F70895EFA9E7}">
      <formula1>KUOption</formula1>
    </dataValidation>
  </dataValidations>
  <pageMargins left="0.7" right="0.7" top="0.78740157499999996" bottom="0.78740157499999996" header="0.3" footer="0.3"/>
  <pageSetup paperSize="9" scale="98" fitToWidth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2" id="{537AE4E1-E012-4C2C-B4AF-535939CC888A}">
            <xm:f>AND(O$12&gt;='Feiertage und Ferien'!$C$5,AND(O$12&lt;='Feiertage und Ferien'!$D$5))</xm:f>
            <x14:dxf>
              <fill>
                <patternFill>
                  <bgColor rgb="FF92D050"/>
                </patternFill>
              </fill>
            </x14:dxf>
          </x14:cfRule>
          <xm:sqref>O12:AR12</xm:sqref>
        </x14:conditionalFormatting>
        <x14:conditionalFormatting xmlns:xm="http://schemas.microsoft.com/office/excel/2006/main">
          <x14:cfRule type="expression" priority="74" id="{C098726D-04AA-449A-82AC-B0E3C5C10A7A}">
            <xm:f>AND(O$12&gt;='Feiertage und Ferien'!$C$11,AND(O$12&lt;='Feiertage und Ferien'!$D$11))</xm:f>
            <x14:dxf>
              <fill>
                <patternFill>
                  <bgColor rgb="FF92D050"/>
                </patternFill>
              </fill>
            </x14:dxf>
          </x14:cfRule>
          <x14:cfRule type="expression" priority="75" id="{ECCB6209-294E-4C41-9DBA-21736529421D}">
            <xm:f>AND(O$12&gt;='Feiertage und Ferien'!$C$10,AND(O$12&lt;='Feiertage und Ferien'!$D$10))</xm:f>
            <x14:dxf>
              <fill>
                <patternFill>
                  <bgColor rgb="FF92D050"/>
                </patternFill>
              </fill>
            </x14:dxf>
          </x14:cfRule>
          <x14:cfRule type="expression" priority="76" id="{C2319F17-DD1C-4D66-B5DE-0606CA294B5D}">
            <xm:f>AND(O$12&gt;='Feiertage und Ferien'!$C$9,AND(O$12&lt;='Feiertage und Ferien'!$D$9))</xm:f>
            <x14:dxf>
              <fill>
                <patternFill>
                  <bgColor rgb="FF92D050"/>
                </patternFill>
              </fill>
            </x14:dxf>
          </x14:cfRule>
          <x14:cfRule type="expression" priority="77" id="{29A56B11-722A-464E-ACCC-098F213C1CAC}">
            <xm:f>AND(O$12&gt;='Feiertage und Ferien'!$C$8,AND(O$12&lt;='Feiertage und Ferien'!$D$8))</xm:f>
            <x14:dxf>
              <fill>
                <patternFill>
                  <bgColor rgb="FF92D050"/>
                </patternFill>
              </fill>
            </x14:dxf>
          </x14:cfRule>
          <x14:cfRule type="expression" priority="78" id="{473280D1-2E73-4A78-A29C-ED4D73AB4618}">
            <xm:f>AND(O$12&gt;='Feiertage und Ferien'!$C$7,AND(O$12&lt;='Feiertage und Ferien'!$D$7))</xm:f>
            <x14:dxf>
              <fill>
                <patternFill>
                  <bgColor rgb="FF92D050"/>
                </patternFill>
              </fill>
            </x14:dxf>
          </x14:cfRule>
          <x14:cfRule type="expression" priority="79" id="{06D766CB-078F-4CFF-8448-BBD1D38FE453}">
            <xm:f>AND(O$12&gt;='Feiertage und Ferien'!$C$6,AND(O$12&lt;='Feiertage und Ferien'!$D$6))</xm:f>
            <x14:dxf>
              <fill>
                <patternFill>
                  <bgColor rgb="FF92D050"/>
                </patternFill>
              </fill>
            </x14:dxf>
          </x14:cfRule>
          <xm:sqref>O12:AR12</xm:sqref>
        </x14:conditionalFormatting>
        <x14:conditionalFormatting xmlns:xm="http://schemas.microsoft.com/office/excel/2006/main">
          <x14:cfRule type="expression" priority="57" id="{280BB6DC-0E2E-458B-9986-4547C0A5CAB3}">
            <xm:f>AND(AS$12&gt;='Feiertage und Ferien'!$C$5,AND(AS$12&lt;='Feiertage und Ferien'!$D$5))</xm:f>
            <x14:dxf>
              <fill>
                <patternFill>
                  <bgColor rgb="FF92D050"/>
                </patternFill>
              </fill>
            </x14:dxf>
          </x14:cfRule>
          <xm:sqref>AS12</xm:sqref>
        </x14:conditionalFormatting>
        <x14:conditionalFormatting xmlns:xm="http://schemas.microsoft.com/office/excel/2006/main">
          <x14:cfRule type="expression" priority="51" id="{EAFD171D-D441-4963-9EC9-765CA2186AE5}">
            <xm:f>AND(AS$12&gt;='Feiertage und Ferien'!$C$11,AND(AS$12&lt;='Feiertage und Ferien'!$D$11))</xm:f>
            <x14:dxf>
              <fill>
                <patternFill>
                  <bgColor rgb="FF92D050"/>
                </patternFill>
              </fill>
            </x14:dxf>
          </x14:cfRule>
          <x14:cfRule type="expression" priority="52" id="{2CAF10C4-7359-4B00-8734-EAF08E17B49F}">
            <xm:f>AND(AS$12&gt;='Feiertage und Ferien'!$C$10,AND(AS$12&lt;='Feiertage und Ferien'!$D$10))</xm:f>
            <x14:dxf>
              <fill>
                <patternFill>
                  <bgColor rgb="FF92D050"/>
                </patternFill>
              </fill>
            </x14:dxf>
          </x14:cfRule>
          <x14:cfRule type="expression" priority="53" id="{2ECDEF9D-A74A-4AB8-BD7F-14E012155506}">
            <xm:f>AND(AS$12&gt;='Feiertage und Ferien'!$C$9,AND(AS$12&lt;='Feiertage und Ferien'!$D$9))</xm:f>
            <x14:dxf>
              <fill>
                <patternFill>
                  <bgColor rgb="FF92D050"/>
                </patternFill>
              </fill>
            </x14:dxf>
          </x14:cfRule>
          <x14:cfRule type="expression" priority="54" id="{4ADA8A7C-0C34-4A38-AE1F-836308C684D7}">
            <xm:f>AND(AS$12&gt;='Feiertage und Ferien'!$C$8,AND(AS$12&lt;='Feiertage und Ferien'!$D$8))</xm:f>
            <x14:dxf>
              <fill>
                <patternFill>
                  <bgColor rgb="FF92D050"/>
                </patternFill>
              </fill>
            </x14:dxf>
          </x14:cfRule>
          <x14:cfRule type="expression" priority="55" id="{39A69D6D-DBF5-4046-A840-EBAB44F74A70}">
            <xm:f>AND(AS$12&gt;='Feiertage und Ferien'!$C$7,AND(AS$12&lt;='Feiertage und Ferien'!$D$7))</xm:f>
            <x14:dxf>
              <fill>
                <patternFill>
                  <bgColor rgb="FF92D050"/>
                </patternFill>
              </fill>
            </x14:dxf>
          </x14:cfRule>
          <x14:cfRule type="expression" priority="56" id="{57035019-62DC-44F8-856E-92370CFF6733}">
            <xm:f>AND(AS$12&gt;='Feiertage und Ferien'!$C$6,AND(AS$12&lt;='Feiertage und Ferien'!$D$6))</xm:f>
            <x14:dxf>
              <fill>
                <patternFill>
                  <bgColor rgb="FF92D050"/>
                </patternFill>
              </fill>
            </x14:dxf>
          </x14:cfRule>
          <xm:sqref>AS12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C1030-7840-4371-B429-A1CAF9BABF66}">
  <sheetPr>
    <tabColor theme="4" tint="0.79998168889431442"/>
    <pageSetUpPr fitToPage="1"/>
  </sheetPr>
  <dimension ref="A1:BY18"/>
  <sheetViews>
    <sheetView showGridLines="0" zoomScaleNormal="100" workbookViewId="0">
      <pane xSplit="14" ySplit="12" topLeftCell="O13" activePane="bottomRight" state="frozen"/>
      <selection pane="topRight" activeCell="F1" sqref="F1"/>
      <selection pane="bottomLeft" activeCell="A9" sqref="A9"/>
      <selection pane="bottomRight" activeCell="C18" sqref="C18"/>
    </sheetView>
  </sheetViews>
  <sheetFormatPr baseColWidth="10" defaultColWidth="0" defaultRowHeight="15" outlineLevelCol="1" x14ac:dyDescent="0.25"/>
  <cols>
    <col min="1" max="1" width="19.5703125" style="17" bestFit="1" customWidth="1"/>
    <col min="2" max="2" width="12.42578125" style="17" bestFit="1" customWidth="1"/>
    <col min="3" max="3" width="12.5703125" style="17" bestFit="1" customWidth="1"/>
    <col min="4" max="4" width="31.5703125" style="17" bestFit="1" customWidth="1"/>
    <col min="5" max="5" width="11.140625" style="17" hidden="1" customWidth="1" outlineLevel="1"/>
    <col min="6" max="6" width="24.42578125" style="61" bestFit="1" customWidth="1" collapsed="1"/>
    <col min="7" max="7" width="26.7109375" style="61" bestFit="1" customWidth="1"/>
    <col min="8" max="8" width="11.28515625" style="17" hidden="1" customWidth="1" outlineLevel="1"/>
    <col min="9" max="10" width="13.85546875" style="31" hidden="1" customWidth="1" outlineLevel="1"/>
    <col min="11" max="11" width="9" style="31" hidden="1" customWidth="1" outlineLevel="1"/>
    <col min="12" max="12" width="8.7109375" style="17" customWidth="1" collapsed="1"/>
    <col min="13" max="13" width="8.7109375" style="17" customWidth="1"/>
    <col min="14" max="14" width="8.7109375" style="87" customWidth="1"/>
    <col min="15" max="15" width="8.140625" style="47" bestFit="1" customWidth="1"/>
    <col min="16" max="23" width="7.28515625" style="47" bestFit="1" customWidth="1"/>
    <col min="24" max="24" width="14.28515625" style="47" bestFit="1" customWidth="1"/>
    <col min="25" max="44" width="7.28515625" style="47" bestFit="1" customWidth="1"/>
    <col min="45" max="45" width="0" style="17" hidden="1" customWidth="1"/>
    <col min="46" max="46" width="8.140625" style="47" bestFit="1" customWidth="1"/>
    <col min="47" max="75" width="7.28515625" style="47" bestFit="1" customWidth="1"/>
    <col min="76" max="76" width="7.7109375" style="17" customWidth="1"/>
    <col min="77" max="77" width="12.28515625" style="47" bestFit="1" customWidth="1"/>
    <col min="78" max="16384" width="7.7109375" style="47" hidden="1"/>
  </cols>
  <sheetData>
    <row r="1" spans="1:77" s="17" customFormat="1" ht="16.5" thickBot="1" x14ac:dyDescent="0.3">
      <c r="A1" s="104" t="s">
        <v>142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P1" s="105" t="s">
        <v>0</v>
      </c>
      <c r="Q1" s="105"/>
      <c r="V1" s="105" t="s">
        <v>0</v>
      </c>
      <c r="W1" s="105"/>
    </row>
    <row r="2" spans="1:77" s="17" customFormat="1" ht="19.5" thickBot="1" x14ac:dyDescent="0.3">
      <c r="A2" s="110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57"/>
      <c r="P2" s="106">
        <f>SUMIFS($L$13:$L$1048576,$H$13:$H$1048576,"NEIN",$F$13:$F$1048576,"&lt;&gt;Inaktiv")</f>
        <v>844.80000000000007</v>
      </c>
      <c r="Q2" s="107"/>
      <c r="R2" s="111" t="s">
        <v>2</v>
      </c>
      <c r="S2" s="111"/>
      <c r="T2" s="111"/>
      <c r="U2" s="56"/>
      <c r="V2" s="108">
        <f>SUMIFS($M$13:$M$1048576,$H$13:$H$1048576,"NEIN",$F$13:$F$1048576,"&lt;&gt;Inaktiv")</f>
        <v>0</v>
      </c>
      <c r="W2" s="109"/>
      <c r="X2" s="111" t="s">
        <v>3</v>
      </c>
      <c r="Y2" s="111"/>
      <c r="Z2" s="111"/>
    </row>
    <row r="3" spans="1:77" s="17" customFormat="1" ht="19.5" thickBot="1" x14ac:dyDescent="0.3">
      <c r="A3" s="112" t="s">
        <v>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57"/>
      <c r="P3" s="113">
        <f>COUNTIFS(H13:$H$1048576,"NEIN",$F$13:$F$1048576,"&lt;&gt;Inaktiv")</f>
        <v>5</v>
      </c>
      <c r="Q3" s="114"/>
      <c r="R3" s="111" t="s">
        <v>5</v>
      </c>
      <c r="S3" s="111"/>
      <c r="T3" s="111"/>
      <c r="U3" s="66"/>
      <c r="X3" s="68"/>
      <c r="AS3" s="103"/>
      <c r="AT3" s="103"/>
      <c r="AU3" s="103"/>
      <c r="AV3" s="115"/>
      <c r="AW3" s="115"/>
      <c r="AX3" s="116"/>
      <c r="AY3" s="116"/>
      <c r="AZ3" s="116"/>
      <c r="BA3" s="115"/>
      <c r="BB3" s="115"/>
      <c r="BC3" s="44"/>
      <c r="BD3" s="116"/>
      <c r="BE3" s="116"/>
      <c r="BF3" s="117"/>
      <c r="BG3" s="117"/>
      <c r="BH3" s="44"/>
      <c r="BI3" s="44"/>
      <c r="BJ3" s="44"/>
    </row>
    <row r="4" spans="1:77" s="17" customFormat="1" ht="19.5" thickBot="1" x14ac:dyDescent="0.3">
      <c r="A4" s="49"/>
      <c r="B4" s="51"/>
      <c r="C4" s="51"/>
      <c r="D4" s="51"/>
      <c r="E4" s="51"/>
      <c r="F4" s="51"/>
      <c r="G4" s="51"/>
      <c r="H4" s="51"/>
      <c r="I4" s="88"/>
      <c r="J4" s="88"/>
      <c r="K4" s="51"/>
      <c r="L4" s="50"/>
      <c r="M4" s="50"/>
      <c r="N4" s="84"/>
      <c r="O4" s="56"/>
      <c r="P4" s="113">
        <f>COUNTIFS(N13:N1048576,"&gt;0",$H$13:$H$1048576,"NEIN",$F$13:$F$1048576,"&lt;&gt;Inaktiv")</f>
        <v>0</v>
      </c>
      <c r="Q4" s="114"/>
      <c r="R4" s="111" t="s">
        <v>6</v>
      </c>
      <c r="S4" s="111"/>
      <c r="T4" s="111"/>
      <c r="U4" s="56"/>
      <c r="V4" s="119">
        <f>P4/P3</f>
        <v>0</v>
      </c>
      <c r="W4" s="120"/>
      <c r="X4" s="67" t="s">
        <v>7</v>
      </c>
      <c r="Y4" s="56"/>
      <c r="AS4" s="90"/>
      <c r="AT4" s="90"/>
      <c r="AU4" s="90"/>
      <c r="AV4" s="91"/>
      <c r="AW4" s="91"/>
      <c r="AX4" s="92"/>
      <c r="AY4" s="92"/>
      <c r="AZ4" s="92"/>
      <c r="BA4" s="91"/>
      <c r="BB4" s="91"/>
      <c r="BC4" s="44"/>
      <c r="BD4" s="92"/>
      <c r="BE4" s="92"/>
      <c r="BF4" s="93"/>
      <c r="BG4" s="93"/>
      <c r="BH4" s="44"/>
      <c r="BI4" s="44"/>
      <c r="BJ4" s="44"/>
      <c r="BX4" s="90"/>
    </row>
    <row r="5" spans="1:77" s="17" customFormat="1" ht="26.25" x14ac:dyDescent="0.25">
      <c r="A5" s="27"/>
      <c r="B5" s="27"/>
      <c r="C5" s="27"/>
      <c r="D5" s="94" t="s">
        <v>8</v>
      </c>
      <c r="E5" s="58"/>
      <c r="F5" s="58"/>
      <c r="G5" s="58"/>
      <c r="H5" s="28"/>
      <c r="I5" s="29"/>
      <c r="J5" s="29"/>
      <c r="K5" s="29"/>
      <c r="L5" s="30"/>
      <c r="M5" s="30"/>
      <c r="N5" s="85"/>
    </row>
    <row r="6" spans="1:77" s="46" customFormat="1" ht="33.75" customHeight="1" x14ac:dyDescent="0.25">
      <c r="A6" s="71" t="str">
        <f>TEXT(A8,"MMMM")&amp;","&amp;YEAR(A8)</f>
        <v>Juni,2020</v>
      </c>
      <c r="B6" s="41"/>
      <c r="C6" s="41"/>
      <c r="D6" s="95">
        <f>V2/P2</f>
        <v>0</v>
      </c>
      <c r="E6" s="59"/>
      <c r="F6" s="59"/>
      <c r="G6" s="59"/>
      <c r="H6" s="42"/>
      <c r="I6" s="43"/>
      <c r="J6" s="43"/>
      <c r="K6" s="43"/>
      <c r="L6" s="131" t="s">
        <v>9</v>
      </c>
      <c r="M6" s="133" t="s">
        <v>10</v>
      </c>
      <c r="N6" s="125" t="s">
        <v>11</v>
      </c>
      <c r="O6" s="127" t="str">
        <f t="shared" ref="O6:AR6" si="0">IF(ISNA(VLOOKUP(O12,Feiertage1,1,FALSE)),"",VLOOKUP(O12,Feiertage1,2,FALSE))</f>
        <v>Pfingstmontag</v>
      </c>
      <c r="P6" s="118" t="str">
        <f t="shared" si="0"/>
        <v/>
      </c>
      <c r="Q6" s="118" t="str">
        <f t="shared" si="0"/>
        <v/>
      </c>
      <c r="R6" s="118" t="str">
        <f t="shared" si="0"/>
        <v/>
      </c>
      <c r="S6" s="118" t="str">
        <f t="shared" si="0"/>
        <v/>
      </c>
      <c r="T6" s="118" t="str">
        <f>IF(ISNA(VLOOKUP(T12,Feiertage1,1,FALSE)),"",VLOOKUP(T12,Feiertage1,2,FALSE))</f>
        <v/>
      </c>
      <c r="U6" s="118" t="str">
        <f t="shared" si="0"/>
        <v/>
      </c>
      <c r="V6" s="118" t="str">
        <f t="shared" si="0"/>
        <v/>
      </c>
      <c r="W6" s="118" t="str">
        <f t="shared" si="0"/>
        <v/>
      </c>
      <c r="X6" s="118" t="str">
        <f t="shared" si="0"/>
        <v/>
      </c>
      <c r="Y6" s="118" t="str">
        <f t="shared" si="0"/>
        <v>Fronleichnam</v>
      </c>
      <c r="Z6" s="118" t="str">
        <f t="shared" si="0"/>
        <v/>
      </c>
      <c r="AA6" s="118" t="str">
        <f t="shared" si="0"/>
        <v/>
      </c>
      <c r="AB6" s="118" t="str">
        <f t="shared" si="0"/>
        <v/>
      </c>
      <c r="AC6" s="118" t="str">
        <f t="shared" si="0"/>
        <v/>
      </c>
      <c r="AD6" s="118" t="str">
        <f t="shared" si="0"/>
        <v/>
      </c>
      <c r="AE6" s="118" t="str">
        <f t="shared" si="0"/>
        <v/>
      </c>
      <c r="AF6" s="118" t="str">
        <f t="shared" si="0"/>
        <v/>
      </c>
      <c r="AG6" s="118" t="str">
        <f t="shared" si="0"/>
        <v/>
      </c>
      <c r="AH6" s="118" t="str">
        <f t="shared" si="0"/>
        <v/>
      </c>
      <c r="AI6" s="118" t="str">
        <f t="shared" si="0"/>
        <v/>
      </c>
      <c r="AJ6" s="118" t="str">
        <f t="shared" si="0"/>
        <v/>
      </c>
      <c r="AK6" s="118" t="str">
        <f t="shared" si="0"/>
        <v/>
      </c>
      <c r="AL6" s="118" t="str">
        <f t="shared" si="0"/>
        <v/>
      </c>
      <c r="AM6" s="118" t="str">
        <f t="shared" si="0"/>
        <v/>
      </c>
      <c r="AN6" s="118" t="str">
        <f t="shared" si="0"/>
        <v/>
      </c>
      <c r="AO6" s="118" t="str">
        <f t="shared" si="0"/>
        <v/>
      </c>
      <c r="AP6" s="118" t="str">
        <f t="shared" si="0"/>
        <v/>
      </c>
      <c r="AQ6" s="118" t="str">
        <f t="shared" si="0"/>
        <v/>
      </c>
      <c r="AR6" s="118" t="str">
        <f t="shared" si="0"/>
        <v/>
      </c>
      <c r="AS6" s="45"/>
      <c r="AT6" s="127" t="str">
        <f t="shared" ref="AT6:BW6" si="1">O6</f>
        <v>Pfingstmontag</v>
      </c>
      <c r="AU6" s="127" t="str">
        <f t="shared" si="1"/>
        <v/>
      </c>
      <c r="AV6" s="127" t="str">
        <f t="shared" si="1"/>
        <v/>
      </c>
      <c r="AW6" s="127" t="str">
        <f t="shared" si="1"/>
        <v/>
      </c>
      <c r="AX6" s="127" t="str">
        <f t="shared" si="1"/>
        <v/>
      </c>
      <c r="AY6" s="127" t="str">
        <f t="shared" si="1"/>
        <v/>
      </c>
      <c r="AZ6" s="127" t="str">
        <f t="shared" si="1"/>
        <v/>
      </c>
      <c r="BA6" s="127" t="str">
        <f t="shared" si="1"/>
        <v/>
      </c>
      <c r="BB6" s="127" t="str">
        <f t="shared" si="1"/>
        <v/>
      </c>
      <c r="BC6" s="127" t="str">
        <f t="shared" si="1"/>
        <v/>
      </c>
      <c r="BD6" s="127" t="str">
        <f t="shared" si="1"/>
        <v>Fronleichnam</v>
      </c>
      <c r="BE6" s="127" t="str">
        <f t="shared" si="1"/>
        <v/>
      </c>
      <c r="BF6" s="127" t="str">
        <f t="shared" si="1"/>
        <v/>
      </c>
      <c r="BG6" s="127" t="str">
        <f t="shared" si="1"/>
        <v/>
      </c>
      <c r="BH6" s="127" t="str">
        <f t="shared" si="1"/>
        <v/>
      </c>
      <c r="BI6" s="127" t="str">
        <f t="shared" si="1"/>
        <v/>
      </c>
      <c r="BJ6" s="127" t="str">
        <f t="shared" si="1"/>
        <v/>
      </c>
      <c r="BK6" s="127" t="str">
        <f t="shared" si="1"/>
        <v/>
      </c>
      <c r="BL6" s="127" t="str">
        <f t="shared" si="1"/>
        <v/>
      </c>
      <c r="BM6" s="127" t="str">
        <f t="shared" si="1"/>
        <v/>
      </c>
      <c r="BN6" s="127" t="str">
        <f t="shared" si="1"/>
        <v/>
      </c>
      <c r="BO6" s="127" t="str">
        <f t="shared" si="1"/>
        <v/>
      </c>
      <c r="BP6" s="127" t="str">
        <f t="shared" si="1"/>
        <v/>
      </c>
      <c r="BQ6" s="127" t="str">
        <f t="shared" si="1"/>
        <v/>
      </c>
      <c r="BR6" s="127" t="str">
        <f t="shared" si="1"/>
        <v/>
      </c>
      <c r="BS6" s="127" t="str">
        <f t="shared" si="1"/>
        <v/>
      </c>
      <c r="BT6" s="127" t="str">
        <f t="shared" si="1"/>
        <v/>
      </c>
      <c r="BU6" s="127" t="str">
        <f t="shared" si="1"/>
        <v/>
      </c>
      <c r="BV6" s="127" t="str">
        <f t="shared" si="1"/>
        <v/>
      </c>
      <c r="BW6" s="127" t="str">
        <f t="shared" si="1"/>
        <v/>
      </c>
      <c r="BX6" s="45"/>
    </row>
    <row r="7" spans="1:77" s="17" customFormat="1" ht="15.75" x14ac:dyDescent="0.25">
      <c r="A7" s="69" t="s">
        <v>12</v>
      </c>
      <c r="D7" s="96" t="str">
        <f>IF(D6&lt;D9,"Sie sind unter Vorgabe","Vorgabe erreicht!")</f>
        <v>Sie sind unter Vorgabe</v>
      </c>
      <c r="E7" s="60"/>
      <c r="F7" s="60"/>
      <c r="G7" s="60"/>
      <c r="I7" s="31"/>
      <c r="J7" s="31"/>
      <c r="K7" s="31"/>
      <c r="L7" s="132"/>
      <c r="M7" s="134"/>
      <c r="N7" s="126"/>
      <c r="O7" s="127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39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39"/>
    </row>
    <row r="8" spans="1:77" s="17" customFormat="1" ht="15.75" x14ac:dyDescent="0.25">
      <c r="A8" s="70">
        <v>43983</v>
      </c>
      <c r="D8" s="97" t="s">
        <v>13</v>
      </c>
      <c r="E8" s="61"/>
      <c r="F8" s="61"/>
      <c r="G8" s="61"/>
      <c r="I8" s="31"/>
      <c r="J8" s="31"/>
      <c r="K8" s="31"/>
      <c r="L8" s="132"/>
      <c r="M8" s="134"/>
      <c r="N8" s="126"/>
      <c r="O8" s="127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39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39"/>
    </row>
    <row r="9" spans="1:77" s="17" customFormat="1" ht="18.75" x14ac:dyDescent="0.25">
      <c r="A9" s="32" t="s">
        <v>14</v>
      </c>
      <c r="C9" s="33"/>
      <c r="D9" s="98">
        <v>0.3</v>
      </c>
      <c r="E9" s="61"/>
      <c r="F9" s="61"/>
      <c r="G9" s="61"/>
      <c r="I9" s="31"/>
      <c r="J9" s="31"/>
      <c r="K9" s="31"/>
      <c r="L9" s="132"/>
      <c r="M9" s="134"/>
      <c r="N9" s="126"/>
      <c r="O9" s="129" t="str">
        <f>TEXT(O12,"MMMM") &amp; " "&amp;TEXT(O12,"JJJJ")</f>
        <v>Juni 2020</v>
      </c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39"/>
      <c r="AT9" s="128" t="str">
        <f>TEXT(AT12,"MMMM") &amp; " "&amp;TEXT(AT12,"JJJJ")</f>
        <v>Juni 2020</v>
      </c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39"/>
    </row>
    <row r="10" spans="1:77" s="17" customFormat="1" x14ac:dyDescent="0.25">
      <c r="A10" s="34" t="s">
        <v>15</v>
      </c>
      <c r="C10" s="33"/>
      <c r="F10" s="61"/>
      <c r="G10" s="61"/>
      <c r="I10" s="31"/>
      <c r="J10" s="31"/>
      <c r="K10" s="31"/>
      <c r="L10" s="132"/>
      <c r="M10" s="134"/>
      <c r="N10" s="126"/>
      <c r="O10" s="35">
        <f>WEEKNUM(O12,21)</f>
        <v>23</v>
      </c>
      <c r="P10" s="35">
        <f t="shared" ref="P10:AR10" si="2">WEEKNUM(P12,21)</f>
        <v>23</v>
      </c>
      <c r="Q10" s="35">
        <f t="shared" si="2"/>
        <v>23</v>
      </c>
      <c r="R10" s="35">
        <f t="shared" si="2"/>
        <v>23</v>
      </c>
      <c r="S10" s="35">
        <f t="shared" si="2"/>
        <v>23</v>
      </c>
      <c r="T10" s="35">
        <f t="shared" si="2"/>
        <v>23</v>
      </c>
      <c r="U10" s="35">
        <f t="shared" si="2"/>
        <v>23</v>
      </c>
      <c r="V10" s="35">
        <f t="shared" si="2"/>
        <v>24</v>
      </c>
      <c r="W10" s="35">
        <f t="shared" si="2"/>
        <v>24</v>
      </c>
      <c r="X10" s="35">
        <f t="shared" si="2"/>
        <v>24</v>
      </c>
      <c r="Y10" s="35">
        <f t="shared" si="2"/>
        <v>24</v>
      </c>
      <c r="Z10" s="35">
        <f t="shared" si="2"/>
        <v>24</v>
      </c>
      <c r="AA10" s="35">
        <f t="shared" si="2"/>
        <v>24</v>
      </c>
      <c r="AB10" s="35">
        <f t="shared" si="2"/>
        <v>24</v>
      </c>
      <c r="AC10" s="35">
        <f t="shared" si="2"/>
        <v>25</v>
      </c>
      <c r="AD10" s="35">
        <f t="shared" si="2"/>
        <v>25</v>
      </c>
      <c r="AE10" s="35">
        <f t="shared" si="2"/>
        <v>25</v>
      </c>
      <c r="AF10" s="35">
        <f t="shared" si="2"/>
        <v>25</v>
      </c>
      <c r="AG10" s="35">
        <f t="shared" si="2"/>
        <v>25</v>
      </c>
      <c r="AH10" s="35">
        <f t="shared" si="2"/>
        <v>25</v>
      </c>
      <c r="AI10" s="35">
        <f t="shared" si="2"/>
        <v>25</v>
      </c>
      <c r="AJ10" s="35">
        <f t="shared" si="2"/>
        <v>26</v>
      </c>
      <c r="AK10" s="35">
        <f t="shared" si="2"/>
        <v>26</v>
      </c>
      <c r="AL10" s="35">
        <f t="shared" si="2"/>
        <v>26</v>
      </c>
      <c r="AM10" s="35">
        <f t="shared" si="2"/>
        <v>26</v>
      </c>
      <c r="AN10" s="35">
        <f t="shared" si="2"/>
        <v>26</v>
      </c>
      <c r="AO10" s="35">
        <f t="shared" si="2"/>
        <v>26</v>
      </c>
      <c r="AP10" s="35">
        <f t="shared" si="2"/>
        <v>26</v>
      </c>
      <c r="AQ10" s="35">
        <f t="shared" si="2"/>
        <v>27</v>
      </c>
      <c r="AR10" s="35">
        <f t="shared" si="2"/>
        <v>27</v>
      </c>
      <c r="AS10" s="39"/>
      <c r="AT10" s="15">
        <f t="shared" ref="AT10:BC12" si="3">O10</f>
        <v>23</v>
      </c>
      <c r="AU10" s="15">
        <f t="shared" si="3"/>
        <v>23</v>
      </c>
      <c r="AV10" s="15">
        <f t="shared" si="3"/>
        <v>23</v>
      </c>
      <c r="AW10" s="15">
        <f t="shared" si="3"/>
        <v>23</v>
      </c>
      <c r="AX10" s="15">
        <f t="shared" si="3"/>
        <v>23</v>
      </c>
      <c r="AY10" s="15">
        <f t="shared" si="3"/>
        <v>23</v>
      </c>
      <c r="AZ10" s="15">
        <f t="shared" si="3"/>
        <v>23</v>
      </c>
      <c r="BA10" s="15">
        <f t="shared" si="3"/>
        <v>24</v>
      </c>
      <c r="BB10" s="15">
        <f t="shared" si="3"/>
        <v>24</v>
      </c>
      <c r="BC10" s="15">
        <f t="shared" si="3"/>
        <v>24</v>
      </c>
      <c r="BD10" s="15">
        <f t="shared" ref="BD10:BM12" si="4">Y10</f>
        <v>24</v>
      </c>
      <c r="BE10" s="15">
        <f t="shared" si="4"/>
        <v>24</v>
      </c>
      <c r="BF10" s="15">
        <f t="shared" si="4"/>
        <v>24</v>
      </c>
      <c r="BG10" s="15">
        <f t="shared" si="4"/>
        <v>24</v>
      </c>
      <c r="BH10" s="15">
        <f t="shared" si="4"/>
        <v>25</v>
      </c>
      <c r="BI10" s="15">
        <f t="shared" si="4"/>
        <v>25</v>
      </c>
      <c r="BJ10" s="15">
        <f t="shared" si="4"/>
        <v>25</v>
      </c>
      <c r="BK10" s="15">
        <f t="shared" si="4"/>
        <v>25</v>
      </c>
      <c r="BL10" s="15">
        <f t="shared" si="4"/>
        <v>25</v>
      </c>
      <c r="BM10" s="15">
        <f t="shared" si="4"/>
        <v>25</v>
      </c>
      <c r="BN10" s="15">
        <f t="shared" ref="BN10:BW12" si="5">AI10</f>
        <v>25</v>
      </c>
      <c r="BO10" s="15">
        <f t="shared" si="5"/>
        <v>26</v>
      </c>
      <c r="BP10" s="15">
        <f t="shared" si="5"/>
        <v>26</v>
      </c>
      <c r="BQ10" s="15">
        <f t="shared" si="5"/>
        <v>26</v>
      </c>
      <c r="BR10" s="15">
        <f t="shared" si="5"/>
        <v>26</v>
      </c>
      <c r="BS10" s="15">
        <f t="shared" si="5"/>
        <v>26</v>
      </c>
      <c r="BT10" s="15">
        <f t="shared" si="5"/>
        <v>26</v>
      </c>
      <c r="BU10" s="15">
        <f t="shared" si="5"/>
        <v>26</v>
      </c>
      <c r="BV10" s="15">
        <f t="shared" si="5"/>
        <v>27</v>
      </c>
      <c r="BW10" s="15">
        <f t="shared" si="5"/>
        <v>27</v>
      </c>
      <c r="BX10" s="39"/>
    </row>
    <row r="11" spans="1:77" s="17" customFormat="1" x14ac:dyDescent="0.25">
      <c r="F11" s="61"/>
      <c r="G11" s="61"/>
      <c r="I11" s="31"/>
      <c r="J11" s="31"/>
      <c r="K11" s="31"/>
      <c r="L11" s="132"/>
      <c r="M11" s="134"/>
      <c r="N11" s="126"/>
      <c r="O11" s="15" t="str">
        <f t="shared" ref="O11:AR11" si="6">TEXT(O12,"TTT")</f>
        <v>Mo</v>
      </c>
      <c r="P11" s="15" t="str">
        <f t="shared" si="6"/>
        <v>Di</v>
      </c>
      <c r="Q11" s="15" t="str">
        <f t="shared" si="6"/>
        <v>Mi</v>
      </c>
      <c r="R11" s="15" t="str">
        <f t="shared" si="6"/>
        <v>Do</v>
      </c>
      <c r="S11" s="15" t="str">
        <f t="shared" si="6"/>
        <v>Fr</v>
      </c>
      <c r="T11" s="15" t="str">
        <f t="shared" si="6"/>
        <v>Sa</v>
      </c>
      <c r="U11" s="15" t="str">
        <f t="shared" si="6"/>
        <v>So</v>
      </c>
      <c r="V11" s="15" t="str">
        <f t="shared" si="6"/>
        <v>Mo</v>
      </c>
      <c r="W11" s="15" t="str">
        <f t="shared" si="6"/>
        <v>Di</v>
      </c>
      <c r="X11" s="15" t="str">
        <f t="shared" si="6"/>
        <v>Mi</v>
      </c>
      <c r="Y11" s="15" t="str">
        <f t="shared" si="6"/>
        <v>Do</v>
      </c>
      <c r="Z11" s="15" t="str">
        <f t="shared" si="6"/>
        <v>Fr</v>
      </c>
      <c r="AA11" s="15" t="str">
        <f t="shared" si="6"/>
        <v>Sa</v>
      </c>
      <c r="AB11" s="15" t="str">
        <f t="shared" si="6"/>
        <v>So</v>
      </c>
      <c r="AC11" s="15" t="str">
        <f t="shared" si="6"/>
        <v>Mo</v>
      </c>
      <c r="AD11" s="15" t="str">
        <f t="shared" si="6"/>
        <v>Di</v>
      </c>
      <c r="AE11" s="15" t="str">
        <f t="shared" si="6"/>
        <v>Mi</v>
      </c>
      <c r="AF11" s="15" t="str">
        <f t="shared" si="6"/>
        <v>Do</v>
      </c>
      <c r="AG11" s="15" t="str">
        <f t="shared" si="6"/>
        <v>Fr</v>
      </c>
      <c r="AH11" s="15" t="str">
        <f t="shared" si="6"/>
        <v>Sa</v>
      </c>
      <c r="AI11" s="15" t="str">
        <f t="shared" si="6"/>
        <v>So</v>
      </c>
      <c r="AJ11" s="15" t="str">
        <f t="shared" si="6"/>
        <v>Mo</v>
      </c>
      <c r="AK11" s="15" t="str">
        <f t="shared" si="6"/>
        <v>Di</v>
      </c>
      <c r="AL11" s="15" t="str">
        <f t="shared" si="6"/>
        <v>Mi</v>
      </c>
      <c r="AM11" s="15" t="str">
        <f t="shared" si="6"/>
        <v>Do</v>
      </c>
      <c r="AN11" s="15" t="str">
        <f t="shared" si="6"/>
        <v>Fr</v>
      </c>
      <c r="AO11" s="15" t="str">
        <f t="shared" si="6"/>
        <v>Sa</v>
      </c>
      <c r="AP11" s="15" t="str">
        <f t="shared" si="6"/>
        <v>So</v>
      </c>
      <c r="AQ11" s="15" t="str">
        <f t="shared" si="6"/>
        <v>Mo</v>
      </c>
      <c r="AR11" s="15" t="str">
        <f t="shared" si="6"/>
        <v>Di</v>
      </c>
      <c r="AS11" s="39"/>
      <c r="AT11" s="15" t="str">
        <f t="shared" si="3"/>
        <v>Mo</v>
      </c>
      <c r="AU11" s="15" t="str">
        <f t="shared" si="3"/>
        <v>Di</v>
      </c>
      <c r="AV11" s="15" t="str">
        <f t="shared" si="3"/>
        <v>Mi</v>
      </c>
      <c r="AW11" s="15" t="str">
        <f t="shared" si="3"/>
        <v>Do</v>
      </c>
      <c r="AX11" s="15" t="str">
        <f t="shared" si="3"/>
        <v>Fr</v>
      </c>
      <c r="AY11" s="15" t="str">
        <f t="shared" si="3"/>
        <v>Sa</v>
      </c>
      <c r="AZ11" s="15" t="str">
        <f t="shared" si="3"/>
        <v>So</v>
      </c>
      <c r="BA11" s="15" t="str">
        <f t="shared" si="3"/>
        <v>Mo</v>
      </c>
      <c r="BB11" s="15" t="str">
        <f t="shared" si="3"/>
        <v>Di</v>
      </c>
      <c r="BC11" s="15" t="str">
        <f t="shared" si="3"/>
        <v>Mi</v>
      </c>
      <c r="BD11" s="15" t="str">
        <f t="shared" si="4"/>
        <v>Do</v>
      </c>
      <c r="BE11" s="15" t="str">
        <f t="shared" si="4"/>
        <v>Fr</v>
      </c>
      <c r="BF11" s="15" t="str">
        <f t="shared" si="4"/>
        <v>Sa</v>
      </c>
      <c r="BG11" s="15" t="str">
        <f t="shared" si="4"/>
        <v>So</v>
      </c>
      <c r="BH11" s="15" t="str">
        <f t="shared" si="4"/>
        <v>Mo</v>
      </c>
      <c r="BI11" s="15" t="str">
        <f t="shared" si="4"/>
        <v>Di</v>
      </c>
      <c r="BJ11" s="15" t="str">
        <f t="shared" si="4"/>
        <v>Mi</v>
      </c>
      <c r="BK11" s="15" t="str">
        <f t="shared" si="4"/>
        <v>Do</v>
      </c>
      <c r="BL11" s="15" t="str">
        <f t="shared" si="4"/>
        <v>Fr</v>
      </c>
      <c r="BM11" s="15" t="str">
        <f t="shared" si="4"/>
        <v>Sa</v>
      </c>
      <c r="BN11" s="15" t="str">
        <f t="shared" si="5"/>
        <v>So</v>
      </c>
      <c r="BO11" s="15" t="str">
        <f t="shared" si="5"/>
        <v>Mo</v>
      </c>
      <c r="BP11" s="15" t="str">
        <f t="shared" si="5"/>
        <v>Di</v>
      </c>
      <c r="BQ11" s="15" t="str">
        <f t="shared" si="5"/>
        <v>Mi</v>
      </c>
      <c r="BR11" s="15" t="str">
        <f t="shared" si="5"/>
        <v>Do</v>
      </c>
      <c r="BS11" s="15" t="str">
        <f t="shared" si="5"/>
        <v>Fr</v>
      </c>
      <c r="BT11" s="15" t="str">
        <f t="shared" si="5"/>
        <v>Sa</v>
      </c>
      <c r="BU11" s="15" t="str">
        <f t="shared" si="5"/>
        <v>So</v>
      </c>
      <c r="BV11" s="15" t="str">
        <f t="shared" si="5"/>
        <v>Mo</v>
      </c>
      <c r="BW11" s="15" t="str">
        <f t="shared" si="5"/>
        <v>Di</v>
      </c>
      <c r="BX11" s="39"/>
    </row>
    <row r="12" spans="1:77" s="17" customFormat="1" ht="16.5" thickBot="1" x14ac:dyDescent="0.3">
      <c r="A12" s="36" t="s">
        <v>16</v>
      </c>
      <c r="B12" s="36" t="s">
        <v>17</v>
      </c>
      <c r="C12" s="36" t="s">
        <v>133</v>
      </c>
      <c r="D12" s="36" t="s">
        <v>134</v>
      </c>
      <c r="E12" s="36" t="s">
        <v>135</v>
      </c>
      <c r="F12" s="36" t="s">
        <v>18</v>
      </c>
      <c r="G12" s="36" t="s">
        <v>19</v>
      </c>
      <c r="H12" s="36" t="s">
        <v>20</v>
      </c>
      <c r="I12" s="37" t="s">
        <v>136</v>
      </c>
      <c r="J12" s="37" t="s">
        <v>137</v>
      </c>
      <c r="K12" s="36" t="s">
        <v>21</v>
      </c>
      <c r="L12" s="38">
        <v>1</v>
      </c>
      <c r="M12" s="38">
        <v>2</v>
      </c>
      <c r="N12" s="86">
        <v>4</v>
      </c>
      <c r="O12" s="16">
        <f>A8</f>
        <v>43983</v>
      </c>
      <c r="P12" s="16">
        <f>O12+1</f>
        <v>43984</v>
      </c>
      <c r="Q12" s="16">
        <f t="shared" ref="Q12:AR12" si="7">P12+1</f>
        <v>43985</v>
      </c>
      <c r="R12" s="16">
        <f t="shared" si="7"/>
        <v>43986</v>
      </c>
      <c r="S12" s="16">
        <f t="shared" si="7"/>
        <v>43987</v>
      </c>
      <c r="T12" s="16">
        <f t="shared" si="7"/>
        <v>43988</v>
      </c>
      <c r="U12" s="16">
        <f t="shared" si="7"/>
        <v>43989</v>
      </c>
      <c r="V12" s="16">
        <f t="shared" si="7"/>
        <v>43990</v>
      </c>
      <c r="W12" s="16">
        <f t="shared" si="7"/>
        <v>43991</v>
      </c>
      <c r="X12" s="16">
        <f t="shared" si="7"/>
        <v>43992</v>
      </c>
      <c r="Y12" s="16">
        <f t="shared" si="7"/>
        <v>43993</v>
      </c>
      <c r="Z12" s="16">
        <f t="shared" si="7"/>
        <v>43994</v>
      </c>
      <c r="AA12" s="16">
        <f t="shared" si="7"/>
        <v>43995</v>
      </c>
      <c r="AB12" s="16">
        <f t="shared" si="7"/>
        <v>43996</v>
      </c>
      <c r="AC12" s="16">
        <f t="shared" si="7"/>
        <v>43997</v>
      </c>
      <c r="AD12" s="16">
        <f t="shared" si="7"/>
        <v>43998</v>
      </c>
      <c r="AE12" s="16">
        <f t="shared" si="7"/>
        <v>43999</v>
      </c>
      <c r="AF12" s="16">
        <f t="shared" si="7"/>
        <v>44000</v>
      </c>
      <c r="AG12" s="16">
        <f t="shared" si="7"/>
        <v>44001</v>
      </c>
      <c r="AH12" s="16">
        <f t="shared" si="7"/>
        <v>44002</v>
      </c>
      <c r="AI12" s="26">
        <f t="shared" si="7"/>
        <v>44003</v>
      </c>
      <c r="AJ12" s="16">
        <f t="shared" si="7"/>
        <v>44004</v>
      </c>
      <c r="AK12" s="16">
        <f t="shared" si="7"/>
        <v>44005</v>
      </c>
      <c r="AL12" s="16">
        <f t="shared" si="7"/>
        <v>44006</v>
      </c>
      <c r="AM12" s="16">
        <f t="shared" si="7"/>
        <v>44007</v>
      </c>
      <c r="AN12" s="16">
        <f t="shared" si="7"/>
        <v>44008</v>
      </c>
      <c r="AO12" s="16">
        <f t="shared" si="7"/>
        <v>44009</v>
      </c>
      <c r="AP12" s="16">
        <f t="shared" si="7"/>
        <v>44010</v>
      </c>
      <c r="AQ12" s="16">
        <f t="shared" si="7"/>
        <v>44011</v>
      </c>
      <c r="AR12" s="16">
        <f t="shared" si="7"/>
        <v>44012</v>
      </c>
      <c r="AS12" s="39"/>
      <c r="AT12" s="16">
        <f t="shared" si="3"/>
        <v>43983</v>
      </c>
      <c r="AU12" s="16">
        <f t="shared" si="3"/>
        <v>43984</v>
      </c>
      <c r="AV12" s="16">
        <f t="shared" si="3"/>
        <v>43985</v>
      </c>
      <c r="AW12" s="16">
        <f t="shared" si="3"/>
        <v>43986</v>
      </c>
      <c r="AX12" s="16">
        <f t="shared" si="3"/>
        <v>43987</v>
      </c>
      <c r="AY12" s="16">
        <f t="shared" si="3"/>
        <v>43988</v>
      </c>
      <c r="AZ12" s="16">
        <f t="shared" si="3"/>
        <v>43989</v>
      </c>
      <c r="BA12" s="16">
        <f t="shared" si="3"/>
        <v>43990</v>
      </c>
      <c r="BB12" s="16">
        <f t="shared" si="3"/>
        <v>43991</v>
      </c>
      <c r="BC12" s="16">
        <f t="shared" si="3"/>
        <v>43992</v>
      </c>
      <c r="BD12" s="16">
        <f t="shared" si="4"/>
        <v>43993</v>
      </c>
      <c r="BE12" s="16">
        <f t="shared" si="4"/>
        <v>43994</v>
      </c>
      <c r="BF12" s="16">
        <f t="shared" si="4"/>
        <v>43995</v>
      </c>
      <c r="BG12" s="16">
        <f t="shared" si="4"/>
        <v>43996</v>
      </c>
      <c r="BH12" s="16">
        <f t="shared" si="4"/>
        <v>43997</v>
      </c>
      <c r="BI12" s="16">
        <f t="shared" si="4"/>
        <v>43998</v>
      </c>
      <c r="BJ12" s="16">
        <f t="shared" si="4"/>
        <v>43999</v>
      </c>
      <c r="BK12" s="16">
        <f t="shared" si="4"/>
        <v>44000</v>
      </c>
      <c r="BL12" s="16">
        <f t="shared" si="4"/>
        <v>44001</v>
      </c>
      <c r="BM12" s="16">
        <f t="shared" si="4"/>
        <v>44002</v>
      </c>
      <c r="BN12" s="16">
        <f t="shared" si="5"/>
        <v>44003</v>
      </c>
      <c r="BO12" s="16">
        <f t="shared" si="5"/>
        <v>44004</v>
      </c>
      <c r="BP12" s="16">
        <f t="shared" si="5"/>
        <v>44005</v>
      </c>
      <c r="BQ12" s="16">
        <f t="shared" si="5"/>
        <v>44006</v>
      </c>
      <c r="BR12" s="16">
        <f t="shared" si="5"/>
        <v>44007</v>
      </c>
      <c r="BS12" s="16">
        <f t="shared" si="5"/>
        <v>44008</v>
      </c>
      <c r="BT12" s="16">
        <f t="shared" si="5"/>
        <v>44009</v>
      </c>
      <c r="BU12" s="16">
        <f t="shared" si="5"/>
        <v>44010</v>
      </c>
      <c r="BV12" s="16">
        <f t="shared" si="5"/>
        <v>44011</v>
      </c>
      <c r="BW12" s="16">
        <f t="shared" si="5"/>
        <v>44012</v>
      </c>
      <c r="BX12" s="39"/>
      <c r="BY12" s="74" t="s">
        <v>22</v>
      </c>
    </row>
    <row r="13" spans="1:77" ht="15.75" x14ac:dyDescent="0.25">
      <c r="A13" s="40" t="s">
        <v>127</v>
      </c>
      <c r="B13" s="40">
        <v>1</v>
      </c>
      <c r="C13" s="40">
        <v>1</v>
      </c>
      <c r="D13" s="40" t="s">
        <v>141</v>
      </c>
      <c r="E13" s="40" t="s">
        <v>135</v>
      </c>
      <c r="F13" s="62" t="s">
        <v>23</v>
      </c>
      <c r="G13" s="64" t="str">
        <f>IF(AND($BY13=0,'2020-06 - KUP Service'!N13&gt;0),"Nicht KU berechtigt aber eingetr.!",IF(AND($BY13="VORGABE",N13&lt;$D$9),"Organ. Vorgabe nicht erfüllt!",IF(AND($BY13="VORGABE",N13&gt;=$D$9),"Eingabe korrekt!",IF(N13&lt;$BY13,"Vorgabe nicht erfüllt (%)","Eingabe korrekt!"))))</f>
        <v>Organ. Vorgabe nicht erfüllt!</v>
      </c>
      <c r="H13" s="40" t="s">
        <v>24</v>
      </c>
      <c r="I13" s="89" t="s">
        <v>136</v>
      </c>
      <c r="J13" s="89"/>
      <c r="K13" s="40">
        <v>700000</v>
      </c>
      <c r="L13" s="82">
        <f>SUM(AT13:BW13)</f>
        <v>171.60000000000002</v>
      </c>
      <c r="M13" s="72">
        <f>SUMIF(O13:AR13,"KU",AT13:BW13)+(SUMIF(O13:AR13,"KU 1/2",AT13:BW13)/2)</f>
        <v>0</v>
      </c>
      <c r="N13" s="65">
        <f>IFERROR(SUM(M13:M13)/L13,0)</f>
        <v>0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39"/>
      <c r="AT13" s="52">
        <f>IF($F13="Inaktiv",0,VLOOKUP($K13,Wochenprogramme!$A:$J,MATCH(O$11,Wochenprogramme!$A$1:$J$1,0),FALSE))</f>
        <v>7.8</v>
      </c>
      <c r="AU13" s="52">
        <f>IF($F13="Inaktiv",0,VLOOKUP($K13,Wochenprogramme!$A:$J,MATCH(P$11,Wochenprogramme!$A$1:$J$1,0),FALSE))</f>
        <v>7.8</v>
      </c>
      <c r="AV13" s="52">
        <f>IF($F13="Inaktiv",0,VLOOKUP($K13,Wochenprogramme!$A:$J,MATCH(Q$11,Wochenprogramme!$A$1:$J$1,0),FALSE))</f>
        <v>7.8</v>
      </c>
      <c r="AW13" s="52">
        <f>IF($F13="Inaktiv",0,VLOOKUP($K13,Wochenprogramme!$A:$J,MATCH(R$11,Wochenprogramme!$A$1:$J$1,0),FALSE))</f>
        <v>7.8</v>
      </c>
      <c r="AX13" s="52">
        <f>IF($F13="Inaktiv",0,VLOOKUP($K13,Wochenprogramme!$A:$J,MATCH(S$11,Wochenprogramme!$A$1:$J$1,0),FALSE))</f>
        <v>7.8</v>
      </c>
      <c r="AY13" s="52">
        <f>IF($F13="Inaktiv",0,VLOOKUP($K13,Wochenprogramme!$A:$J,MATCH(T$11,Wochenprogramme!$A$1:$J$1,0),FALSE))</f>
        <v>0</v>
      </c>
      <c r="AZ13" s="52">
        <f>IF($F13="Inaktiv",0,VLOOKUP($K13,Wochenprogramme!$A:$J,MATCH(U$11,Wochenprogramme!$A$1:$J$1,0),FALSE))</f>
        <v>0</v>
      </c>
      <c r="BA13" s="52">
        <f>IF($F13="Inaktiv",0,VLOOKUP($K13,Wochenprogramme!$A:$J,MATCH(V$11,Wochenprogramme!$A$1:$J$1,0),FALSE))</f>
        <v>7.8</v>
      </c>
      <c r="BB13" s="52">
        <f>IF($F13="Inaktiv",0,VLOOKUP($K13,Wochenprogramme!$A:$J,MATCH(W$11,Wochenprogramme!$A$1:$J$1,0),FALSE))</f>
        <v>7.8</v>
      </c>
      <c r="BC13" s="52">
        <f>IF($F13="Inaktiv",0,VLOOKUP($K13,Wochenprogramme!$A:$J,MATCH(X$11,Wochenprogramme!$A$1:$J$1,0),FALSE))</f>
        <v>7.8</v>
      </c>
      <c r="BD13" s="52">
        <f>IF($F13="Inaktiv",0,VLOOKUP($K13,Wochenprogramme!$A:$J,MATCH(Y$11,Wochenprogramme!$A$1:$J$1,0),FALSE))</f>
        <v>7.8</v>
      </c>
      <c r="BE13" s="52">
        <f>IF($F13="Inaktiv",0,VLOOKUP($K13,Wochenprogramme!$A:$J,MATCH(Z$11,Wochenprogramme!$A$1:$J$1,0),FALSE))</f>
        <v>7.8</v>
      </c>
      <c r="BF13" s="52">
        <f>IF($F13="Inaktiv",0,VLOOKUP($K13,Wochenprogramme!$A:$J,MATCH(AA$11,Wochenprogramme!$A$1:$J$1,0),FALSE))</f>
        <v>0</v>
      </c>
      <c r="BG13" s="52">
        <f>IF($F13="Inaktiv",0,VLOOKUP($K13,Wochenprogramme!$A:$J,MATCH(AB$11,Wochenprogramme!$A$1:$J$1,0),FALSE))</f>
        <v>0</v>
      </c>
      <c r="BH13" s="52">
        <f>IF($F13="Inaktiv",0,VLOOKUP($K13,Wochenprogramme!$A:$J,MATCH(AC$11,Wochenprogramme!$A$1:$J$1,0),FALSE))</f>
        <v>7.8</v>
      </c>
      <c r="BI13" s="52">
        <f>IF($F13="Inaktiv",0,VLOOKUP($K13,Wochenprogramme!$A:$J,MATCH(AD$11,Wochenprogramme!$A$1:$J$1,0),FALSE))</f>
        <v>7.8</v>
      </c>
      <c r="BJ13" s="52">
        <f>IF($F13="Inaktiv",0,VLOOKUP($K13,Wochenprogramme!$A:$J,MATCH(AE$11,Wochenprogramme!$A$1:$J$1,0),FALSE))</f>
        <v>7.8</v>
      </c>
      <c r="BK13" s="52">
        <f>IF($F13="Inaktiv",0,VLOOKUP($K13,Wochenprogramme!$A:$J,MATCH(AF$11,Wochenprogramme!$A$1:$J$1,0),FALSE))</f>
        <v>7.8</v>
      </c>
      <c r="BL13" s="52">
        <f>IF($F13="Inaktiv",0,VLOOKUP($K13,Wochenprogramme!$A:$J,MATCH(AG$11,Wochenprogramme!$A$1:$J$1,0),FALSE))</f>
        <v>7.8</v>
      </c>
      <c r="BM13" s="52">
        <f>IF($F13="Inaktiv",0,VLOOKUP($K13,Wochenprogramme!$A:$J,MATCH(AH$11,Wochenprogramme!$A$1:$J$1,0),FALSE))</f>
        <v>0</v>
      </c>
      <c r="BN13" s="52">
        <f>IF($F13="Inaktiv",0,VLOOKUP($K13,Wochenprogramme!$A:$J,MATCH(AI$11,Wochenprogramme!$A$1:$J$1,0),FALSE))</f>
        <v>0</v>
      </c>
      <c r="BO13" s="52">
        <f>IF($F13="Inaktiv",0,VLOOKUP($K13,Wochenprogramme!$A:$J,MATCH(AJ$11,Wochenprogramme!$A$1:$J$1,0),FALSE))</f>
        <v>7.8</v>
      </c>
      <c r="BP13" s="52">
        <f>IF($F13="Inaktiv",0,VLOOKUP($K13,Wochenprogramme!$A:$J,MATCH(AK$11,Wochenprogramme!$A$1:$J$1,0),FALSE))</f>
        <v>7.8</v>
      </c>
      <c r="BQ13" s="52">
        <f>IF($F13="Inaktiv",0,VLOOKUP($K13,Wochenprogramme!$A:$J,MATCH(AL$11,Wochenprogramme!$A$1:$J$1,0),FALSE))</f>
        <v>7.8</v>
      </c>
      <c r="BR13" s="52">
        <f>IF($F13="Inaktiv",0,VLOOKUP($K13,Wochenprogramme!$A:$J,MATCH(AM$11,Wochenprogramme!$A$1:$J$1,0),FALSE))</f>
        <v>7.8</v>
      </c>
      <c r="BS13" s="52">
        <f>IF($F13="Inaktiv",0,VLOOKUP($K13,Wochenprogramme!$A:$J,MATCH(AN$11,Wochenprogramme!$A$1:$J$1,0),FALSE))</f>
        <v>7.8</v>
      </c>
      <c r="BT13" s="52">
        <f>IF($F13="Inaktiv",0,VLOOKUP($K13,Wochenprogramme!$A:$J,MATCH(AO$11,Wochenprogramme!$A$1:$J$1,0),FALSE))</f>
        <v>0</v>
      </c>
      <c r="BU13" s="52">
        <f>IF($F13="Inaktiv",0,VLOOKUP($K13,Wochenprogramme!$A:$J,MATCH(AP$11,Wochenprogramme!$A$1:$J$1,0),FALSE))</f>
        <v>0</v>
      </c>
      <c r="BV13" s="52">
        <f>IF($F13="Inaktiv",0,VLOOKUP($K13,Wochenprogramme!$A:$J,MATCH(AQ$11,Wochenprogramme!$A$1:$J$1,0),FALSE))</f>
        <v>7.8</v>
      </c>
      <c r="BW13" s="52">
        <f>IF($F13="Inaktiv",0,VLOOKUP($K13,Wochenprogramme!$A:$J,MATCH(AR$11,Wochenprogramme!$A$1:$J$1,0),FALSE))</f>
        <v>7.8</v>
      </c>
      <c r="BX13" s="39"/>
      <c r="BY13" s="73" t="str">
        <f>VLOOKUP(F13,'Feiertage und Ferien'!N:O,2,FALSE)</f>
        <v>VORGABE</v>
      </c>
    </row>
    <row r="14" spans="1:77" ht="15.75" x14ac:dyDescent="0.25">
      <c r="A14" s="40" t="s">
        <v>128</v>
      </c>
      <c r="B14" s="40">
        <v>2</v>
      </c>
      <c r="C14" s="40">
        <v>2</v>
      </c>
      <c r="D14" s="40" t="s">
        <v>141</v>
      </c>
      <c r="E14" s="40" t="s">
        <v>135</v>
      </c>
      <c r="F14" s="62" t="s">
        <v>23</v>
      </c>
      <c r="G14" s="64" t="str">
        <f>IF(AND($BY14=0,'2020-06 - KUP Service'!N14&gt;0),"Nicht KU berechtigt aber eingetr.!",IF(AND($BY14="VORGABE",N14&lt;$D$9),"Organ. Vorgabe nicht erfüllt!",IF(AND($BY14="VORGABE",N14&gt;=$D$9),"Eingabe korrekt!",IF(N14&lt;$BY14,"Vorgabe nicht erfüllt (%)","Eingabe korrekt!"))))</f>
        <v>Organ. Vorgabe nicht erfüllt!</v>
      </c>
      <c r="H14" s="40" t="s">
        <v>24</v>
      </c>
      <c r="I14" s="89" t="s">
        <v>136</v>
      </c>
      <c r="J14" s="89"/>
      <c r="K14" s="40">
        <v>700000</v>
      </c>
      <c r="L14" s="82">
        <f t="shared" ref="L14:L18" si="8">SUM(AT14:BW14)</f>
        <v>171.60000000000002</v>
      </c>
      <c r="M14" s="72">
        <f t="shared" ref="M14:M18" si="9">SUMIF(O14:AR14,"KU",AT14:BW14)+(SUMIF(O14:AR14,"KU 1/2",AT14:BW14)/2)</f>
        <v>0</v>
      </c>
      <c r="N14" s="65">
        <f t="shared" ref="N14:N18" si="10">IFERROR(SUM(M14:M14)/L14,0)</f>
        <v>0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39"/>
      <c r="AT14" s="52">
        <f>IF($F14="Inaktiv",0,VLOOKUP($K14,Wochenprogramme!$A:$J,MATCH(O$11,Wochenprogramme!$A$1:$J$1,0),FALSE))</f>
        <v>7.8</v>
      </c>
      <c r="AU14" s="52">
        <f>IF($F14="Inaktiv",0,VLOOKUP($K14,Wochenprogramme!$A:$J,MATCH(P$11,Wochenprogramme!$A$1:$J$1,0),FALSE))</f>
        <v>7.8</v>
      </c>
      <c r="AV14" s="52">
        <f>IF($F14="Inaktiv",0,VLOOKUP($K14,Wochenprogramme!$A:$J,MATCH(Q$11,Wochenprogramme!$A$1:$J$1,0),FALSE))</f>
        <v>7.8</v>
      </c>
      <c r="AW14" s="52">
        <f>IF($F14="Inaktiv",0,VLOOKUP($K14,Wochenprogramme!$A:$J,MATCH(R$11,Wochenprogramme!$A$1:$J$1,0),FALSE))</f>
        <v>7.8</v>
      </c>
      <c r="AX14" s="52">
        <f>IF($F14="Inaktiv",0,VLOOKUP($K14,Wochenprogramme!$A:$J,MATCH(S$11,Wochenprogramme!$A$1:$J$1,0),FALSE))</f>
        <v>7.8</v>
      </c>
      <c r="AY14" s="52">
        <f>IF($F14="Inaktiv",0,VLOOKUP($K14,Wochenprogramme!$A:$J,MATCH(T$11,Wochenprogramme!$A$1:$J$1,0),FALSE))</f>
        <v>0</v>
      </c>
      <c r="AZ14" s="52">
        <f>IF($F14="Inaktiv",0,VLOOKUP($K14,Wochenprogramme!$A:$J,MATCH(U$11,Wochenprogramme!$A$1:$J$1,0),FALSE))</f>
        <v>0</v>
      </c>
      <c r="BA14" s="52">
        <f>IF($F14="Inaktiv",0,VLOOKUP($K14,Wochenprogramme!$A:$J,MATCH(V$11,Wochenprogramme!$A$1:$J$1,0),FALSE))</f>
        <v>7.8</v>
      </c>
      <c r="BB14" s="52">
        <f>IF($F14="Inaktiv",0,VLOOKUP($K14,Wochenprogramme!$A:$J,MATCH(W$11,Wochenprogramme!$A$1:$J$1,0),FALSE))</f>
        <v>7.8</v>
      </c>
      <c r="BC14" s="52">
        <f>IF($F14="Inaktiv",0,VLOOKUP($K14,Wochenprogramme!$A:$J,MATCH(X$11,Wochenprogramme!$A$1:$J$1,0),FALSE))</f>
        <v>7.8</v>
      </c>
      <c r="BD14" s="52">
        <f>IF($F14="Inaktiv",0,VLOOKUP($K14,Wochenprogramme!$A:$J,MATCH(Y$11,Wochenprogramme!$A$1:$J$1,0),FALSE))</f>
        <v>7.8</v>
      </c>
      <c r="BE14" s="52">
        <f>IF($F14="Inaktiv",0,VLOOKUP($K14,Wochenprogramme!$A:$J,MATCH(Z$11,Wochenprogramme!$A$1:$J$1,0),FALSE))</f>
        <v>7.8</v>
      </c>
      <c r="BF14" s="52">
        <f>IF($F14="Inaktiv",0,VLOOKUP($K14,Wochenprogramme!$A:$J,MATCH(AA$11,Wochenprogramme!$A$1:$J$1,0),FALSE))</f>
        <v>0</v>
      </c>
      <c r="BG14" s="52">
        <f>IF($F14="Inaktiv",0,VLOOKUP($K14,Wochenprogramme!$A:$J,MATCH(AB$11,Wochenprogramme!$A$1:$J$1,0),FALSE))</f>
        <v>0</v>
      </c>
      <c r="BH14" s="52">
        <f>IF($F14="Inaktiv",0,VLOOKUP($K14,Wochenprogramme!$A:$J,MATCH(AC$11,Wochenprogramme!$A$1:$J$1,0),FALSE))</f>
        <v>7.8</v>
      </c>
      <c r="BI14" s="52">
        <f>IF($F14="Inaktiv",0,VLOOKUP($K14,Wochenprogramme!$A:$J,MATCH(AD$11,Wochenprogramme!$A$1:$J$1,0),FALSE))</f>
        <v>7.8</v>
      </c>
      <c r="BJ14" s="52">
        <f>IF($F14="Inaktiv",0,VLOOKUP($K14,Wochenprogramme!$A:$J,MATCH(AE$11,Wochenprogramme!$A$1:$J$1,0),FALSE))</f>
        <v>7.8</v>
      </c>
      <c r="BK14" s="52">
        <f>IF($F14="Inaktiv",0,VLOOKUP($K14,Wochenprogramme!$A:$J,MATCH(AF$11,Wochenprogramme!$A$1:$J$1,0),FALSE))</f>
        <v>7.8</v>
      </c>
      <c r="BL14" s="52">
        <f>IF($F14="Inaktiv",0,VLOOKUP($K14,Wochenprogramme!$A:$J,MATCH(AG$11,Wochenprogramme!$A$1:$J$1,0),FALSE))</f>
        <v>7.8</v>
      </c>
      <c r="BM14" s="52">
        <f>IF($F14="Inaktiv",0,VLOOKUP($K14,Wochenprogramme!$A:$J,MATCH(AH$11,Wochenprogramme!$A$1:$J$1,0),FALSE))</f>
        <v>0</v>
      </c>
      <c r="BN14" s="52">
        <f>IF($F14="Inaktiv",0,VLOOKUP($K14,Wochenprogramme!$A:$J,MATCH(AI$11,Wochenprogramme!$A$1:$J$1,0),FALSE))</f>
        <v>0</v>
      </c>
      <c r="BO14" s="52">
        <f>IF($F14="Inaktiv",0,VLOOKUP($K14,Wochenprogramme!$A:$J,MATCH(AJ$11,Wochenprogramme!$A$1:$J$1,0),FALSE))</f>
        <v>7.8</v>
      </c>
      <c r="BP14" s="52">
        <f>IF($F14="Inaktiv",0,VLOOKUP($K14,Wochenprogramme!$A:$J,MATCH(AK$11,Wochenprogramme!$A$1:$J$1,0),FALSE))</f>
        <v>7.8</v>
      </c>
      <c r="BQ14" s="52">
        <f>IF($F14="Inaktiv",0,VLOOKUP($K14,Wochenprogramme!$A:$J,MATCH(AL$11,Wochenprogramme!$A$1:$J$1,0),FALSE))</f>
        <v>7.8</v>
      </c>
      <c r="BR14" s="52">
        <f>IF($F14="Inaktiv",0,VLOOKUP($K14,Wochenprogramme!$A:$J,MATCH(AM$11,Wochenprogramme!$A$1:$J$1,0),FALSE))</f>
        <v>7.8</v>
      </c>
      <c r="BS14" s="52">
        <f>IF($F14="Inaktiv",0,VLOOKUP($K14,Wochenprogramme!$A:$J,MATCH(AN$11,Wochenprogramme!$A$1:$J$1,0),FALSE))</f>
        <v>7.8</v>
      </c>
      <c r="BT14" s="52">
        <f>IF($F14="Inaktiv",0,VLOOKUP($K14,Wochenprogramme!$A:$J,MATCH(AO$11,Wochenprogramme!$A$1:$J$1,0),FALSE))</f>
        <v>0</v>
      </c>
      <c r="BU14" s="52">
        <f>IF($F14="Inaktiv",0,VLOOKUP($K14,Wochenprogramme!$A:$J,MATCH(AP$11,Wochenprogramme!$A$1:$J$1,0),FALSE))</f>
        <v>0</v>
      </c>
      <c r="BV14" s="52">
        <f>IF($F14="Inaktiv",0,VLOOKUP($K14,Wochenprogramme!$A:$J,MATCH(AQ$11,Wochenprogramme!$A$1:$J$1,0),FALSE))</f>
        <v>7.8</v>
      </c>
      <c r="BW14" s="52">
        <f>IF($F14="Inaktiv",0,VLOOKUP($K14,Wochenprogramme!$A:$J,MATCH(AR$11,Wochenprogramme!$A$1:$J$1,0),FALSE))</f>
        <v>7.8</v>
      </c>
      <c r="BX14" s="39"/>
      <c r="BY14" s="73" t="str">
        <f>VLOOKUP(F14,'Feiertage und Ferien'!N:O,2,FALSE)</f>
        <v>VORGABE</v>
      </c>
    </row>
    <row r="15" spans="1:77" ht="15.75" x14ac:dyDescent="0.25">
      <c r="A15" s="40" t="s">
        <v>129</v>
      </c>
      <c r="B15" s="40">
        <v>3</v>
      </c>
      <c r="C15" s="40">
        <v>3</v>
      </c>
      <c r="D15" s="40" t="s">
        <v>141</v>
      </c>
      <c r="E15" s="40" t="s">
        <v>135</v>
      </c>
      <c r="F15" s="62" t="s">
        <v>23</v>
      </c>
      <c r="G15" s="64" t="str">
        <f>IF(AND($BY15=0,'2020-06 - KUP Service'!N15&gt;0),"Nicht KU berechtigt aber eingetr.!",IF(AND($BY15="VORGABE",N15&lt;$D$9),"Organ. Vorgabe nicht erfüllt!",IF(AND($BY15="VORGABE",N15&gt;=$D$9),"Eingabe korrekt!",IF(N15&lt;$BY15,"Vorgabe nicht erfüllt (%)","Eingabe korrekt!"))))</f>
        <v>Organ. Vorgabe nicht erfüllt!</v>
      </c>
      <c r="H15" s="40" t="s">
        <v>24</v>
      </c>
      <c r="I15" s="89" t="s">
        <v>136</v>
      </c>
      <c r="J15" s="89"/>
      <c r="K15" s="40">
        <v>700000</v>
      </c>
      <c r="L15" s="82">
        <f t="shared" si="8"/>
        <v>171.60000000000002</v>
      </c>
      <c r="M15" s="72">
        <f t="shared" si="9"/>
        <v>0</v>
      </c>
      <c r="N15" s="65">
        <f t="shared" si="10"/>
        <v>0</v>
      </c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39"/>
      <c r="AT15" s="52">
        <f>IF($F15="Inaktiv",0,VLOOKUP($K15,Wochenprogramme!$A:$J,MATCH(O$11,Wochenprogramme!$A$1:$J$1,0),FALSE))</f>
        <v>7.8</v>
      </c>
      <c r="AU15" s="52">
        <f>IF($F15="Inaktiv",0,VLOOKUP($K15,Wochenprogramme!$A:$J,MATCH(P$11,Wochenprogramme!$A$1:$J$1,0),FALSE))</f>
        <v>7.8</v>
      </c>
      <c r="AV15" s="52">
        <f>IF($F15="Inaktiv",0,VLOOKUP($K15,Wochenprogramme!$A:$J,MATCH(Q$11,Wochenprogramme!$A$1:$J$1,0),FALSE))</f>
        <v>7.8</v>
      </c>
      <c r="AW15" s="52">
        <f>IF($F15="Inaktiv",0,VLOOKUP($K15,Wochenprogramme!$A:$J,MATCH(R$11,Wochenprogramme!$A$1:$J$1,0),FALSE))</f>
        <v>7.8</v>
      </c>
      <c r="AX15" s="52">
        <f>IF($F15="Inaktiv",0,VLOOKUP($K15,Wochenprogramme!$A:$J,MATCH(S$11,Wochenprogramme!$A$1:$J$1,0),FALSE))</f>
        <v>7.8</v>
      </c>
      <c r="AY15" s="52">
        <f>IF($F15="Inaktiv",0,VLOOKUP($K15,Wochenprogramme!$A:$J,MATCH(T$11,Wochenprogramme!$A$1:$J$1,0),FALSE))</f>
        <v>0</v>
      </c>
      <c r="AZ15" s="52">
        <f>IF($F15="Inaktiv",0,VLOOKUP($K15,Wochenprogramme!$A:$J,MATCH(U$11,Wochenprogramme!$A$1:$J$1,0),FALSE))</f>
        <v>0</v>
      </c>
      <c r="BA15" s="52">
        <f>IF($F15="Inaktiv",0,VLOOKUP($K15,Wochenprogramme!$A:$J,MATCH(V$11,Wochenprogramme!$A$1:$J$1,0),FALSE))</f>
        <v>7.8</v>
      </c>
      <c r="BB15" s="52">
        <f>IF($F15="Inaktiv",0,VLOOKUP($K15,Wochenprogramme!$A:$J,MATCH(W$11,Wochenprogramme!$A$1:$J$1,0),FALSE))</f>
        <v>7.8</v>
      </c>
      <c r="BC15" s="52">
        <f>IF($F15="Inaktiv",0,VLOOKUP($K15,Wochenprogramme!$A:$J,MATCH(X$11,Wochenprogramme!$A$1:$J$1,0),FALSE))</f>
        <v>7.8</v>
      </c>
      <c r="BD15" s="52">
        <f>IF($F15="Inaktiv",0,VLOOKUP($K15,Wochenprogramme!$A:$J,MATCH(Y$11,Wochenprogramme!$A$1:$J$1,0),FALSE))</f>
        <v>7.8</v>
      </c>
      <c r="BE15" s="52">
        <f>IF($F15="Inaktiv",0,VLOOKUP($K15,Wochenprogramme!$A:$J,MATCH(Z$11,Wochenprogramme!$A$1:$J$1,0),FALSE))</f>
        <v>7.8</v>
      </c>
      <c r="BF15" s="52">
        <f>IF($F15="Inaktiv",0,VLOOKUP($K15,Wochenprogramme!$A:$J,MATCH(AA$11,Wochenprogramme!$A$1:$J$1,0),FALSE))</f>
        <v>0</v>
      </c>
      <c r="BG15" s="52">
        <f>IF($F15="Inaktiv",0,VLOOKUP($K15,Wochenprogramme!$A:$J,MATCH(AB$11,Wochenprogramme!$A$1:$J$1,0),FALSE))</f>
        <v>0</v>
      </c>
      <c r="BH15" s="52">
        <f>IF($F15="Inaktiv",0,VLOOKUP($K15,Wochenprogramme!$A:$J,MATCH(AC$11,Wochenprogramme!$A$1:$J$1,0),FALSE))</f>
        <v>7.8</v>
      </c>
      <c r="BI15" s="52">
        <f>IF($F15="Inaktiv",0,VLOOKUP($K15,Wochenprogramme!$A:$J,MATCH(AD$11,Wochenprogramme!$A$1:$J$1,0),FALSE))</f>
        <v>7.8</v>
      </c>
      <c r="BJ15" s="52">
        <f>IF($F15="Inaktiv",0,VLOOKUP($K15,Wochenprogramme!$A:$J,MATCH(AE$11,Wochenprogramme!$A$1:$J$1,0),FALSE))</f>
        <v>7.8</v>
      </c>
      <c r="BK15" s="52">
        <f>IF($F15="Inaktiv",0,VLOOKUP($K15,Wochenprogramme!$A:$J,MATCH(AF$11,Wochenprogramme!$A$1:$J$1,0),FALSE))</f>
        <v>7.8</v>
      </c>
      <c r="BL15" s="52">
        <f>IF($F15="Inaktiv",0,VLOOKUP($K15,Wochenprogramme!$A:$J,MATCH(AG$11,Wochenprogramme!$A$1:$J$1,0),FALSE))</f>
        <v>7.8</v>
      </c>
      <c r="BM15" s="52">
        <f>IF($F15="Inaktiv",0,VLOOKUP($K15,Wochenprogramme!$A:$J,MATCH(AH$11,Wochenprogramme!$A$1:$J$1,0),FALSE))</f>
        <v>0</v>
      </c>
      <c r="BN15" s="52">
        <f>IF($F15="Inaktiv",0,VLOOKUP($K15,Wochenprogramme!$A:$J,MATCH(AI$11,Wochenprogramme!$A$1:$J$1,0),FALSE))</f>
        <v>0</v>
      </c>
      <c r="BO15" s="52">
        <f>IF($F15="Inaktiv",0,VLOOKUP($K15,Wochenprogramme!$A:$J,MATCH(AJ$11,Wochenprogramme!$A$1:$J$1,0),FALSE))</f>
        <v>7.8</v>
      </c>
      <c r="BP15" s="52">
        <f>IF($F15="Inaktiv",0,VLOOKUP($K15,Wochenprogramme!$A:$J,MATCH(AK$11,Wochenprogramme!$A$1:$J$1,0),FALSE))</f>
        <v>7.8</v>
      </c>
      <c r="BQ15" s="52">
        <f>IF($F15="Inaktiv",0,VLOOKUP($K15,Wochenprogramme!$A:$J,MATCH(AL$11,Wochenprogramme!$A$1:$J$1,0),FALSE))</f>
        <v>7.8</v>
      </c>
      <c r="BR15" s="52">
        <f>IF($F15="Inaktiv",0,VLOOKUP($K15,Wochenprogramme!$A:$J,MATCH(AM$11,Wochenprogramme!$A$1:$J$1,0),FALSE))</f>
        <v>7.8</v>
      </c>
      <c r="BS15" s="52">
        <f>IF($F15="Inaktiv",0,VLOOKUP($K15,Wochenprogramme!$A:$J,MATCH(AN$11,Wochenprogramme!$A$1:$J$1,0),FALSE))</f>
        <v>7.8</v>
      </c>
      <c r="BT15" s="52">
        <f>IF($F15="Inaktiv",0,VLOOKUP($K15,Wochenprogramme!$A:$J,MATCH(AO$11,Wochenprogramme!$A$1:$J$1,0),FALSE))</f>
        <v>0</v>
      </c>
      <c r="BU15" s="52">
        <f>IF($F15="Inaktiv",0,VLOOKUP($K15,Wochenprogramme!$A:$J,MATCH(AP$11,Wochenprogramme!$A$1:$J$1,0),FALSE))</f>
        <v>0</v>
      </c>
      <c r="BV15" s="52">
        <f>IF($F15="Inaktiv",0,VLOOKUP($K15,Wochenprogramme!$A:$J,MATCH(AQ$11,Wochenprogramme!$A$1:$J$1,0),FALSE))</f>
        <v>7.8</v>
      </c>
      <c r="BW15" s="52">
        <f>IF($F15="Inaktiv",0,VLOOKUP($K15,Wochenprogramme!$A:$J,MATCH(AR$11,Wochenprogramme!$A$1:$J$1,0),FALSE))</f>
        <v>7.8</v>
      </c>
      <c r="BX15" s="39"/>
      <c r="BY15" s="73" t="str">
        <f>VLOOKUP(F15,'Feiertage und Ferien'!N:O,2,FALSE)</f>
        <v>VORGABE</v>
      </c>
    </row>
    <row r="16" spans="1:77" ht="15.75" x14ac:dyDescent="0.25">
      <c r="A16" s="40" t="s">
        <v>130</v>
      </c>
      <c r="B16" s="40">
        <v>4</v>
      </c>
      <c r="C16" s="40">
        <v>4</v>
      </c>
      <c r="D16" s="40" t="s">
        <v>141</v>
      </c>
      <c r="E16" s="40" t="s">
        <v>135</v>
      </c>
      <c r="F16" s="62" t="s">
        <v>26</v>
      </c>
      <c r="G16" s="64" t="str">
        <f>IF(AND($BY16=0,'2020-06 - KUP Service'!N16&gt;0),"Nicht KU berechtigt aber eingetr.!",IF(AND($BY16="VORGABE",N16&lt;$D$9),"Organ. Vorgabe nicht erfüllt!",IF(AND($BY16="VORGABE",N16&gt;=$D$9),"Eingabe korrekt!",IF(N16&lt;$BY16,"Vorgabe nicht erfüllt (%)","Eingabe korrekt!"))))</f>
        <v>Eingabe korrekt!</v>
      </c>
      <c r="H16" s="40" t="s">
        <v>24</v>
      </c>
      <c r="I16" s="89" t="s">
        <v>136</v>
      </c>
      <c r="J16" s="89"/>
      <c r="K16" s="40">
        <v>700000</v>
      </c>
      <c r="L16" s="82">
        <f t="shared" si="8"/>
        <v>0</v>
      </c>
      <c r="M16" s="72">
        <f t="shared" si="9"/>
        <v>0</v>
      </c>
      <c r="N16" s="65">
        <f t="shared" si="10"/>
        <v>0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39"/>
      <c r="AT16" s="52">
        <f>IF($F16="Inaktiv",0,VLOOKUP($K16,Wochenprogramme!$A:$J,MATCH(O$11,Wochenprogramme!$A$1:$J$1,0),FALSE))</f>
        <v>0</v>
      </c>
      <c r="AU16" s="52">
        <f>IF($F16="Inaktiv",0,VLOOKUP($K16,Wochenprogramme!$A:$J,MATCH(P$11,Wochenprogramme!$A$1:$J$1,0),FALSE))</f>
        <v>0</v>
      </c>
      <c r="AV16" s="52">
        <f>IF($F16="Inaktiv",0,VLOOKUP($K16,Wochenprogramme!$A:$J,MATCH(Q$11,Wochenprogramme!$A$1:$J$1,0),FALSE))</f>
        <v>0</v>
      </c>
      <c r="AW16" s="52">
        <f>IF($F16="Inaktiv",0,VLOOKUP($K16,Wochenprogramme!$A:$J,MATCH(R$11,Wochenprogramme!$A$1:$J$1,0),FALSE))</f>
        <v>0</v>
      </c>
      <c r="AX16" s="52">
        <f>IF($F16="Inaktiv",0,VLOOKUP($K16,Wochenprogramme!$A:$J,MATCH(S$11,Wochenprogramme!$A$1:$J$1,0),FALSE))</f>
        <v>0</v>
      </c>
      <c r="AY16" s="52">
        <f>IF($F16="Inaktiv",0,VLOOKUP($K16,Wochenprogramme!$A:$J,MATCH(T$11,Wochenprogramme!$A$1:$J$1,0),FALSE))</f>
        <v>0</v>
      </c>
      <c r="AZ16" s="52">
        <f>IF($F16="Inaktiv",0,VLOOKUP($K16,Wochenprogramme!$A:$J,MATCH(U$11,Wochenprogramme!$A$1:$J$1,0),FALSE))</f>
        <v>0</v>
      </c>
      <c r="BA16" s="52">
        <f>IF($F16="Inaktiv",0,VLOOKUP($K16,Wochenprogramme!$A:$J,MATCH(V$11,Wochenprogramme!$A$1:$J$1,0),FALSE))</f>
        <v>0</v>
      </c>
      <c r="BB16" s="52">
        <f>IF($F16="Inaktiv",0,VLOOKUP($K16,Wochenprogramme!$A:$J,MATCH(W$11,Wochenprogramme!$A$1:$J$1,0),FALSE))</f>
        <v>0</v>
      </c>
      <c r="BC16" s="52">
        <f>IF($F16="Inaktiv",0,VLOOKUP($K16,Wochenprogramme!$A:$J,MATCH(X$11,Wochenprogramme!$A$1:$J$1,0),FALSE))</f>
        <v>0</v>
      </c>
      <c r="BD16" s="52">
        <f>IF($F16="Inaktiv",0,VLOOKUP($K16,Wochenprogramme!$A:$J,MATCH(Y$11,Wochenprogramme!$A$1:$J$1,0),FALSE))</f>
        <v>0</v>
      </c>
      <c r="BE16" s="52">
        <f>IF($F16="Inaktiv",0,VLOOKUP($K16,Wochenprogramme!$A:$J,MATCH(Z$11,Wochenprogramme!$A$1:$J$1,0),FALSE))</f>
        <v>0</v>
      </c>
      <c r="BF16" s="52">
        <f>IF($F16="Inaktiv",0,VLOOKUP($K16,Wochenprogramme!$A:$J,MATCH(AA$11,Wochenprogramme!$A$1:$J$1,0),FALSE))</f>
        <v>0</v>
      </c>
      <c r="BG16" s="52">
        <f>IF($F16="Inaktiv",0,VLOOKUP($K16,Wochenprogramme!$A:$J,MATCH(AB$11,Wochenprogramme!$A$1:$J$1,0),FALSE))</f>
        <v>0</v>
      </c>
      <c r="BH16" s="52">
        <f>IF($F16="Inaktiv",0,VLOOKUP($K16,Wochenprogramme!$A:$J,MATCH(AC$11,Wochenprogramme!$A$1:$J$1,0),FALSE))</f>
        <v>0</v>
      </c>
      <c r="BI16" s="52">
        <f>IF($F16="Inaktiv",0,VLOOKUP($K16,Wochenprogramme!$A:$J,MATCH(AD$11,Wochenprogramme!$A$1:$J$1,0),FALSE))</f>
        <v>0</v>
      </c>
      <c r="BJ16" s="52">
        <f>IF($F16="Inaktiv",0,VLOOKUP($K16,Wochenprogramme!$A:$J,MATCH(AE$11,Wochenprogramme!$A$1:$J$1,0),FALSE))</f>
        <v>0</v>
      </c>
      <c r="BK16" s="52">
        <f>IF($F16="Inaktiv",0,VLOOKUP($K16,Wochenprogramme!$A:$J,MATCH(AF$11,Wochenprogramme!$A$1:$J$1,0),FALSE))</f>
        <v>0</v>
      </c>
      <c r="BL16" s="52">
        <f>IF($F16="Inaktiv",0,VLOOKUP($K16,Wochenprogramme!$A:$J,MATCH(AG$11,Wochenprogramme!$A$1:$J$1,0),FALSE))</f>
        <v>0</v>
      </c>
      <c r="BM16" s="52">
        <f>IF($F16="Inaktiv",0,VLOOKUP($K16,Wochenprogramme!$A:$J,MATCH(AH$11,Wochenprogramme!$A$1:$J$1,0),FALSE))</f>
        <v>0</v>
      </c>
      <c r="BN16" s="52">
        <f>IF($F16="Inaktiv",0,VLOOKUP($K16,Wochenprogramme!$A:$J,MATCH(AI$11,Wochenprogramme!$A$1:$J$1,0),FALSE))</f>
        <v>0</v>
      </c>
      <c r="BO16" s="52">
        <f>IF($F16="Inaktiv",0,VLOOKUP($K16,Wochenprogramme!$A:$J,MATCH(AJ$11,Wochenprogramme!$A$1:$J$1,0),FALSE))</f>
        <v>0</v>
      </c>
      <c r="BP16" s="52">
        <f>IF($F16="Inaktiv",0,VLOOKUP($K16,Wochenprogramme!$A:$J,MATCH(AK$11,Wochenprogramme!$A$1:$J$1,0),FALSE))</f>
        <v>0</v>
      </c>
      <c r="BQ16" s="52">
        <f>IF($F16="Inaktiv",0,VLOOKUP($K16,Wochenprogramme!$A:$J,MATCH(AL$11,Wochenprogramme!$A$1:$J$1,0),FALSE))</f>
        <v>0</v>
      </c>
      <c r="BR16" s="52">
        <f>IF($F16="Inaktiv",0,VLOOKUP($K16,Wochenprogramme!$A:$J,MATCH(AM$11,Wochenprogramme!$A$1:$J$1,0),FALSE))</f>
        <v>0</v>
      </c>
      <c r="BS16" s="52">
        <f>IF($F16="Inaktiv",0,VLOOKUP($K16,Wochenprogramme!$A:$J,MATCH(AN$11,Wochenprogramme!$A$1:$J$1,0),FALSE))</f>
        <v>0</v>
      </c>
      <c r="BT16" s="52">
        <f>IF($F16="Inaktiv",0,VLOOKUP($K16,Wochenprogramme!$A:$J,MATCH(AO$11,Wochenprogramme!$A$1:$J$1,0),FALSE))</f>
        <v>0</v>
      </c>
      <c r="BU16" s="52">
        <f>IF($F16="Inaktiv",0,VLOOKUP($K16,Wochenprogramme!$A:$J,MATCH(AP$11,Wochenprogramme!$A$1:$J$1,0),FALSE))</f>
        <v>0</v>
      </c>
      <c r="BV16" s="52">
        <f>IF($F16="Inaktiv",0,VLOOKUP($K16,Wochenprogramme!$A:$J,MATCH(AQ$11,Wochenprogramme!$A$1:$J$1,0),FALSE))</f>
        <v>0</v>
      </c>
      <c r="BW16" s="52">
        <f>IF($F16="Inaktiv",0,VLOOKUP($K16,Wochenprogramme!$A:$J,MATCH(AR$11,Wochenprogramme!$A$1:$J$1,0),FALSE))</f>
        <v>0</v>
      </c>
      <c r="BX16" s="39"/>
      <c r="BY16" s="73">
        <f>VLOOKUP(F16,'Feiertage und Ferien'!N:O,2,FALSE)</f>
        <v>0</v>
      </c>
    </row>
    <row r="17" spans="1:77" ht="15.75" x14ac:dyDescent="0.25">
      <c r="A17" s="40" t="s">
        <v>131</v>
      </c>
      <c r="B17" s="40">
        <v>5</v>
      </c>
      <c r="C17" s="40">
        <v>5</v>
      </c>
      <c r="D17" s="40" t="s">
        <v>141</v>
      </c>
      <c r="E17" s="40" t="s">
        <v>135</v>
      </c>
      <c r="F17" s="62" t="s">
        <v>23</v>
      </c>
      <c r="G17" s="64" t="str">
        <f>IF(AND($BY17=0,'2020-06 - KUP Service'!N17&gt;0),"Nicht KU berechtigt aber eingetr.!",IF(AND($BY17="VORGABE",N17&lt;$D$9),"Organ. Vorgabe nicht erfüllt!",IF(AND($BY17="VORGABE",N17&gt;=$D$9),"Eingabe korrekt!",IF(N17&lt;$BY17,"Vorgabe nicht erfüllt (%)","Eingabe korrekt!"))))</f>
        <v>Organ. Vorgabe nicht erfüllt!</v>
      </c>
      <c r="H17" s="40" t="s">
        <v>24</v>
      </c>
      <c r="I17" s="89" t="s">
        <v>136</v>
      </c>
      <c r="J17" s="89"/>
      <c r="K17" s="40">
        <v>700300</v>
      </c>
      <c r="L17" s="82">
        <f t="shared" si="8"/>
        <v>158.39999999999998</v>
      </c>
      <c r="M17" s="72">
        <f t="shared" si="9"/>
        <v>0</v>
      </c>
      <c r="N17" s="65">
        <f t="shared" si="10"/>
        <v>0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39"/>
      <c r="AT17" s="52">
        <f>IF($F17="Inaktiv",0,VLOOKUP($K17,Wochenprogramme!$A:$J,MATCH(O$11,Wochenprogramme!$A$1:$J$1,0),FALSE))</f>
        <v>7.2</v>
      </c>
      <c r="AU17" s="52">
        <f>IF($F17="Inaktiv",0,VLOOKUP($K17,Wochenprogramme!$A:$J,MATCH(P$11,Wochenprogramme!$A$1:$J$1,0),FALSE))</f>
        <v>7.2</v>
      </c>
      <c r="AV17" s="52">
        <f>IF($F17="Inaktiv",0,VLOOKUP($K17,Wochenprogramme!$A:$J,MATCH(Q$11,Wochenprogramme!$A$1:$J$1,0),FALSE))</f>
        <v>7.2</v>
      </c>
      <c r="AW17" s="52">
        <f>IF($F17="Inaktiv",0,VLOOKUP($K17,Wochenprogramme!$A:$J,MATCH(R$11,Wochenprogramme!$A$1:$J$1,0),FALSE))</f>
        <v>7.2</v>
      </c>
      <c r="AX17" s="52">
        <f>IF($F17="Inaktiv",0,VLOOKUP($K17,Wochenprogramme!$A:$J,MATCH(S$11,Wochenprogramme!$A$1:$J$1,0),FALSE))</f>
        <v>7.2</v>
      </c>
      <c r="AY17" s="52">
        <f>IF($F17="Inaktiv",0,VLOOKUP($K17,Wochenprogramme!$A:$J,MATCH(T$11,Wochenprogramme!$A$1:$J$1,0),FALSE))</f>
        <v>0</v>
      </c>
      <c r="AZ17" s="52">
        <f>IF($F17="Inaktiv",0,VLOOKUP($K17,Wochenprogramme!$A:$J,MATCH(U$11,Wochenprogramme!$A$1:$J$1,0),FALSE))</f>
        <v>0</v>
      </c>
      <c r="BA17" s="52">
        <f>IF($F17="Inaktiv",0,VLOOKUP($K17,Wochenprogramme!$A:$J,MATCH(V$11,Wochenprogramme!$A$1:$J$1,0),FALSE))</f>
        <v>7.2</v>
      </c>
      <c r="BB17" s="52">
        <f>IF($F17="Inaktiv",0,VLOOKUP($K17,Wochenprogramme!$A:$J,MATCH(W$11,Wochenprogramme!$A$1:$J$1,0),FALSE))</f>
        <v>7.2</v>
      </c>
      <c r="BC17" s="52">
        <f>IF($F17="Inaktiv",0,VLOOKUP($K17,Wochenprogramme!$A:$J,MATCH(X$11,Wochenprogramme!$A$1:$J$1,0),FALSE))</f>
        <v>7.2</v>
      </c>
      <c r="BD17" s="52">
        <f>IF($F17="Inaktiv",0,VLOOKUP($K17,Wochenprogramme!$A:$J,MATCH(Y$11,Wochenprogramme!$A$1:$J$1,0),FALSE))</f>
        <v>7.2</v>
      </c>
      <c r="BE17" s="52">
        <f>IF($F17="Inaktiv",0,VLOOKUP($K17,Wochenprogramme!$A:$J,MATCH(Z$11,Wochenprogramme!$A$1:$J$1,0),FALSE))</f>
        <v>7.2</v>
      </c>
      <c r="BF17" s="52">
        <f>IF($F17="Inaktiv",0,VLOOKUP($K17,Wochenprogramme!$A:$J,MATCH(AA$11,Wochenprogramme!$A$1:$J$1,0),FALSE))</f>
        <v>0</v>
      </c>
      <c r="BG17" s="52">
        <f>IF($F17="Inaktiv",0,VLOOKUP($K17,Wochenprogramme!$A:$J,MATCH(AB$11,Wochenprogramme!$A$1:$J$1,0),FALSE))</f>
        <v>0</v>
      </c>
      <c r="BH17" s="52">
        <f>IF($F17="Inaktiv",0,VLOOKUP($K17,Wochenprogramme!$A:$J,MATCH(AC$11,Wochenprogramme!$A$1:$J$1,0),FALSE))</f>
        <v>7.2</v>
      </c>
      <c r="BI17" s="52">
        <f>IF($F17="Inaktiv",0,VLOOKUP($K17,Wochenprogramme!$A:$J,MATCH(AD$11,Wochenprogramme!$A$1:$J$1,0),FALSE))</f>
        <v>7.2</v>
      </c>
      <c r="BJ17" s="52">
        <f>IF($F17="Inaktiv",0,VLOOKUP($K17,Wochenprogramme!$A:$J,MATCH(AE$11,Wochenprogramme!$A$1:$J$1,0),FALSE))</f>
        <v>7.2</v>
      </c>
      <c r="BK17" s="52">
        <f>IF($F17="Inaktiv",0,VLOOKUP($K17,Wochenprogramme!$A:$J,MATCH(AF$11,Wochenprogramme!$A$1:$J$1,0),FALSE))</f>
        <v>7.2</v>
      </c>
      <c r="BL17" s="52">
        <f>IF($F17="Inaktiv",0,VLOOKUP($K17,Wochenprogramme!$A:$J,MATCH(AG$11,Wochenprogramme!$A$1:$J$1,0),FALSE))</f>
        <v>7.2</v>
      </c>
      <c r="BM17" s="52">
        <f>IF($F17="Inaktiv",0,VLOOKUP($K17,Wochenprogramme!$A:$J,MATCH(AH$11,Wochenprogramme!$A$1:$J$1,0),FALSE))</f>
        <v>0</v>
      </c>
      <c r="BN17" s="52">
        <f>IF($F17="Inaktiv",0,VLOOKUP($K17,Wochenprogramme!$A:$J,MATCH(AI$11,Wochenprogramme!$A$1:$J$1,0),FALSE))</f>
        <v>0</v>
      </c>
      <c r="BO17" s="52">
        <f>IF($F17="Inaktiv",0,VLOOKUP($K17,Wochenprogramme!$A:$J,MATCH(AJ$11,Wochenprogramme!$A$1:$J$1,0),FALSE))</f>
        <v>7.2</v>
      </c>
      <c r="BP17" s="52">
        <f>IF($F17="Inaktiv",0,VLOOKUP($K17,Wochenprogramme!$A:$J,MATCH(AK$11,Wochenprogramme!$A$1:$J$1,0),FALSE))</f>
        <v>7.2</v>
      </c>
      <c r="BQ17" s="52">
        <f>IF($F17="Inaktiv",0,VLOOKUP($K17,Wochenprogramme!$A:$J,MATCH(AL$11,Wochenprogramme!$A$1:$J$1,0),FALSE))</f>
        <v>7.2</v>
      </c>
      <c r="BR17" s="52">
        <f>IF($F17="Inaktiv",0,VLOOKUP($K17,Wochenprogramme!$A:$J,MATCH(AM$11,Wochenprogramme!$A$1:$J$1,0),FALSE))</f>
        <v>7.2</v>
      </c>
      <c r="BS17" s="52">
        <f>IF($F17="Inaktiv",0,VLOOKUP($K17,Wochenprogramme!$A:$J,MATCH(AN$11,Wochenprogramme!$A$1:$J$1,0),FALSE))</f>
        <v>7.2</v>
      </c>
      <c r="BT17" s="52">
        <f>IF($F17="Inaktiv",0,VLOOKUP($K17,Wochenprogramme!$A:$J,MATCH(AO$11,Wochenprogramme!$A$1:$J$1,0),FALSE))</f>
        <v>0</v>
      </c>
      <c r="BU17" s="52">
        <f>IF($F17="Inaktiv",0,VLOOKUP($K17,Wochenprogramme!$A:$J,MATCH(AP$11,Wochenprogramme!$A$1:$J$1,0),FALSE))</f>
        <v>0</v>
      </c>
      <c r="BV17" s="52">
        <f>IF($F17="Inaktiv",0,VLOOKUP($K17,Wochenprogramme!$A:$J,MATCH(AQ$11,Wochenprogramme!$A$1:$J$1,0),FALSE))</f>
        <v>7.2</v>
      </c>
      <c r="BW17" s="52">
        <f>IF($F17="Inaktiv",0,VLOOKUP($K17,Wochenprogramme!$A:$J,MATCH(AR$11,Wochenprogramme!$A$1:$J$1,0),FALSE))</f>
        <v>7.2</v>
      </c>
      <c r="BX17" s="39"/>
      <c r="BY17" s="73" t="str">
        <f>VLOOKUP(F17,'Feiertage und Ferien'!N:O,2,FALSE)</f>
        <v>VORGABE</v>
      </c>
    </row>
    <row r="18" spans="1:77" ht="15.75" x14ac:dyDescent="0.25">
      <c r="A18" s="40" t="s">
        <v>132</v>
      </c>
      <c r="B18" s="40">
        <v>6</v>
      </c>
      <c r="C18" s="40">
        <v>6</v>
      </c>
      <c r="D18" s="40" t="s">
        <v>141</v>
      </c>
      <c r="E18" s="40" t="s">
        <v>135</v>
      </c>
      <c r="F18" s="62" t="s">
        <v>23</v>
      </c>
      <c r="G18" s="64" t="str">
        <f>IF(AND($BY18=0,'2020-06 - KUP Service'!N18&gt;0),"Nicht KU berechtigt aber eingetr.!",IF(AND($BY18="VORGABE",N18&lt;$D$9),"Organ. Vorgabe nicht erfüllt!",IF(AND($BY18="VORGABE",N18&gt;=$D$9),"Eingabe korrekt!",IF(N18&lt;$BY18,"Vorgabe nicht erfüllt (%)","Eingabe korrekt!"))))</f>
        <v>Organ. Vorgabe nicht erfüllt!</v>
      </c>
      <c r="H18" s="40" t="s">
        <v>24</v>
      </c>
      <c r="I18" s="89" t="s">
        <v>136</v>
      </c>
      <c r="J18" s="89"/>
      <c r="K18" s="40">
        <v>700000</v>
      </c>
      <c r="L18" s="82">
        <f t="shared" si="8"/>
        <v>171.60000000000002</v>
      </c>
      <c r="M18" s="72">
        <f t="shared" si="9"/>
        <v>0</v>
      </c>
      <c r="N18" s="65">
        <f t="shared" si="10"/>
        <v>0</v>
      </c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39"/>
      <c r="AT18" s="52">
        <f>IF($F18="Inaktiv",0,VLOOKUP($K18,Wochenprogramme!$A:$J,MATCH(O$11,Wochenprogramme!$A$1:$J$1,0),FALSE))</f>
        <v>7.8</v>
      </c>
      <c r="AU18" s="52">
        <f>IF($F18="Inaktiv",0,VLOOKUP($K18,Wochenprogramme!$A:$J,MATCH(P$11,Wochenprogramme!$A$1:$J$1,0),FALSE))</f>
        <v>7.8</v>
      </c>
      <c r="AV18" s="52">
        <f>IF($F18="Inaktiv",0,VLOOKUP($K18,Wochenprogramme!$A:$J,MATCH(Q$11,Wochenprogramme!$A$1:$J$1,0),FALSE))</f>
        <v>7.8</v>
      </c>
      <c r="AW18" s="52">
        <f>IF($F18="Inaktiv",0,VLOOKUP($K18,Wochenprogramme!$A:$J,MATCH(R$11,Wochenprogramme!$A$1:$J$1,0),FALSE))</f>
        <v>7.8</v>
      </c>
      <c r="AX18" s="52">
        <f>IF($F18="Inaktiv",0,VLOOKUP($K18,Wochenprogramme!$A:$J,MATCH(S$11,Wochenprogramme!$A$1:$J$1,0),FALSE))</f>
        <v>7.8</v>
      </c>
      <c r="AY18" s="52">
        <f>IF($F18="Inaktiv",0,VLOOKUP($K18,Wochenprogramme!$A:$J,MATCH(T$11,Wochenprogramme!$A$1:$J$1,0),FALSE))</f>
        <v>0</v>
      </c>
      <c r="AZ18" s="52">
        <f>IF($F18="Inaktiv",0,VLOOKUP($K18,Wochenprogramme!$A:$J,MATCH(U$11,Wochenprogramme!$A$1:$J$1,0),FALSE))</f>
        <v>0</v>
      </c>
      <c r="BA18" s="52">
        <f>IF($F18="Inaktiv",0,VLOOKUP($K18,Wochenprogramme!$A:$J,MATCH(V$11,Wochenprogramme!$A$1:$J$1,0),FALSE))</f>
        <v>7.8</v>
      </c>
      <c r="BB18" s="52">
        <f>IF($F18="Inaktiv",0,VLOOKUP($K18,Wochenprogramme!$A:$J,MATCH(W$11,Wochenprogramme!$A$1:$J$1,0),FALSE))</f>
        <v>7.8</v>
      </c>
      <c r="BC18" s="52">
        <f>IF($F18="Inaktiv",0,VLOOKUP($K18,Wochenprogramme!$A:$J,MATCH(X$11,Wochenprogramme!$A$1:$J$1,0),FALSE))</f>
        <v>7.8</v>
      </c>
      <c r="BD18" s="52">
        <f>IF($F18="Inaktiv",0,VLOOKUP($K18,Wochenprogramme!$A:$J,MATCH(Y$11,Wochenprogramme!$A$1:$J$1,0),FALSE))</f>
        <v>7.8</v>
      </c>
      <c r="BE18" s="52">
        <f>IF($F18="Inaktiv",0,VLOOKUP($K18,Wochenprogramme!$A:$J,MATCH(Z$11,Wochenprogramme!$A$1:$J$1,0),FALSE))</f>
        <v>7.8</v>
      </c>
      <c r="BF18" s="52">
        <f>IF($F18="Inaktiv",0,VLOOKUP($K18,Wochenprogramme!$A:$J,MATCH(AA$11,Wochenprogramme!$A$1:$J$1,0),FALSE))</f>
        <v>0</v>
      </c>
      <c r="BG18" s="52">
        <f>IF($F18="Inaktiv",0,VLOOKUP($K18,Wochenprogramme!$A:$J,MATCH(AB$11,Wochenprogramme!$A$1:$J$1,0),FALSE))</f>
        <v>0</v>
      </c>
      <c r="BH18" s="52">
        <f>IF($F18="Inaktiv",0,VLOOKUP($K18,Wochenprogramme!$A:$J,MATCH(AC$11,Wochenprogramme!$A$1:$J$1,0),FALSE))</f>
        <v>7.8</v>
      </c>
      <c r="BI18" s="52">
        <f>IF($F18="Inaktiv",0,VLOOKUP($K18,Wochenprogramme!$A:$J,MATCH(AD$11,Wochenprogramme!$A$1:$J$1,0),FALSE))</f>
        <v>7.8</v>
      </c>
      <c r="BJ18" s="52">
        <f>IF($F18="Inaktiv",0,VLOOKUP($K18,Wochenprogramme!$A:$J,MATCH(AE$11,Wochenprogramme!$A$1:$J$1,0),FALSE))</f>
        <v>7.8</v>
      </c>
      <c r="BK18" s="52">
        <f>IF($F18="Inaktiv",0,VLOOKUP($K18,Wochenprogramme!$A:$J,MATCH(AF$11,Wochenprogramme!$A$1:$J$1,0),FALSE))</f>
        <v>7.8</v>
      </c>
      <c r="BL18" s="52">
        <f>IF($F18="Inaktiv",0,VLOOKUP($K18,Wochenprogramme!$A:$J,MATCH(AG$11,Wochenprogramme!$A$1:$J$1,0),FALSE))</f>
        <v>7.8</v>
      </c>
      <c r="BM18" s="52">
        <f>IF($F18="Inaktiv",0,VLOOKUP($K18,Wochenprogramme!$A:$J,MATCH(AH$11,Wochenprogramme!$A$1:$J$1,0),FALSE))</f>
        <v>0</v>
      </c>
      <c r="BN18" s="52">
        <f>IF($F18="Inaktiv",0,VLOOKUP($K18,Wochenprogramme!$A:$J,MATCH(AI$11,Wochenprogramme!$A$1:$J$1,0),FALSE))</f>
        <v>0</v>
      </c>
      <c r="BO18" s="52">
        <f>IF($F18="Inaktiv",0,VLOOKUP($K18,Wochenprogramme!$A:$J,MATCH(AJ$11,Wochenprogramme!$A$1:$J$1,0),FALSE))</f>
        <v>7.8</v>
      </c>
      <c r="BP18" s="52">
        <f>IF($F18="Inaktiv",0,VLOOKUP($K18,Wochenprogramme!$A:$J,MATCH(AK$11,Wochenprogramme!$A$1:$J$1,0),FALSE))</f>
        <v>7.8</v>
      </c>
      <c r="BQ18" s="52">
        <f>IF($F18="Inaktiv",0,VLOOKUP($K18,Wochenprogramme!$A:$J,MATCH(AL$11,Wochenprogramme!$A$1:$J$1,0),FALSE))</f>
        <v>7.8</v>
      </c>
      <c r="BR18" s="52">
        <f>IF($F18="Inaktiv",0,VLOOKUP($K18,Wochenprogramme!$A:$J,MATCH(AM$11,Wochenprogramme!$A$1:$J$1,0),FALSE))</f>
        <v>7.8</v>
      </c>
      <c r="BS18" s="52">
        <f>IF($F18="Inaktiv",0,VLOOKUP($K18,Wochenprogramme!$A:$J,MATCH(AN$11,Wochenprogramme!$A$1:$J$1,0),FALSE))</f>
        <v>7.8</v>
      </c>
      <c r="BT18" s="52">
        <f>IF($F18="Inaktiv",0,VLOOKUP($K18,Wochenprogramme!$A:$J,MATCH(AO$11,Wochenprogramme!$A$1:$J$1,0),FALSE))</f>
        <v>0</v>
      </c>
      <c r="BU18" s="52">
        <f>IF($F18="Inaktiv",0,VLOOKUP($K18,Wochenprogramme!$A:$J,MATCH(AP$11,Wochenprogramme!$A$1:$J$1,0),FALSE))</f>
        <v>0</v>
      </c>
      <c r="BV18" s="52">
        <f>IF($F18="Inaktiv",0,VLOOKUP($K18,Wochenprogramme!$A:$J,MATCH(AQ$11,Wochenprogramme!$A$1:$J$1,0),FALSE))</f>
        <v>7.8</v>
      </c>
      <c r="BW18" s="52">
        <f>IF($F18="Inaktiv",0,VLOOKUP($K18,Wochenprogramme!$A:$J,MATCH(AR$11,Wochenprogramme!$A$1:$J$1,0),FALSE))</f>
        <v>7.8</v>
      </c>
      <c r="BX18" s="39"/>
      <c r="BY18" s="73" t="str">
        <f>VLOOKUP(F18,'Feiertage und Ferien'!N:O,2,FALSE)</f>
        <v>VORGABE</v>
      </c>
    </row>
  </sheetData>
  <autoFilter ref="A12:BY12" xr:uid="{E7231969-B4D3-428F-9B77-D70BF18058CC}"/>
  <mergeCells count="85">
    <mergeCell ref="BT6:BT8"/>
    <mergeCell ref="BU6:BU8"/>
    <mergeCell ref="BV6:BV8"/>
    <mergeCell ref="BW6:BW8"/>
    <mergeCell ref="O9:AR9"/>
    <mergeCell ref="AT9:BW9"/>
    <mergeCell ref="BN6:BN8"/>
    <mergeCell ref="BO6:BO8"/>
    <mergeCell ref="BP6:BP8"/>
    <mergeCell ref="BQ6:BQ8"/>
    <mergeCell ref="BR6:BR8"/>
    <mergeCell ref="BS6:BS8"/>
    <mergeCell ref="BH6:BH8"/>
    <mergeCell ref="BI6:BI8"/>
    <mergeCell ref="BJ6:BJ8"/>
    <mergeCell ref="BK6:BK8"/>
    <mergeCell ref="BL6:BL8"/>
    <mergeCell ref="BM6:BM8"/>
    <mergeCell ref="BB6:BB8"/>
    <mergeCell ref="BC6:BC8"/>
    <mergeCell ref="BD6:BD8"/>
    <mergeCell ref="BE6:BE8"/>
    <mergeCell ref="BF6:BF8"/>
    <mergeCell ref="BG6:BG8"/>
    <mergeCell ref="BA6:BA8"/>
    <mergeCell ref="AP6:AP8"/>
    <mergeCell ref="AQ6:AQ8"/>
    <mergeCell ref="AR6:AR8"/>
    <mergeCell ref="AT6:AT8"/>
    <mergeCell ref="AU6:AU8"/>
    <mergeCell ref="AV6:AV8"/>
    <mergeCell ref="AW6:AW8"/>
    <mergeCell ref="AX6:AX8"/>
    <mergeCell ref="AY6:AY8"/>
    <mergeCell ref="AZ6:AZ8"/>
    <mergeCell ref="AO6:AO8"/>
    <mergeCell ref="AD6:AD8"/>
    <mergeCell ref="AE6:AE8"/>
    <mergeCell ref="AF6:AF8"/>
    <mergeCell ref="AG6:AG8"/>
    <mergeCell ref="AH6:AH8"/>
    <mergeCell ref="AI6:AI8"/>
    <mergeCell ref="AJ6:AJ8"/>
    <mergeCell ref="AK6:AK8"/>
    <mergeCell ref="AL6:AL8"/>
    <mergeCell ref="AM6:AM8"/>
    <mergeCell ref="AN6:AN8"/>
    <mergeCell ref="X6:X8"/>
    <mergeCell ref="Y6:Y8"/>
    <mergeCell ref="Z6:Z8"/>
    <mergeCell ref="AA6:AA8"/>
    <mergeCell ref="AB6:AB8"/>
    <mergeCell ref="L6:L11"/>
    <mergeCell ref="M6:M11"/>
    <mergeCell ref="N6:N11"/>
    <mergeCell ref="O6:O8"/>
    <mergeCell ref="P6:P8"/>
    <mergeCell ref="Q6:Q8"/>
    <mergeCell ref="AX3:AZ3"/>
    <mergeCell ref="BA3:BB3"/>
    <mergeCell ref="BD3:BE3"/>
    <mergeCell ref="BF3:BG3"/>
    <mergeCell ref="P4:Q4"/>
    <mergeCell ref="R4:T4"/>
    <mergeCell ref="V4:W4"/>
    <mergeCell ref="AV3:AW3"/>
    <mergeCell ref="AC6:AC8"/>
    <mergeCell ref="R6:R8"/>
    <mergeCell ref="S6:S8"/>
    <mergeCell ref="T6:T8"/>
    <mergeCell ref="U6:U8"/>
    <mergeCell ref="V6:V8"/>
    <mergeCell ref="W6:W8"/>
    <mergeCell ref="X2:Z2"/>
    <mergeCell ref="A3:N3"/>
    <mergeCell ref="P3:Q3"/>
    <mergeCell ref="R3:T3"/>
    <mergeCell ref="AS3:AU3"/>
    <mergeCell ref="A1:N1"/>
    <mergeCell ref="P1:Q1"/>
    <mergeCell ref="V1:W1"/>
    <mergeCell ref="A2:N2"/>
    <mergeCell ref="P2:Q2"/>
    <mergeCell ref="R2:T2"/>
    <mergeCell ref="V2:W2"/>
  </mergeCells>
  <phoneticPr fontId="11" type="noConversion"/>
  <conditionalFormatting sqref="O11:AR12">
    <cfRule type="expression" dxfId="123" priority="295">
      <formula>AND(O$11="So")</formula>
    </cfRule>
    <cfRule type="expression" dxfId="122" priority="296">
      <formula>AND(O$11="Sa")</formula>
    </cfRule>
  </conditionalFormatting>
  <conditionalFormatting sqref="O12">
    <cfRule type="expression" dxfId="121" priority="297">
      <formula>AND(O$12&lt;&gt;0)</formula>
    </cfRule>
  </conditionalFormatting>
  <conditionalFormatting sqref="O12:AR12">
    <cfRule type="expression" dxfId="120" priority="285">
      <formula>VLOOKUP(O12,Feiertage1,1,0)</formula>
    </cfRule>
  </conditionalFormatting>
  <conditionalFormatting sqref="O6:AR6 AT6:BW6">
    <cfRule type="expression" priority="284">
      <formula>VLOOKUP(O12,Feiertage1,2,1)</formula>
    </cfRule>
  </conditionalFormatting>
  <conditionalFormatting sqref="O9">
    <cfRule type="expression" dxfId="119" priority="298">
      <formula>AND(DAY(U12)=1,TEXT(U12,"MMMM") &amp; " "&amp;TEXT(U12,"JJJJ"),"gg")</formula>
    </cfRule>
    <cfRule type="expression" dxfId="118" priority="299">
      <formula>AND(MOD(MONTH(U$12),2)=1)</formula>
    </cfRule>
  </conditionalFormatting>
  <conditionalFormatting sqref="BF3:BG4">
    <cfRule type="colorScale" priority="277">
      <colorScale>
        <cfvo type="min"/>
        <cfvo type="num" val="0.5"/>
        <cfvo type="max"/>
        <color rgb="FFF8696B"/>
        <color rgb="FFFFEB84"/>
        <color rgb="FF63BE7B"/>
      </colorScale>
    </cfRule>
  </conditionalFormatting>
  <conditionalFormatting sqref="AT9">
    <cfRule type="expression" dxfId="117" priority="275">
      <formula>AND(DAY(AZ12)=1,TEXT(AZ12,"MMMM") &amp; " "&amp;TEXT(AZ12,"JJJJ"),"gg")</formula>
    </cfRule>
    <cfRule type="expression" dxfId="116" priority="276">
      <formula>AND(MOD(MONTH(AZ$12),2)=1)</formula>
    </cfRule>
  </conditionalFormatting>
  <conditionalFormatting sqref="O7:AR8 AT7:BW8">
    <cfRule type="expression" priority="300">
      <formula>VLOOKUP(#REF!,Feiertage1,2,1)</formula>
    </cfRule>
  </conditionalFormatting>
  <conditionalFormatting sqref="F6:G6">
    <cfRule type="cellIs" dxfId="115" priority="273" operator="lessThan">
      <formula>0.3</formula>
    </cfRule>
    <cfRule type="cellIs" dxfId="114" priority="274" operator="greaterThanOrEqual">
      <formula>0.3</formula>
    </cfRule>
  </conditionalFormatting>
  <conditionalFormatting sqref="E6">
    <cfRule type="cellIs" dxfId="113" priority="250" operator="lessThan">
      <formula>0.3</formula>
    </cfRule>
    <cfRule type="cellIs" dxfId="112" priority="251" operator="greaterThanOrEqual">
      <formula>0.3</formula>
    </cfRule>
  </conditionalFormatting>
  <conditionalFormatting sqref="O11:AR11">
    <cfRule type="expression" dxfId="111" priority="247">
      <formula>VLOOKUP(O12,Feiertage1,1,0)</formula>
    </cfRule>
  </conditionalFormatting>
  <conditionalFormatting sqref="N13 M14:N18">
    <cfRule type="expression" dxfId="110" priority="193">
      <formula>$F13="Inaktiv"</formula>
    </cfRule>
    <cfRule type="expression" dxfId="109" priority="196">
      <formula>$G13="Eingabe korrekt!"</formula>
    </cfRule>
  </conditionalFormatting>
  <conditionalFormatting sqref="G13:G18">
    <cfRule type="expression" dxfId="108" priority="189">
      <formula>$F13="Inaktiv"</formula>
    </cfRule>
    <cfRule type="cellIs" dxfId="107" priority="195" operator="equal">
      <formula>"Eingabe korrekt!"</formula>
    </cfRule>
  </conditionalFormatting>
  <conditionalFormatting sqref="M13">
    <cfRule type="expression" dxfId="106" priority="192">
      <formula>$F13="Inaktiv"</formula>
    </cfRule>
    <cfRule type="expression" dxfId="105" priority="194">
      <formula>$G13="Eingabe korrekt!"</formula>
    </cfRule>
  </conditionalFormatting>
  <conditionalFormatting sqref="K13 E14:F18 H14:L18">
    <cfRule type="expression" dxfId="104" priority="191">
      <formula>$F13="Inaktiv"</formula>
    </cfRule>
  </conditionalFormatting>
  <conditionalFormatting sqref="H13:J13">
    <cfRule type="expression" dxfId="103" priority="190">
      <formula>$F13="Inaktiv"</formula>
    </cfRule>
  </conditionalFormatting>
  <conditionalFormatting sqref="A13:F13 A15 A17 B16:C16">
    <cfRule type="expression" dxfId="102" priority="188">
      <formula>$F13="Inaktiv"</formula>
    </cfRule>
  </conditionalFormatting>
  <conditionalFormatting sqref="L13">
    <cfRule type="expression" dxfId="101" priority="187">
      <formula>$F13="Inaktiv"</formula>
    </cfRule>
  </conditionalFormatting>
  <conditionalFormatting sqref="AT13">
    <cfRule type="expression" dxfId="100" priority="157">
      <formula>OR(AT13="FG",AT13="FG1")</formula>
    </cfRule>
    <cfRule type="expression" dxfId="99" priority="158">
      <formula>AND(AT13="K")</formula>
    </cfRule>
    <cfRule type="expression" dxfId="98" priority="159">
      <formula>AND(AT13="KSI")</formula>
    </cfRule>
    <cfRule type="expression" dxfId="97" priority="160">
      <formula>OR(AT13="SG",AT13="SG1")</formula>
    </cfRule>
    <cfRule type="expression" dxfId="96" priority="161">
      <formula>AND(AT13="KU")</formula>
    </cfRule>
    <cfRule type="expression" dxfId="95" priority="162">
      <formula>OR(AT13="U",AT13="U1")</formula>
    </cfRule>
    <cfRule type="expression" dxfId="94" priority="163">
      <formula>AND(AT$11="So")</formula>
    </cfRule>
    <cfRule type="expression" dxfId="93" priority="164">
      <formula>AND(AT$11="Sa")</formula>
    </cfRule>
  </conditionalFormatting>
  <conditionalFormatting sqref="AT13">
    <cfRule type="expression" dxfId="92" priority="156">
      <formula>VLOOKUP(AT$12,Feiertage1,1,0)</formula>
    </cfRule>
  </conditionalFormatting>
  <conditionalFormatting sqref="AT13 AT14:BW18 O14:AR18">
    <cfRule type="expression" dxfId="91" priority="154">
      <formula>$F13="Inaktiv"</formula>
    </cfRule>
    <cfRule type="expression" dxfId="90" priority="155">
      <formula>AND(O13="KU 1/2")</formula>
    </cfRule>
  </conditionalFormatting>
  <conditionalFormatting sqref="AT13">
    <cfRule type="expression" dxfId="89" priority="153">
      <formula>VLOOKUP(AT$12,Feiertage1,1,0)</formula>
    </cfRule>
  </conditionalFormatting>
  <conditionalFormatting sqref="AT13">
    <cfRule type="expression" dxfId="88" priority="151">
      <formula>$F13="Inaktiv"</formula>
    </cfRule>
    <cfRule type="expression" dxfId="87" priority="152">
      <formula>AND(AT13="KU 1/2")</formula>
    </cfRule>
  </conditionalFormatting>
  <conditionalFormatting sqref="AU13:BW13">
    <cfRule type="expression" dxfId="86" priority="143">
      <formula>OR(AU13="FG",AU13="FG1")</formula>
    </cfRule>
    <cfRule type="expression" dxfId="85" priority="144">
      <formula>AND(AU13="K")</formula>
    </cfRule>
    <cfRule type="expression" dxfId="84" priority="145">
      <formula>AND(AU13="KSI")</formula>
    </cfRule>
    <cfRule type="expression" dxfId="83" priority="146">
      <formula>OR(AU13="SG",AU13="SG1")</formula>
    </cfRule>
    <cfRule type="expression" dxfId="82" priority="147">
      <formula>AND(AU13="KU")</formula>
    </cfRule>
    <cfRule type="expression" dxfId="81" priority="148">
      <formula>OR(AU13="U",AU13="U1")</formula>
    </cfRule>
    <cfRule type="expression" dxfId="80" priority="149">
      <formula>AND(AU$11="So")</formula>
    </cfRule>
    <cfRule type="expression" dxfId="79" priority="150">
      <formula>AND(AU$11="Sa")</formula>
    </cfRule>
  </conditionalFormatting>
  <conditionalFormatting sqref="AU13:BW13">
    <cfRule type="expression" dxfId="78" priority="142">
      <formula>VLOOKUP(AU$12,Feiertage1,1,0)</formula>
    </cfRule>
  </conditionalFormatting>
  <conditionalFormatting sqref="AU13:BW13">
    <cfRule type="expression" dxfId="77" priority="140">
      <formula>$F13="Inaktiv"</formula>
    </cfRule>
    <cfRule type="expression" dxfId="76" priority="141">
      <formula>AND(AU13="KU 1/2")</formula>
    </cfRule>
  </conditionalFormatting>
  <conditionalFormatting sqref="AU13:BW13">
    <cfRule type="expression" dxfId="75" priority="139">
      <formula>VLOOKUP(AU$12,Feiertage1,1,0)</formula>
    </cfRule>
  </conditionalFormatting>
  <conditionalFormatting sqref="AU13:BW13">
    <cfRule type="expression" dxfId="74" priority="137">
      <formula>$F13="Inaktiv"</formula>
    </cfRule>
    <cfRule type="expression" dxfId="73" priority="138">
      <formula>AND(AU13="KU 1/2")</formula>
    </cfRule>
  </conditionalFormatting>
  <conditionalFormatting sqref="O13 O14:AR18">
    <cfRule type="expression" dxfId="72" priority="101">
      <formula>AND(AT13&lt;=0,COUNTIFS(O$11,"&lt;&gt;Sa",O$11,"&lt;&gt;So")&gt;0)</formula>
    </cfRule>
    <cfRule type="expression" dxfId="71" priority="105">
      <formula>OR(O13="FG",O13="FG1")</formula>
    </cfRule>
    <cfRule type="expression" dxfId="70" priority="106">
      <formula>AND(O13="K")</formula>
    </cfRule>
    <cfRule type="expression" dxfId="69" priority="107">
      <formula>AND(O13="KSI")</formula>
    </cfRule>
    <cfRule type="expression" dxfId="68" priority="108">
      <formula>OR(O13="SG",O13="SG1")</formula>
    </cfRule>
    <cfRule type="expression" dxfId="67" priority="109">
      <formula>AND(O13="KU")</formula>
    </cfRule>
    <cfRule type="expression" dxfId="66" priority="110">
      <formula>OR(O13="U",O13="U1")</formula>
    </cfRule>
    <cfRule type="expression" dxfId="65" priority="111">
      <formula>AND(O$11="So")</formula>
    </cfRule>
    <cfRule type="expression" dxfId="64" priority="112">
      <formula>AND(O$11="Sa")</formula>
    </cfRule>
  </conditionalFormatting>
  <conditionalFormatting sqref="O13">
    <cfRule type="expression" dxfId="63" priority="104">
      <formula>VLOOKUP(O$12,Feiertage1,1,0)</formula>
    </cfRule>
  </conditionalFormatting>
  <conditionalFormatting sqref="O13">
    <cfRule type="expression" dxfId="62" priority="102">
      <formula>$F13="Inaktiv"</formula>
    </cfRule>
    <cfRule type="expression" dxfId="61" priority="103">
      <formula>AND(O13="KU 1/2")</formula>
    </cfRule>
  </conditionalFormatting>
  <conditionalFormatting sqref="P13:AR13">
    <cfRule type="expression" dxfId="60" priority="77">
      <formula>AND(AU13&lt;=0,COUNTIFS(P$11,"&lt;&gt;Sa",P$11,"&lt;&gt;So")&gt;0)</formula>
    </cfRule>
    <cfRule type="expression" dxfId="59" priority="81">
      <formula>OR(P13="FG",P13="FG1")</formula>
    </cfRule>
    <cfRule type="expression" dxfId="58" priority="82">
      <formula>AND(P13="K")</formula>
    </cfRule>
    <cfRule type="expression" dxfId="57" priority="83">
      <formula>AND(P13="KSI")</formula>
    </cfRule>
    <cfRule type="expression" dxfId="56" priority="84">
      <formula>OR(P13="SG",P13="SG1")</formula>
    </cfRule>
    <cfRule type="expression" dxfId="55" priority="85">
      <formula>AND(P13="KU")</formula>
    </cfRule>
    <cfRule type="expression" dxfId="54" priority="86">
      <formula>OR(P13="U",P13="U1")</formula>
    </cfRule>
    <cfRule type="expression" dxfId="53" priority="87">
      <formula>AND(P$11="So")</formula>
    </cfRule>
    <cfRule type="expression" dxfId="52" priority="88">
      <formula>AND(P$11="Sa")</formula>
    </cfRule>
  </conditionalFormatting>
  <conditionalFormatting sqref="P13:AR13">
    <cfRule type="expression" dxfId="51" priority="80">
      <formula>VLOOKUP(P$12,Feiertage1,1,0)</formula>
    </cfRule>
  </conditionalFormatting>
  <conditionalFormatting sqref="P13:AR13">
    <cfRule type="expression" dxfId="50" priority="78">
      <formula>$F13="Inaktiv"</formula>
    </cfRule>
    <cfRule type="expression" dxfId="49" priority="79">
      <formula>AND(P13="KU 1/2")</formula>
    </cfRule>
  </conditionalFormatting>
  <conditionalFormatting sqref="AT14:AT18">
    <cfRule type="expression" dxfId="48" priority="61">
      <formula>OR(AT14="FG",AT14="FG1")</formula>
    </cfRule>
    <cfRule type="expression" dxfId="47" priority="62">
      <formula>AND(AT14="K")</formula>
    </cfRule>
    <cfRule type="expression" dxfId="46" priority="63">
      <formula>AND(AT14="KSI")</formula>
    </cfRule>
    <cfRule type="expression" dxfId="45" priority="64">
      <formula>OR(AT14="SG",AT14="SG1")</formula>
    </cfRule>
    <cfRule type="expression" dxfId="44" priority="65">
      <formula>AND(AT14="KU")</formula>
    </cfRule>
    <cfRule type="expression" dxfId="43" priority="66">
      <formula>OR(AT14="U",AT14="U1")</formula>
    </cfRule>
    <cfRule type="expression" dxfId="42" priority="67">
      <formula>AND(AT$11="So")</formula>
    </cfRule>
    <cfRule type="expression" dxfId="41" priority="68">
      <formula>AND(AT$11="Sa")</formula>
    </cfRule>
  </conditionalFormatting>
  <conditionalFormatting sqref="AT14:AT18">
    <cfRule type="expression" dxfId="40" priority="60">
      <formula>VLOOKUP(AT$12,Feiertage1,1,0)</formula>
    </cfRule>
  </conditionalFormatting>
  <conditionalFormatting sqref="AT14:AT18">
    <cfRule type="expression" dxfId="39" priority="57">
      <formula>VLOOKUP(AT$12,Feiertage1,1,0)</formula>
    </cfRule>
  </conditionalFormatting>
  <conditionalFormatting sqref="AU14:BW18">
    <cfRule type="expression" dxfId="38" priority="47">
      <formula>OR(AU14="FG",AU14="FG1")</formula>
    </cfRule>
    <cfRule type="expression" dxfId="37" priority="48">
      <formula>AND(AU14="K")</formula>
    </cfRule>
    <cfRule type="expression" dxfId="36" priority="49">
      <formula>AND(AU14="KSI")</formula>
    </cfRule>
    <cfRule type="expression" dxfId="35" priority="50">
      <formula>OR(AU14="SG",AU14="SG1")</formula>
    </cfRule>
    <cfRule type="expression" dxfId="34" priority="51">
      <formula>AND(AU14="KU")</formula>
    </cfRule>
    <cfRule type="expression" dxfId="33" priority="52">
      <formula>OR(AU14="U",AU14="U1")</formula>
    </cfRule>
    <cfRule type="expression" dxfId="32" priority="53">
      <formula>AND(AU$11="So")</formula>
    </cfRule>
    <cfRule type="expression" dxfId="31" priority="54">
      <formula>AND(AU$11="Sa")</formula>
    </cfRule>
  </conditionalFormatting>
  <conditionalFormatting sqref="AU14:BW18">
    <cfRule type="expression" dxfId="30" priority="46">
      <formula>VLOOKUP(AU$12,Feiertage1,1,0)</formula>
    </cfRule>
  </conditionalFormatting>
  <conditionalFormatting sqref="AU14:BW18">
    <cfRule type="expression" dxfId="29" priority="43">
      <formula>VLOOKUP(AU$12,Feiertage1,1,0)</formula>
    </cfRule>
  </conditionalFormatting>
  <conditionalFormatting sqref="O14:O18">
    <cfRule type="expression" dxfId="28" priority="32">
      <formula>VLOOKUP(O$12,Feiertage1,1,0)</formula>
    </cfRule>
  </conditionalFormatting>
  <conditionalFormatting sqref="P14:AR18">
    <cfRule type="expression" dxfId="27" priority="20">
      <formula>VLOOKUP(P$12,Feiertage1,1,0)</formula>
    </cfRule>
  </conditionalFormatting>
  <conditionalFormatting sqref="A14:C14 B15:C15 A16 A18 B17:C18">
    <cfRule type="expression" dxfId="26" priority="8">
      <formula>$F14="Inaktiv"</formula>
    </cfRule>
  </conditionalFormatting>
  <conditionalFormatting sqref="D6">
    <cfRule type="cellIs" dxfId="25" priority="5" operator="lessThan">
      <formula>D9</formula>
    </cfRule>
    <cfRule type="cellIs" dxfId="24" priority="6" operator="greaterThanOrEqual">
      <formula>D9</formula>
    </cfRule>
  </conditionalFormatting>
  <conditionalFormatting sqref="D7">
    <cfRule type="expression" dxfId="23" priority="4">
      <formula>D7="Vorgabe erreicht!"</formula>
    </cfRule>
  </conditionalFormatting>
  <conditionalFormatting sqref="D14:D18">
    <cfRule type="expression" dxfId="22" priority="1">
      <formula>$F14="Inaktiv"</formula>
    </cfRule>
  </conditionalFormatting>
  <dataValidations count="2">
    <dataValidation type="list" allowBlank="1" showInputMessage="1" showErrorMessage="1" sqref="F13:F18" xr:uid="{A234BD3E-1A44-458C-B733-D97843BA524F}">
      <formula1>KUOption</formula1>
    </dataValidation>
    <dataValidation type="list" allowBlank="1" showInputMessage="1" showErrorMessage="1" sqref="O13:AR18" xr:uid="{A2917C17-C1BB-442B-8D3B-18AE164A758E}">
      <formula1>IF($F13="Inaktiv",Status,IF(OR(AT13&lt;=0,COUNTIF(O$6,"&gt;""")&gt;=1),NonWorkTime,Fehlgrund))</formula1>
    </dataValidation>
  </dataValidations>
  <pageMargins left="0.7" right="0.7" top="0.78740157499999996" bottom="0.78740157499999996" header="0.3" footer="0.3"/>
  <pageSetup paperSize="9" scale="98" fitToWidth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94" id="{F652A3F5-F294-4E88-A661-19EDFC7FE059}">
            <xm:f>AND(O$12&gt;='Feiertage und Ferien'!$C$5,AND(O$12&lt;='Feiertage und Ferien'!$D$5))</xm:f>
            <x14:dxf>
              <fill>
                <patternFill>
                  <bgColor rgb="FF92D050"/>
                </patternFill>
              </fill>
            </x14:dxf>
          </x14:cfRule>
          <xm:sqref>O12:AR12</xm:sqref>
        </x14:conditionalFormatting>
        <x14:conditionalFormatting xmlns:xm="http://schemas.microsoft.com/office/excel/2006/main">
          <x14:cfRule type="expression" priority="286" id="{31F328C5-FE13-481C-9F06-FEF731252CBB}">
            <xm:f>AND(O$12&gt;='Feiertage und Ferien'!$C$11,AND(O$12&lt;='Feiertage und Ferien'!$D$11))</xm:f>
            <x14:dxf>
              <fill>
                <patternFill>
                  <bgColor rgb="FF92D050"/>
                </patternFill>
              </fill>
            </x14:dxf>
          </x14:cfRule>
          <x14:cfRule type="expression" priority="287" id="{5418E770-D601-41FC-AFF3-BF155A200B4E}">
            <xm:f>AND(O$12&gt;='Feiertage und Ferien'!$C$10,AND(O$12&lt;='Feiertage und Ferien'!$D$10))</xm:f>
            <x14:dxf>
              <fill>
                <patternFill>
                  <bgColor rgb="FF92D050"/>
                </patternFill>
              </fill>
            </x14:dxf>
          </x14:cfRule>
          <x14:cfRule type="expression" priority="288" id="{F7CE8773-889A-495E-A705-53D9139BEF65}">
            <xm:f>AND(O$12&gt;='Feiertage und Ferien'!$C$9,AND(O$12&lt;='Feiertage und Ferien'!$D$9))</xm:f>
            <x14:dxf>
              <fill>
                <patternFill>
                  <bgColor rgb="FF92D050"/>
                </patternFill>
              </fill>
            </x14:dxf>
          </x14:cfRule>
          <x14:cfRule type="expression" priority="289" id="{B3B1B442-F53D-452A-963A-A5DADFE4975E}">
            <xm:f>AND(O$12&gt;='Feiertage und Ferien'!$C$8,AND(O$12&lt;='Feiertage und Ferien'!$D$8))</xm:f>
            <x14:dxf>
              <fill>
                <patternFill>
                  <bgColor rgb="FF92D050"/>
                </patternFill>
              </fill>
            </x14:dxf>
          </x14:cfRule>
          <x14:cfRule type="expression" priority="290" id="{48E7DE1B-9662-4FB2-B924-6B9B541E1655}">
            <xm:f>AND(O$12&gt;='Feiertage und Ferien'!$C$7,AND(O$12&lt;='Feiertage und Ferien'!$D$7))</xm:f>
            <x14:dxf>
              <fill>
                <patternFill>
                  <bgColor rgb="FF92D050"/>
                </patternFill>
              </fill>
            </x14:dxf>
          </x14:cfRule>
          <x14:cfRule type="expression" priority="291" id="{CEB401BB-FBE6-449D-BB8D-8CE8D7618B76}">
            <xm:f>AND(O$12&gt;='Feiertage und Ferien'!$C$6,AND(O$12&lt;='Feiertage und Ferien'!$D$6))</xm:f>
            <x14:dxf>
              <fill>
                <patternFill>
                  <bgColor rgb="FF92D050"/>
                </patternFill>
              </fill>
            </x14:dxf>
          </x14:cfRule>
          <xm:sqref>O12:AR12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2F049-DBB7-48D7-8976-DCF9ADBF9DFD}">
  <sheetPr codeName="Tabelle3"/>
  <dimension ref="A1:J27"/>
  <sheetViews>
    <sheetView view="pageBreakPreview" zoomScaleNormal="100" zoomScaleSheetLayoutView="100" workbookViewId="0">
      <pane ySplit="1" topLeftCell="A2" activePane="bottomLeft" state="frozen"/>
      <selection sqref="A1:P1"/>
      <selection pane="bottomLeft" activeCell="G11" sqref="G11"/>
    </sheetView>
  </sheetViews>
  <sheetFormatPr baseColWidth="10" defaultColWidth="11.42578125" defaultRowHeight="20.100000000000001" customHeight="1" x14ac:dyDescent="0.25"/>
  <cols>
    <col min="1" max="1" width="9.28515625" style="12" bestFit="1" customWidth="1"/>
    <col min="2" max="2" width="22.5703125" style="25" bestFit="1" customWidth="1"/>
    <col min="3" max="3" width="8.5703125" style="14" bestFit="1" customWidth="1"/>
    <col min="4" max="4" width="7.42578125" style="14" bestFit="1" customWidth="1"/>
    <col min="5" max="6" width="8" style="14" bestFit="1" customWidth="1"/>
    <col min="7" max="7" width="7.28515625" style="14" bestFit="1" customWidth="1"/>
    <col min="8" max="8" width="7.5703125" style="14" bestFit="1" customWidth="1"/>
    <col min="9" max="9" width="7.7109375" style="14" bestFit="1" customWidth="1"/>
    <col min="10" max="10" width="10.85546875" style="14" bestFit="1" customWidth="1"/>
    <col min="11" max="16384" width="11.42578125" style="12"/>
  </cols>
  <sheetData>
    <row r="1" spans="1:10" s="23" customFormat="1" ht="20.100000000000001" customHeight="1" x14ac:dyDescent="0.25">
      <c r="A1" s="20" t="s">
        <v>27</v>
      </c>
      <c r="B1" s="24" t="s">
        <v>28</v>
      </c>
      <c r="C1" s="21" t="s">
        <v>29</v>
      </c>
      <c r="D1" s="21" t="s">
        <v>30</v>
      </c>
      <c r="E1" s="21" t="s">
        <v>31</v>
      </c>
      <c r="F1" s="21" t="s">
        <v>32</v>
      </c>
      <c r="G1" s="21" t="s">
        <v>33</v>
      </c>
      <c r="H1" s="21" t="s">
        <v>34</v>
      </c>
      <c r="I1" s="21" t="s">
        <v>35</v>
      </c>
      <c r="J1" s="22" t="s">
        <v>36</v>
      </c>
    </row>
    <row r="2" spans="1:10" ht="20.100000000000001" customHeight="1" x14ac:dyDescent="0.25">
      <c r="A2" s="18">
        <v>8705</v>
      </c>
      <c r="B2" s="75" t="s">
        <v>101</v>
      </c>
      <c r="C2" s="13">
        <v>4</v>
      </c>
      <c r="D2" s="13">
        <v>4</v>
      </c>
      <c r="E2" s="13">
        <v>4</v>
      </c>
      <c r="F2" s="13">
        <v>4</v>
      </c>
      <c r="G2" s="13">
        <v>4</v>
      </c>
      <c r="H2" s="13">
        <v>0</v>
      </c>
      <c r="I2" s="13">
        <v>0</v>
      </c>
      <c r="J2" s="19">
        <f>SUM(C2:I27)</f>
        <v>688.96</v>
      </c>
    </row>
    <row r="3" spans="1:10" ht="20.100000000000001" customHeight="1" x14ac:dyDescent="0.25">
      <c r="A3" s="18">
        <v>700000</v>
      </c>
      <c r="B3" s="75" t="s">
        <v>102</v>
      </c>
      <c r="C3" s="13">
        <v>7.8</v>
      </c>
      <c r="D3" s="13">
        <v>7.8</v>
      </c>
      <c r="E3" s="13">
        <v>7.8</v>
      </c>
      <c r="F3" s="13">
        <v>7.8</v>
      </c>
      <c r="G3" s="13">
        <v>7.8</v>
      </c>
      <c r="H3" s="13">
        <v>0</v>
      </c>
      <c r="I3" s="13">
        <v>0</v>
      </c>
      <c r="J3" s="19">
        <f t="shared" ref="J3:J27" si="0">SUM(C3:I3)</f>
        <v>39</v>
      </c>
    </row>
    <row r="4" spans="1:10" ht="20.100000000000001" customHeight="1" x14ac:dyDescent="0.25">
      <c r="A4" s="18">
        <v>700020</v>
      </c>
      <c r="B4" s="75" t="s">
        <v>103</v>
      </c>
      <c r="C4" s="13">
        <v>0</v>
      </c>
      <c r="D4" s="13">
        <v>5</v>
      </c>
      <c r="E4" s="13">
        <v>5</v>
      </c>
      <c r="F4" s="13">
        <v>5</v>
      </c>
      <c r="G4" s="13">
        <v>5</v>
      </c>
      <c r="H4" s="13">
        <v>0</v>
      </c>
      <c r="I4" s="13">
        <v>0</v>
      </c>
      <c r="J4" s="19">
        <f t="shared" si="0"/>
        <v>20</v>
      </c>
    </row>
    <row r="5" spans="1:10" ht="20.100000000000001" customHeight="1" x14ac:dyDescent="0.25">
      <c r="A5" s="18">
        <v>700030</v>
      </c>
      <c r="B5" s="75" t="s">
        <v>104</v>
      </c>
      <c r="C5" s="13">
        <v>0</v>
      </c>
      <c r="D5" s="13">
        <v>7.5</v>
      </c>
      <c r="E5" s="13">
        <v>7.5</v>
      </c>
      <c r="F5" s="13">
        <v>0</v>
      </c>
      <c r="G5" s="13">
        <v>0</v>
      </c>
      <c r="H5" s="13">
        <v>0</v>
      </c>
      <c r="I5" s="13">
        <v>0</v>
      </c>
      <c r="J5" s="19">
        <f t="shared" si="0"/>
        <v>15</v>
      </c>
    </row>
    <row r="6" spans="1:10" ht="20.100000000000001" customHeight="1" x14ac:dyDescent="0.25">
      <c r="A6" s="18">
        <v>700040</v>
      </c>
      <c r="B6" s="75" t="s">
        <v>105</v>
      </c>
      <c r="C6" s="13">
        <v>0</v>
      </c>
      <c r="D6" s="13">
        <v>8</v>
      </c>
      <c r="E6" s="13">
        <v>8</v>
      </c>
      <c r="F6" s="13">
        <v>0</v>
      </c>
      <c r="G6" s="13">
        <v>0</v>
      </c>
      <c r="H6" s="13">
        <v>0</v>
      </c>
      <c r="I6" s="13">
        <v>0</v>
      </c>
      <c r="J6" s="19">
        <f t="shared" si="0"/>
        <v>16</v>
      </c>
    </row>
    <row r="7" spans="1:10" ht="20.100000000000001" customHeight="1" x14ac:dyDescent="0.25">
      <c r="A7" s="18">
        <v>700050</v>
      </c>
      <c r="B7" s="75" t="s">
        <v>106</v>
      </c>
      <c r="C7" s="13">
        <v>0</v>
      </c>
      <c r="D7" s="13">
        <v>8</v>
      </c>
      <c r="E7" s="13">
        <v>8</v>
      </c>
      <c r="F7" s="13">
        <v>8</v>
      </c>
      <c r="G7" s="13">
        <v>0</v>
      </c>
      <c r="H7" s="13">
        <v>0</v>
      </c>
      <c r="I7" s="13">
        <v>0</v>
      </c>
      <c r="J7" s="19">
        <f t="shared" si="0"/>
        <v>24</v>
      </c>
    </row>
    <row r="8" spans="1:10" ht="20.100000000000001" customHeight="1" x14ac:dyDescent="0.25">
      <c r="A8" s="18">
        <v>700060</v>
      </c>
      <c r="B8" s="75" t="s">
        <v>107</v>
      </c>
      <c r="C8" s="13">
        <v>6</v>
      </c>
      <c r="D8" s="13">
        <v>6</v>
      </c>
      <c r="E8" s="13">
        <v>6</v>
      </c>
      <c r="F8" s="13">
        <v>6</v>
      </c>
      <c r="G8" s="13">
        <v>6</v>
      </c>
      <c r="H8" s="13">
        <v>0</v>
      </c>
      <c r="I8" s="13">
        <v>0</v>
      </c>
      <c r="J8" s="19">
        <f t="shared" si="0"/>
        <v>30</v>
      </c>
    </row>
    <row r="9" spans="1:10" ht="20.100000000000001" customHeight="1" x14ac:dyDescent="0.25">
      <c r="A9" s="18">
        <v>700070</v>
      </c>
      <c r="B9" s="75" t="s">
        <v>108</v>
      </c>
      <c r="C9" s="13">
        <v>5</v>
      </c>
      <c r="D9" s="13">
        <v>5</v>
      </c>
      <c r="E9" s="13">
        <v>5</v>
      </c>
      <c r="F9" s="13">
        <v>5</v>
      </c>
      <c r="G9" s="13">
        <v>0</v>
      </c>
      <c r="H9" s="13">
        <v>0</v>
      </c>
      <c r="I9" s="13">
        <v>0</v>
      </c>
      <c r="J9" s="19">
        <f t="shared" si="0"/>
        <v>20</v>
      </c>
    </row>
    <row r="10" spans="1:10" ht="20.100000000000001" customHeight="1" x14ac:dyDescent="0.25">
      <c r="A10" s="18">
        <v>700080</v>
      </c>
      <c r="B10" s="75" t="s">
        <v>109</v>
      </c>
      <c r="C10" s="13">
        <v>5</v>
      </c>
      <c r="D10" s="13">
        <v>5</v>
      </c>
      <c r="E10" s="13">
        <v>5</v>
      </c>
      <c r="F10" s="13">
        <v>5</v>
      </c>
      <c r="G10" s="13">
        <v>5</v>
      </c>
      <c r="H10" s="13">
        <v>0</v>
      </c>
      <c r="I10" s="13">
        <v>0</v>
      </c>
      <c r="J10" s="19">
        <f t="shared" si="0"/>
        <v>25</v>
      </c>
    </row>
    <row r="11" spans="1:10" ht="20.100000000000001" customHeight="1" x14ac:dyDescent="0.25">
      <c r="A11" s="18">
        <v>700100</v>
      </c>
      <c r="B11" s="75" t="s">
        <v>110</v>
      </c>
      <c r="C11" s="13">
        <v>7.4</v>
      </c>
      <c r="D11" s="13">
        <v>7.4</v>
      </c>
      <c r="E11" s="13">
        <v>7.4</v>
      </c>
      <c r="F11" s="13">
        <v>7.4</v>
      </c>
      <c r="G11" s="13">
        <v>7.4</v>
      </c>
      <c r="H11" s="13">
        <v>0</v>
      </c>
      <c r="I11" s="13">
        <v>0</v>
      </c>
      <c r="J11" s="19">
        <f t="shared" si="0"/>
        <v>37</v>
      </c>
    </row>
    <row r="12" spans="1:10" ht="20.100000000000001" customHeight="1" x14ac:dyDescent="0.25">
      <c r="A12" s="18">
        <v>700110</v>
      </c>
      <c r="B12" s="75" t="s">
        <v>111</v>
      </c>
      <c r="C12" s="13">
        <v>7</v>
      </c>
      <c r="D12" s="13">
        <v>7</v>
      </c>
      <c r="E12" s="13">
        <v>7</v>
      </c>
      <c r="F12" s="13">
        <v>7</v>
      </c>
      <c r="G12" s="13">
        <v>7</v>
      </c>
      <c r="H12" s="13">
        <v>0</v>
      </c>
      <c r="I12" s="13">
        <v>0</v>
      </c>
      <c r="J12" s="19">
        <f t="shared" si="0"/>
        <v>35</v>
      </c>
    </row>
    <row r="13" spans="1:10" ht="20.100000000000001" customHeight="1" x14ac:dyDescent="0.25">
      <c r="A13" s="18">
        <v>700120</v>
      </c>
      <c r="B13" s="75" t="s">
        <v>112</v>
      </c>
      <c r="C13" s="13">
        <v>0</v>
      </c>
      <c r="D13" s="13">
        <v>6</v>
      </c>
      <c r="E13" s="13">
        <v>6</v>
      </c>
      <c r="F13" s="13">
        <v>6</v>
      </c>
      <c r="G13" s="13">
        <v>6</v>
      </c>
      <c r="H13" s="13">
        <v>0</v>
      </c>
      <c r="I13" s="13">
        <v>0</v>
      </c>
      <c r="J13" s="19">
        <f t="shared" si="0"/>
        <v>24</v>
      </c>
    </row>
    <row r="14" spans="1:10" ht="20.100000000000001" customHeight="1" x14ac:dyDescent="0.25">
      <c r="A14" s="18">
        <v>700130</v>
      </c>
      <c r="B14" s="75" t="s">
        <v>113</v>
      </c>
      <c r="C14" s="13">
        <v>8.5</v>
      </c>
      <c r="D14" s="13">
        <v>8.5</v>
      </c>
      <c r="E14" s="13">
        <v>8.5</v>
      </c>
      <c r="F14" s="13">
        <v>8.5</v>
      </c>
      <c r="G14" s="13">
        <v>0</v>
      </c>
      <c r="H14" s="13">
        <v>0</v>
      </c>
      <c r="I14" s="13">
        <v>0</v>
      </c>
      <c r="J14" s="19">
        <f t="shared" si="0"/>
        <v>34</v>
      </c>
    </row>
    <row r="15" spans="1:10" ht="20.100000000000001" customHeight="1" x14ac:dyDescent="0.25">
      <c r="A15" s="18">
        <v>700160</v>
      </c>
      <c r="B15" s="75" t="s">
        <v>114</v>
      </c>
      <c r="C15" s="13">
        <v>8</v>
      </c>
      <c r="D15" s="13">
        <v>8</v>
      </c>
      <c r="E15" s="13">
        <v>8</v>
      </c>
      <c r="F15" s="13">
        <v>8</v>
      </c>
      <c r="G15" s="13">
        <v>0</v>
      </c>
      <c r="H15" s="13">
        <v>0</v>
      </c>
      <c r="I15" s="13">
        <v>0</v>
      </c>
      <c r="J15" s="19">
        <f t="shared" si="0"/>
        <v>32</v>
      </c>
    </row>
    <row r="16" spans="1:10" ht="20.100000000000001" customHeight="1" x14ac:dyDescent="0.25">
      <c r="A16" s="18">
        <v>700170</v>
      </c>
      <c r="B16" s="75" t="s">
        <v>115</v>
      </c>
      <c r="C16" s="13">
        <v>4</v>
      </c>
      <c r="D16" s="13">
        <v>4</v>
      </c>
      <c r="E16" s="13">
        <v>4</v>
      </c>
      <c r="F16" s="13">
        <v>4</v>
      </c>
      <c r="G16" s="13">
        <v>4</v>
      </c>
      <c r="H16" s="13">
        <v>0</v>
      </c>
      <c r="I16" s="13">
        <v>0</v>
      </c>
      <c r="J16" s="19">
        <f t="shared" si="0"/>
        <v>20</v>
      </c>
    </row>
    <row r="17" spans="1:10" ht="20.100000000000001" customHeight="1" x14ac:dyDescent="0.25">
      <c r="A17" s="18">
        <v>700180</v>
      </c>
      <c r="B17" s="75" t="s">
        <v>116</v>
      </c>
      <c r="C17" s="13">
        <v>8</v>
      </c>
      <c r="D17" s="13">
        <v>8</v>
      </c>
      <c r="E17" s="13">
        <v>8</v>
      </c>
      <c r="F17" s="13">
        <v>8</v>
      </c>
      <c r="G17" s="13">
        <v>8</v>
      </c>
      <c r="H17" s="13">
        <v>0</v>
      </c>
      <c r="I17" s="13">
        <v>0</v>
      </c>
      <c r="J17" s="19">
        <f t="shared" si="0"/>
        <v>40</v>
      </c>
    </row>
    <row r="18" spans="1:10" ht="20.100000000000001" customHeight="1" x14ac:dyDescent="0.25">
      <c r="A18" s="18">
        <v>700190</v>
      </c>
      <c r="B18" s="75" t="s">
        <v>117</v>
      </c>
      <c r="C18" s="13">
        <v>7.8</v>
      </c>
      <c r="D18" s="13">
        <v>7.8</v>
      </c>
      <c r="E18" s="13">
        <v>7.8</v>
      </c>
      <c r="F18" s="13">
        <v>7.8</v>
      </c>
      <c r="G18" s="13">
        <v>7.8</v>
      </c>
      <c r="H18" s="13">
        <v>0</v>
      </c>
      <c r="I18" s="13">
        <v>0</v>
      </c>
      <c r="J18" s="19">
        <f t="shared" si="0"/>
        <v>39</v>
      </c>
    </row>
    <row r="19" spans="1:10" ht="20.100000000000001" customHeight="1" x14ac:dyDescent="0.25">
      <c r="A19" s="18">
        <v>700200</v>
      </c>
      <c r="B19" s="75" t="s">
        <v>118</v>
      </c>
      <c r="C19" s="13">
        <v>0</v>
      </c>
      <c r="D19" s="13">
        <v>8</v>
      </c>
      <c r="E19" s="13">
        <v>0</v>
      </c>
      <c r="F19" s="13">
        <v>0</v>
      </c>
      <c r="G19" s="13">
        <v>8</v>
      </c>
      <c r="H19" s="13">
        <v>0</v>
      </c>
      <c r="I19" s="13">
        <v>0</v>
      </c>
      <c r="J19" s="19">
        <f t="shared" si="0"/>
        <v>16</v>
      </c>
    </row>
    <row r="20" spans="1:10" ht="20.100000000000001" customHeight="1" x14ac:dyDescent="0.25">
      <c r="A20" s="18">
        <v>700220</v>
      </c>
      <c r="B20" s="75" t="s">
        <v>119</v>
      </c>
      <c r="C20" s="13">
        <v>7.8</v>
      </c>
      <c r="D20" s="13">
        <v>7.8</v>
      </c>
      <c r="E20" s="13">
        <v>7.8</v>
      </c>
      <c r="F20" s="13">
        <v>7.8</v>
      </c>
      <c r="G20" s="13">
        <v>7.8</v>
      </c>
      <c r="H20" s="13">
        <v>0</v>
      </c>
      <c r="I20" s="13">
        <v>0</v>
      </c>
      <c r="J20" s="19">
        <f t="shared" si="0"/>
        <v>39</v>
      </c>
    </row>
    <row r="21" spans="1:10" ht="20.100000000000001" customHeight="1" x14ac:dyDescent="0.25">
      <c r="A21" s="18">
        <v>700230</v>
      </c>
      <c r="B21" s="75" t="s">
        <v>120</v>
      </c>
      <c r="C21" s="13">
        <v>0</v>
      </c>
      <c r="D21" s="13">
        <v>0</v>
      </c>
      <c r="E21" s="13">
        <v>6.66</v>
      </c>
      <c r="F21" s="13">
        <v>6.66</v>
      </c>
      <c r="G21" s="13">
        <v>6.66</v>
      </c>
      <c r="H21" s="13">
        <v>0</v>
      </c>
      <c r="I21" s="13">
        <v>0</v>
      </c>
      <c r="J21" s="19">
        <f t="shared" si="0"/>
        <v>19.98</v>
      </c>
    </row>
    <row r="22" spans="1:10" ht="20.100000000000001" customHeight="1" x14ac:dyDescent="0.25">
      <c r="A22" s="18">
        <v>700250</v>
      </c>
      <c r="B22" s="75" t="s">
        <v>121</v>
      </c>
      <c r="C22" s="13">
        <v>0</v>
      </c>
      <c r="D22" s="13">
        <v>6.66</v>
      </c>
      <c r="E22" s="13">
        <v>6.66</v>
      </c>
      <c r="F22" s="13">
        <v>6.66</v>
      </c>
      <c r="G22" s="13">
        <v>0</v>
      </c>
      <c r="H22" s="13">
        <v>0</v>
      </c>
      <c r="I22" s="13">
        <v>0</v>
      </c>
      <c r="J22" s="19">
        <f t="shared" si="0"/>
        <v>19.98</v>
      </c>
    </row>
    <row r="23" spans="1:10" ht="20.100000000000001" customHeight="1" x14ac:dyDescent="0.25">
      <c r="A23" s="18">
        <v>700270</v>
      </c>
      <c r="B23" s="75" t="s">
        <v>122</v>
      </c>
      <c r="C23" s="13">
        <v>3</v>
      </c>
      <c r="D23" s="13">
        <v>3</v>
      </c>
      <c r="E23" s="13">
        <v>3</v>
      </c>
      <c r="F23" s="13">
        <v>3</v>
      </c>
      <c r="G23" s="13">
        <v>3</v>
      </c>
      <c r="H23" s="13">
        <v>0</v>
      </c>
      <c r="I23" s="13">
        <v>0</v>
      </c>
      <c r="J23" s="19">
        <f t="shared" si="0"/>
        <v>15</v>
      </c>
    </row>
    <row r="24" spans="1:10" ht="20.100000000000001" customHeight="1" x14ac:dyDescent="0.25">
      <c r="A24" s="18">
        <v>700300</v>
      </c>
      <c r="B24" s="75" t="s">
        <v>123</v>
      </c>
      <c r="C24" s="13">
        <v>7.2</v>
      </c>
      <c r="D24" s="13">
        <v>7.2</v>
      </c>
      <c r="E24" s="13">
        <v>7.2</v>
      </c>
      <c r="F24" s="13">
        <v>7.2</v>
      </c>
      <c r="G24" s="13">
        <v>7.2</v>
      </c>
      <c r="H24" s="13">
        <v>0</v>
      </c>
      <c r="I24" s="13">
        <v>0</v>
      </c>
      <c r="J24" s="19">
        <f t="shared" si="0"/>
        <v>36</v>
      </c>
    </row>
    <row r="25" spans="1:10" ht="20.100000000000001" customHeight="1" x14ac:dyDescent="0.25">
      <c r="A25" s="18">
        <v>700320</v>
      </c>
      <c r="B25" s="75" t="s">
        <v>124</v>
      </c>
      <c r="C25" s="13">
        <v>0</v>
      </c>
      <c r="D25" s="13">
        <v>6.25</v>
      </c>
      <c r="E25" s="13">
        <v>6.25</v>
      </c>
      <c r="F25" s="13">
        <v>6.25</v>
      </c>
      <c r="G25" s="13">
        <v>6.25</v>
      </c>
      <c r="H25" s="13">
        <v>0</v>
      </c>
      <c r="I25" s="13">
        <v>0</v>
      </c>
      <c r="J25" s="19">
        <f t="shared" si="0"/>
        <v>25</v>
      </c>
    </row>
    <row r="26" spans="1:10" ht="20.100000000000001" customHeight="1" x14ac:dyDescent="0.25">
      <c r="A26" s="18">
        <v>700330</v>
      </c>
      <c r="B26" s="75" t="s">
        <v>125</v>
      </c>
      <c r="C26" s="13">
        <v>0</v>
      </c>
      <c r="D26" s="13">
        <v>8</v>
      </c>
      <c r="E26" s="13">
        <v>8</v>
      </c>
      <c r="F26" s="13">
        <v>8</v>
      </c>
      <c r="G26" s="13">
        <v>8</v>
      </c>
      <c r="H26" s="13">
        <v>0</v>
      </c>
      <c r="I26" s="13">
        <v>0</v>
      </c>
      <c r="J26" s="19">
        <f t="shared" si="0"/>
        <v>32</v>
      </c>
    </row>
    <row r="27" spans="1:10" ht="20.100000000000001" customHeight="1" x14ac:dyDescent="0.25">
      <c r="A27" s="76">
        <v>700340</v>
      </c>
      <c r="B27" s="75" t="s">
        <v>126</v>
      </c>
      <c r="C27" s="77">
        <v>0</v>
      </c>
      <c r="D27" s="77">
        <v>8</v>
      </c>
      <c r="E27" s="77">
        <v>0</v>
      </c>
      <c r="F27" s="77">
        <v>0</v>
      </c>
      <c r="G27" s="77">
        <v>8</v>
      </c>
      <c r="H27" s="77">
        <v>0</v>
      </c>
      <c r="I27" s="77">
        <v>0</v>
      </c>
      <c r="J27" s="78">
        <f t="shared" si="0"/>
        <v>16</v>
      </c>
    </row>
  </sheetData>
  <sortState xmlns:xlrd2="http://schemas.microsoft.com/office/spreadsheetml/2017/richdata2" ref="A2:B2">
    <sortCondition ref="A1"/>
  </sortState>
  <phoneticPr fontId="11" type="noConversion"/>
  <pageMargins left="0.70866141732283472" right="0.70866141732283472" top="0.78740157480314965" bottom="0.78740157480314965" header="0.31496062992125984" footer="0.31496062992125984"/>
  <pageSetup paperSize="9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/>
  <dimension ref="B1:O35"/>
  <sheetViews>
    <sheetView showGridLines="0" workbookViewId="0">
      <selection activeCell="G21" sqref="G21"/>
    </sheetView>
  </sheetViews>
  <sheetFormatPr baseColWidth="10" defaultColWidth="11.42578125" defaultRowHeight="15" x14ac:dyDescent="0.25"/>
  <cols>
    <col min="2" max="2" width="25.7109375" bestFit="1" customWidth="1"/>
    <col min="6" max="6" width="3.7109375" bestFit="1" customWidth="1"/>
    <col min="7" max="7" width="28.5703125" bestFit="1" customWidth="1"/>
    <col min="8" max="8" width="22.140625" bestFit="1" customWidth="1"/>
    <col min="9" max="9" width="14.85546875" bestFit="1" customWidth="1"/>
    <col min="11" max="11" width="13.42578125" style="53" customWidth="1"/>
    <col min="12" max="13" width="12.7109375" style="53" customWidth="1"/>
    <col min="14" max="15" width="22.5703125" style="53" bestFit="1" customWidth="1"/>
  </cols>
  <sheetData>
    <row r="1" spans="2:15" x14ac:dyDescent="0.25">
      <c r="B1" t="s">
        <v>37</v>
      </c>
    </row>
    <row r="2" spans="2:15" ht="18.75" x14ac:dyDescent="0.3">
      <c r="B2" s="48">
        <v>2020</v>
      </c>
      <c r="K2" s="54" t="s">
        <v>38</v>
      </c>
    </row>
    <row r="3" spans="2:15" x14ac:dyDescent="0.25">
      <c r="B3" s="11"/>
    </row>
    <row r="4" spans="2:15" x14ac:dyDescent="0.25">
      <c r="B4" s="1" t="s">
        <v>39</v>
      </c>
      <c r="C4" s="1" t="s">
        <v>40</v>
      </c>
      <c r="D4" s="1" t="s">
        <v>41</v>
      </c>
      <c r="E4" s="5"/>
      <c r="F4" s="1"/>
      <c r="G4" s="1" t="s">
        <v>42</v>
      </c>
      <c r="H4" s="1" t="s">
        <v>43</v>
      </c>
      <c r="I4" s="1" t="s">
        <v>44</v>
      </c>
      <c r="K4" s="55" t="s">
        <v>45</v>
      </c>
      <c r="L4" s="55" t="s">
        <v>46</v>
      </c>
      <c r="M4" s="55" t="s">
        <v>47</v>
      </c>
      <c r="N4" s="55" t="s">
        <v>48</v>
      </c>
      <c r="O4" s="55" t="s">
        <v>22</v>
      </c>
    </row>
    <row r="5" spans="2:15" ht="15" customHeight="1" x14ac:dyDescent="0.25">
      <c r="B5" s="6" t="s">
        <v>49</v>
      </c>
      <c r="C5" s="7">
        <v>43831</v>
      </c>
      <c r="D5" s="7">
        <v>43834</v>
      </c>
      <c r="E5" s="4"/>
      <c r="F5" s="135" t="s">
        <v>50</v>
      </c>
      <c r="G5" s="2">
        <v>43831</v>
      </c>
      <c r="H5" s="3" t="s">
        <v>51</v>
      </c>
      <c r="I5" s="3" t="s">
        <v>52</v>
      </c>
      <c r="J5" s="10"/>
      <c r="K5" s="53" t="s">
        <v>25</v>
      </c>
      <c r="L5" s="53" t="s">
        <v>53</v>
      </c>
      <c r="M5" s="53" t="s">
        <v>54</v>
      </c>
      <c r="N5" s="53" t="s">
        <v>55</v>
      </c>
      <c r="O5" s="63">
        <v>0</v>
      </c>
    </row>
    <row r="6" spans="2:15" x14ac:dyDescent="0.25">
      <c r="B6" s="6" t="s">
        <v>56</v>
      </c>
      <c r="C6" s="7" t="s">
        <v>57</v>
      </c>
      <c r="D6" s="7" t="s">
        <v>57</v>
      </c>
      <c r="E6" s="4"/>
      <c r="F6" s="135"/>
      <c r="G6" s="2">
        <v>43931</v>
      </c>
      <c r="H6" s="3" t="s">
        <v>58</v>
      </c>
      <c r="I6" s="3" t="s">
        <v>59</v>
      </c>
      <c r="J6" s="10"/>
      <c r="K6" s="53" t="s">
        <v>60</v>
      </c>
      <c r="N6" s="53" t="s">
        <v>26</v>
      </c>
      <c r="O6" s="63">
        <v>0</v>
      </c>
    </row>
    <row r="7" spans="2:15" x14ac:dyDescent="0.25">
      <c r="B7" s="6" t="s">
        <v>61</v>
      </c>
      <c r="C7" s="7">
        <v>43927</v>
      </c>
      <c r="D7" s="7">
        <v>43939</v>
      </c>
      <c r="E7" s="4"/>
      <c r="F7" s="135"/>
      <c r="G7" s="2">
        <v>43933</v>
      </c>
      <c r="H7" s="3" t="s">
        <v>62</v>
      </c>
      <c r="I7" s="3"/>
      <c r="J7" s="10"/>
      <c r="K7" s="53" t="s">
        <v>63</v>
      </c>
      <c r="N7" s="53" t="s">
        <v>23</v>
      </c>
      <c r="O7" s="63" t="s">
        <v>64</v>
      </c>
    </row>
    <row r="8" spans="2:15" x14ac:dyDescent="0.25">
      <c r="B8" s="6" t="s">
        <v>65</v>
      </c>
      <c r="C8" s="7">
        <v>43984</v>
      </c>
      <c r="D8" s="7">
        <v>43995</v>
      </c>
      <c r="E8" s="4"/>
      <c r="F8" s="135"/>
      <c r="G8" s="2">
        <v>43934</v>
      </c>
      <c r="H8" s="3" t="s">
        <v>66</v>
      </c>
      <c r="I8" s="3" t="s">
        <v>67</v>
      </c>
      <c r="J8" s="10"/>
      <c r="N8" s="53" t="s">
        <v>68</v>
      </c>
      <c r="O8" s="63">
        <v>0.1</v>
      </c>
    </row>
    <row r="9" spans="2:15" x14ac:dyDescent="0.25">
      <c r="B9" s="6" t="s">
        <v>69</v>
      </c>
      <c r="C9" s="7">
        <v>44039</v>
      </c>
      <c r="D9" s="7">
        <v>44081</v>
      </c>
      <c r="E9" s="4"/>
      <c r="F9" s="135"/>
      <c r="G9" s="2">
        <v>43952</v>
      </c>
      <c r="H9" s="3" t="s">
        <v>70</v>
      </c>
      <c r="I9" s="3" t="s">
        <v>71</v>
      </c>
      <c r="J9" s="10"/>
      <c r="N9" s="53" t="s">
        <v>72</v>
      </c>
      <c r="O9" s="63">
        <v>0.125</v>
      </c>
    </row>
    <row r="10" spans="2:15" x14ac:dyDescent="0.25">
      <c r="B10" s="6" t="s">
        <v>73</v>
      </c>
      <c r="C10" s="7">
        <v>44135</v>
      </c>
      <c r="D10" s="7">
        <v>44141</v>
      </c>
      <c r="E10" s="4"/>
      <c r="F10" s="135"/>
      <c r="G10" s="2">
        <v>43972</v>
      </c>
      <c r="H10" s="3" t="s">
        <v>74</v>
      </c>
      <c r="I10" s="3" t="s">
        <v>75</v>
      </c>
      <c r="J10" s="10"/>
      <c r="N10" s="53" t="s">
        <v>76</v>
      </c>
      <c r="O10" s="63">
        <v>0.2</v>
      </c>
    </row>
    <row r="11" spans="2:15" x14ac:dyDescent="0.25">
      <c r="B11" s="6" t="s">
        <v>49</v>
      </c>
      <c r="C11" s="7">
        <v>44188</v>
      </c>
      <c r="D11" s="7">
        <v>44205</v>
      </c>
      <c r="E11" s="4"/>
      <c r="F11" s="135"/>
      <c r="G11" s="2">
        <v>43982</v>
      </c>
      <c r="H11" s="3" t="s">
        <v>77</v>
      </c>
      <c r="I11" s="3" t="s">
        <v>78</v>
      </c>
      <c r="J11" s="10"/>
      <c r="N11" s="53" t="s">
        <v>79</v>
      </c>
      <c r="O11" s="63">
        <v>0.5</v>
      </c>
    </row>
    <row r="12" spans="2:15" x14ac:dyDescent="0.25">
      <c r="C12" s="9"/>
      <c r="D12" s="9"/>
      <c r="F12" s="135"/>
      <c r="G12" s="2">
        <v>43983</v>
      </c>
      <c r="H12" s="3" t="s">
        <v>80</v>
      </c>
      <c r="I12" s="3" t="s">
        <v>81</v>
      </c>
      <c r="J12" s="10"/>
      <c r="N12" s="53" t="s">
        <v>82</v>
      </c>
      <c r="O12" s="63">
        <v>0</v>
      </c>
    </row>
    <row r="13" spans="2:15" x14ac:dyDescent="0.25">
      <c r="F13" s="135"/>
      <c r="G13" s="2">
        <v>44107</v>
      </c>
      <c r="H13" s="3" t="s">
        <v>83</v>
      </c>
      <c r="I13" s="3" t="s">
        <v>84</v>
      </c>
      <c r="J13" s="10"/>
      <c r="N13" s="53" t="s">
        <v>85</v>
      </c>
      <c r="O13" s="63">
        <v>0</v>
      </c>
    </row>
    <row r="14" spans="2:15" x14ac:dyDescent="0.25">
      <c r="F14" s="135"/>
      <c r="G14" s="2">
        <v>44135</v>
      </c>
      <c r="H14" s="3" t="s">
        <v>86</v>
      </c>
      <c r="I14" s="2" t="s">
        <v>87</v>
      </c>
      <c r="J14" s="10"/>
      <c r="N14" s="53" t="s">
        <v>88</v>
      </c>
      <c r="O14" s="63">
        <v>0.1</v>
      </c>
    </row>
    <row r="15" spans="2:15" x14ac:dyDescent="0.25">
      <c r="F15" s="135"/>
      <c r="G15" s="2">
        <v>44190</v>
      </c>
      <c r="H15" s="3" t="s">
        <v>89</v>
      </c>
      <c r="I15" s="3" t="s">
        <v>90</v>
      </c>
      <c r="J15" s="10"/>
      <c r="N15" s="53" t="s">
        <v>91</v>
      </c>
      <c r="O15" s="63">
        <v>0.5</v>
      </c>
    </row>
    <row r="16" spans="2:15" x14ac:dyDescent="0.25">
      <c r="F16" s="135"/>
      <c r="G16" s="2">
        <v>44191</v>
      </c>
      <c r="H16" s="3" t="s">
        <v>92</v>
      </c>
      <c r="I16" s="3" t="s">
        <v>93</v>
      </c>
      <c r="J16" s="10"/>
      <c r="N16" s="53" t="s">
        <v>94</v>
      </c>
      <c r="O16" s="63">
        <v>0.2</v>
      </c>
    </row>
    <row r="17" spans="6:15" x14ac:dyDescent="0.25">
      <c r="F17" s="135"/>
      <c r="G17" s="2">
        <v>44058</v>
      </c>
      <c r="H17" s="3" t="s">
        <v>95</v>
      </c>
      <c r="I17" s="3" t="s">
        <v>96</v>
      </c>
      <c r="J17" s="10"/>
      <c r="O17" s="63"/>
    </row>
    <row r="18" spans="6:15" x14ac:dyDescent="0.25">
      <c r="F18" s="135"/>
      <c r="G18" s="2"/>
      <c r="H18" s="3"/>
      <c r="I18" s="3"/>
      <c r="J18" s="10"/>
    </row>
    <row r="19" spans="6:15" x14ac:dyDescent="0.25">
      <c r="F19" s="135"/>
      <c r="G19" s="2"/>
      <c r="H19" s="3"/>
      <c r="I19" s="3"/>
      <c r="J19" s="10"/>
    </row>
    <row r="20" spans="6:15" x14ac:dyDescent="0.25">
      <c r="F20" s="135"/>
      <c r="G20" s="2"/>
      <c r="H20" s="3"/>
      <c r="I20" s="3"/>
      <c r="J20" s="10"/>
    </row>
    <row r="21" spans="6:15" ht="15" customHeight="1" x14ac:dyDescent="0.25">
      <c r="F21" s="136" t="s">
        <v>97</v>
      </c>
      <c r="G21" s="8">
        <v>43836</v>
      </c>
      <c r="H21" s="8" t="s">
        <v>98</v>
      </c>
      <c r="I21" s="139"/>
    </row>
    <row r="22" spans="6:15" x14ac:dyDescent="0.25">
      <c r="F22" s="137"/>
      <c r="G22" s="8">
        <v>43993</v>
      </c>
      <c r="H22" s="8" t="s">
        <v>99</v>
      </c>
      <c r="I22" s="140"/>
    </row>
    <row r="23" spans="6:15" x14ac:dyDescent="0.25">
      <c r="F23" s="137"/>
      <c r="G23" s="8">
        <v>44136</v>
      </c>
      <c r="H23" s="8" t="s">
        <v>100</v>
      </c>
      <c r="I23" s="140"/>
    </row>
    <row r="24" spans="6:15" ht="15" customHeight="1" x14ac:dyDescent="0.25">
      <c r="F24" s="137"/>
      <c r="G24" s="8"/>
      <c r="H24" s="8"/>
      <c r="I24" s="140"/>
    </row>
    <row r="25" spans="6:15" x14ac:dyDescent="0.25">
      <c r="F25" s="137"/>
      <c r="G25" s="8"/>
      <c r="H25" s="8"/>
      <c r="I25" s="140"/>
    </row>
    <row r="26" spans="6:15" x14ac:dyDescent="0.25">
      <c r="F26" s="137"/>
      <c r="G26" s="8"/>
      <c r="H26" s="8"/>
      <c r="I26" s="140"/>
    </row>
    <row r="27" spans="6:15" ht="15" customHeight="1" x14ac:dyDescent="0.25">
      <c r="F27" s="137"/>
      <c r="G27" s="8"/>
      <c r="H27" s="8"/>
      <c r="I27" s="140"/>
    </row>
    <row r="28" spans="6:15" x14ac:dyDescent="0.25">
      <c r="F28" s="137"/>
      <c r="G28" s="8"/>
      <c r="H28" s="8"/>
      <c r="I28" s="140"/>
    </row>
    <row r="29" spans="6:15" x14ac:dyDescent="0.25">
      <c r="F29" s="137"/>
      <c r="G29" s="8"/>
      <c r="H29" s="8"/>
      <c r="I29" s="140"/>
    </row>
    <row r="30" spans="6:15" ht="15" customHeight="1" x14ac:dyDescent="0.25">
      <c r="F30" s="137"/>
      <c r="G30" s="8"/>
      <c r="H30" s="8"/>
      <c r="I30" s="140"/>
    </row>
    <row r="31" spans="6:15" x14ac:dyDescent="0.25">
      <c r="F31" s="137"/>
      <c r="G31" s="8"/>
      <c r="H31" s="8"/>
      <c r="I31" s="140"/>
    </row>
    <row r="32" spans="6:15" x14ac:dyDescent="0.25">
      <c r="F32" s="137"/>
      <c r="G32" s="8"/>
      <c r="H32" s="8"/>
      <c r="I32" s="140"/>
    </row>
    <row r="33" spans="6:9" ht="15" customHeight="1" x14ac:dyDescent="0.25">
      <c r="F33" s="137"/>
      <c r="G33" s="8"/>
      <c r="H33" s="8"/>
      <c r="I33" s="140"/>
    </row>
    <row r="34" spans="6:9" x14ac:dyDescent="0.25">
      <c r="F34" s="137"/>
      <c r="G34" s="8"/>
      <c r="H34" s="8"/>
      <c r="I34" s="140"/>
    </row>
    <row r="35" spans="6:9" x14ac:dyDescent="0.25">
      <c r="F35" s="138"/>
      <c r="G35" s="8"/>
      <c r="H35" s="8"/>
      <c r="I35" s="140"/>
    </row>
  </sheetData>
  <mergeCells count="3">
    <mergeCell ref="F5:F20"/>
    <mergeCell ref="F21:F35"/>
    <mergeCell ref="I21:I35"/>
  </mergeCells>
  <phoneticPr fontId="11" type="noConversion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135BCB6C5CDC40A510C7B306A4577C" ma:contentTypeVersion="12" ma:contentTypeDescription="Create a new document." ma:contentTypeScope="" ma:versionID="b18afb8611f5400131f37b2b385ea7e1">
  <xsd:schema xmlns:xsd="http://www.w3.org/2001/XMLSchema" xmlns:xs="http://www.w3.org/2001/XMLSchema" xmlns:p="http://schemas.microsoft.com/office/2006/metadata/properties" xmlns:ns3="6ffbe20b-6683-4562-ad6f-495edd60f8fe" xmlns:ns4="3afc581d-f42c-4174-bdee-3c6aebb85fff" targetNamespace="http://schemas.microsoft.com/office/2006/metadata/properties" ma:root="true" ma:fieldsID="7dd4a99431e1166c1bdb8d04895c86bb" ns3:_="" ns4:_="">
    <xsd:import namespace="6ffbe20b-6683-4562-ad6f-495edd60f8fe"/>
    <xsd:import namespace="3afc581d-f42c-4174-bdee-3c6aebb85ff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fbe20b-6683-4562-ad6f-495edd60f8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fc581d-f42c-4174-bdee-3c6aebb85ff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24DACB-45F7-4F1F-A7E3-5DA6A80B44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0C6488-881C-4F48-8F33-E08C36D126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fbe20b-6683-4562-ad6f-495edd60f8fe"/>
    <ds:schemaRef ds:uri="3afc581d-f42c-4174-bdee-3c6aebb85f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8F6749-7465-4EEC-A4AC-602BEC8955F3}">
  <ds:schemaRefs>
    <ds:schemaRef ds:uri="http://schemas.microsoft.com/office/2006/metadata/properties"/>
    <ds:schemaRef ds:uri="6ffbe20b-6683-4562-ad6f-495edd60f8f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3afc581d-f42c-4174-bdee-3c6aebb85ff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7</vt:i4>
      </vt:variant>
    </vt:vector>
  </HeadingPairs>
  <TitlesOfParts>
    <vt:vector size="12" baseType="lpstr">
      <vt:lpstr>2020-05 - KUP Service</vt:lpstr>
      <vt:lpstr>2020-05 - KUP Rental</vt:lpstr>
      <vt:lpstr>2020-06 - KUP Service</vt:lpstr>
      <vt:lpstr>Wochenprogramme</vt:lpstr>
      <vt:lpstr>Feiertage und Ferien</vt:lpstr>
      <vt:lpstr>Wochenprogramme!Drucktitel</vt:lpstr>
      <vt:lpstr>Fehlgrund</vt:lpstr>
      <vt:lpstr>Feiertage</vt:lpstr>
      <vt:lpstr>Feiertage1</vt:lpstr>
      <vt:lpstr>KUOption</vt:lpstr>
      <vt:lpstr>NonWorkTime</vt:lpstr>
      <vt:lpstr>Status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/>
  <dcterms:created xsi:type="dcterms:W3CDTF">2016-06-30T18:29:31Z</dcterms:created>
  <dcterms:modified xsi:type="dcterms:W3CDTF">2020-05-04T19:24:39Z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0x01010097135BCB6C5CDC40A510C7B306A4577C</vt:lpwstr>
  </property>
</Properties>
</file>