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c\Home\Documents\St. Vicenz-KH\Dr. Dohle\"/>
    </mc:Choice>
  </mc:AlternateContent>
  <xr:revisionPtr revIDLastSave="0" documentId="8_{A7612FF4-F2AF-40EA-871F-819988785A9E}" xr6:coauthVersionLast="44" xr6:coauthVersionMax="44" xr10:uidLastSave="{00000000-0000-0000-0000-000000000000}"/>
  <bookViews>
    <workbookView xWindow="-98" yWindow="-98" windowWidth="30915" windowHeight="14881" activeTab="1" xr2:uid="{00000000-000D-0000-FFFF-FFFF00000000}"/>
  </bookViews>
  <sheets>
    <sheet name="DATEN" sheetId="5" r:id="rId1"/>
    <sheet name="Rechner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  <c r="F13" i="1"/>
  <c r="D13" i="1"/>
  <c r="B14" i="1" l="1"/>
  <c r="F14" i="1"/>
  <c r="F10" i="1"/>
  <c r="F11" i="1"/>
  <c r="J14" i="1" l="1"/>
  <c r="G14" i="1"/>
  <c r="I14" i="1"/>
  <c r="H14" i="1"/>
  <c r="F12" i="1"/>
  <c r="B11" i="1"/>
  <c r="B12" i="1"/>
  <c r="B13" i="1"/>
  <c r="B10" i="1"/>
  <c r="J12" i="1" l="1"/>
  <c r="I12" i="1"/>
  <c r="H12" i="1"/>
  <c r="G12" i="1"/>
  <c r="J11" i="1"/>
  <c r="H11" i="1"/>
  <c r="I11" i="1"/>
  <c r="G11" i="1"/>
  <c r="J10" i="1"/>
  <c r="I10" i="1"/>
  <c r="H10" i="1"/>
  <c r="G10" i="1"/>
  <c r="C2" i="5"/>
  <c r="G3" i="1" l="1"/>
  <c r="G4" i="1" s="1"/>
  <c r="F15" i="1" l="1"/>
  <c r="F16" i="1" s="1"/>
  <c r="J15" i="1" l="1"/>
  <c r="J16" i="1" s="1"/>
  <c r="H15" i="1"/>
  <c r="H16" i="1" s="1"/>
  <c r="G15" i="1"/>
  <c r="G16" i="1" s="1"/>
  <c r="I15" i="1" l="1"/>
  <c r="I16" i="1" s="1"/>
</calcChain>
</file>

<file path=xl/sharedStrings.xml><?xml version="1.0" encoding="utf-8"?>
<sst xmlns="http://schemas.openxmlformats.org/spreadsheetml/2006/main" count="97" uniqueCount="58">
  <si>
    <t>Menge</t>
  </si>
  <si>
    <t>kcal</t>
  </si>
  <si>
    <t>Kohlenhydrate</t>
  </si>
  <si>
    <t>Protein</t>
  </si>
  <si>
    <t>Fett</t>
  </si>
  <si>
    <t>Nahrung:</t>
  </si>
  <si>
    <t>Datum:</t>
  </si>
  <si>
    <t>Name, Vorname:</t>
  </si>
  <si>
    <t>Geburtsdatum:</t>
  </si>
  <si>
    <t>Alter in Tagen:</t>
  </si>
  <si>
    <t>SSW der Geburt:</t>
  </si>
  <si>
    <t>Gewicht in Kg:</t>
  </si>
  <si>
    <t>Nahrung</t>
  </si>
  <si>
    <t>Kcal</t>
  </si>
  <si>
    <t>Anzahl</t>
  </si>
  <si>
    <t>Infusion</t>
  </si>
  <si>
    <t>Menge Ges.</t>
  </si>
  <si>
    <t>Kategorie</t>
  </si>
  <si>
    <t>Gesamt</t>
  </si>
  <si>
    <t>pro kg</t>
  </si>
  <si>
    <t>(Normwerte je Altersklasse berücksichtigen)</t>
  </si>
  <si>
    <t>Zusatz</t>
  </si>
  <si>
    <t>Nahrung 1</t>
  </si>
  <si>
    <t>Nahrung 2</t>
  </si>
  <si>
    <t>Nahrung 3</t>
  </si>
  <si>
    <t>Nahrung 4</t>
  </si>
  <si>
    <t>Nahrung 5</t>
  </si>
  <si>
    <t>Nahrung 6</t>
  </si>
  <si>
    <t>Nahrung 7</t>
  </si>
  <si>
    <t>Nahrung 8</t>
  </si>
  <si>
    <t>Nahrung 9</t>
  </si>
  <si>
    <t>Nahrung 10</t>
  </si>
  <si>
    <t>Nahrung 11</t>
  </si>
  <si>
    <t>Nahrung 12</t>
  </si>
  <si>
    <t>Nahrung 13</t>
  </si>
  <si>
    <t>Nahrung 15</t>
  </si>
  <si>
    <t>Nahrung 14</t>
  </si>
  <si>
    <t>Nahrung 16</t>
  </si>
  <si>
    <t>Nahrung 17</t>
  </si>
  <si>
    <t>Nahrung 18</t>
  </si>
  <si>
    <t>Zusatz 1</t>
  </si>
  <si>
    <t>Zusatz 2</t>
  </si>
  <si>
    <t>Zusatz 3</t>
  </si>
  <si>
    <t>Zusatz 4</t>
  </si>
  <si>
    <t>Zusatz 5</t>
  </si>
  <si>
    <t>Zusatz 6</t>
  </si>
  <si>
    <t>Infusion 1</t>
  </si>
  <si>
    <t>Zusatz Prozent</t>
  </si>
  <si>
    <t>Infusion 2</t>
  </si>
  <si>
    <t>Infusion 3</t>
  </si>
  <si>
    <t>Infusion 4</t>
  </si>
  <si>
    <t>Infusion 5</t>
  </si>
  <si>
    <t>Infusion 6</t>
  </si>
  <si>
    <t>Infusion 7</t>
  </si>
  <si>
    <t>Infusion 8</t>
  </si>
  <si>
    <t>Testmann, Hubert</t>
  </si>
  <si>
    <t>39+4</t>
  </si>
  <si>
    <t>R e c h n e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</si>
</sst>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0_ ;[Red]\-#,##0.00\ "/>
  </numFmts>
  <fonts count="12" x14ac:knownFonts="1">
    <font>
      <sz val="10"/>
      <name val="Arial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rgb="FF30929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0"/>
      <color theme="3" tint="-0.249977111117893"/>
      <name val="Arial"/>
      <family val="2"/>
    </font>
    <font>
      <sz val="12"/>
      <name val="Calibri"/>
      <family val="2"/>
      <scheme val="minor"/>
    </font>
    <font>
      <b/>
      <sz val="11"/>
      <color theme="0" tint="-4.9989318521683403E-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14" fontId="3" fillId="0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9" fontId="3" fillId="0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7" fontId="3" fillId="0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vertical="center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65" fontId="9" fillId="0" borderId="0" xfId="0" applyNumberFormat="1" applyFont="1" applyFill="1" applyAlignment="1">
      <alignment horizontal="center"/>
    </xf>
    <xf numFmtId="1" fontId="3" fillId="0" borderId="1" xfId="0" applyNumberFormat="1" applyFont="1" applyFill="1" applyBorder="1" applyAlignment="1" applyProtection="1">
      <alignment horizontal="center" vertical="center"/>
    </xf>
    <xf numFmtId="166" fontId="3" fillId="0" borderId="1" xfId="0" applyNumberFormat="1" applyFont="1" applyFill="1" applyBorder="1" applyAlignment="1" applyProtection="1">
      <alignment horizontal="center" vertical="center"/>
    </xf>
    <xf numFmtId="166" fontId="3" fillId="0" borderId="4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5" fillId="0" borderId="0" xfId="0" applyFont="1" applyFill="1" applyBorder="1" applyAlignment="1" applyProtection="1">
      <alignment horizontal="centerContinuous" vertical="center"/>
      <protection locked="0"/>
    </xf>
    <xf numFmtId="0" fontId="1" fillId="6" borderId="1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6" borderId="10" xfId="0" applyFont="1" applyFill="1" applyBorder="1" applyAlignment="1" applyProtection="1">
      <alignment vertical="center"/>
      <protection locked="0"/>
    </xf>
    <xf numFmtId="14" fontId="2" fillId="0" borderId="11" xfId="0" applyNumberFormat="1" applyFont="1" applyFill="1" applyBorder="1" applyAlignment="1" applyProtection="1">
      <alignment horizontal="left" vertical="center"/>
      <protection locked="0"/>
    </xf>
    <xf numFmtId="14" fontId="2" fillId="0" borderId="11" xfId="0" applyNumberFormat="1" applyFont="1" applyFill="1" applyBorder="1" applyAlignment="1" applyProtection="1">
      <alignment vertical="center"/>
      <protection locked="0"/>
    </xf>
    <xf numFmtId="14" fontId="2" fillId="0" borderId="12" xfId="0" applyNumberFormat="1" applyFont="1" applyFill="1" applyBorder="1" applyAlignment="1" applyProtection="1">
      <alignment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0" fontId="2" fillId="6" borderId="7" xfId="0" applyFont="1" applyFill="1" applyBorder="1" applyAlignment="1" applyProtection="1">
      <alignment vertical="center"/>
      <protection locked="0"/>
    </xf>
    <xf numFmtId="0" fontId="2" fillId="0" borderId="9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 applyProtection="1">
      <alignment vertical="center"/>
      <protection locked="0"/>
    </xf>
    <xf numFmtId="0" fontId="1" fillId="3" borderId="5" xfId="0" applyFont="1" applyFill="1" applyBorder="1" applyAlignment="1" applyProtection="1">
      <alignment horizontal="right" vertical="center"/>
      <protection locked="0"/>
    </xf>
    <xf numFmtId="0" fontId="10" fillId="3" borderId="3" xfId="0" applyFont="1" applyFill="1" applyBorder="1" applyAlignment="1" applyProtection="1">
      <alignment vertical="center"/>
      <protection locked="0"/>
    </xf>
    <xf numFmtId="0" fontId="1" fillId="3" borderId="7" xfId="0" applyFont="1" applyFill="1" applyBorder="1" applyAlignment="1" applyProtection="1">
      <alignment horizontal="right" vertical="center"/>
      <protection locked="0"/>
    </xf>
    <xf numFmtId="0" fontId="10" fillId="3" borderId="8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</xf>
    <xf numFmtId="4" fontId="1" fillId="3" borderId="3" xfId="0" applyNumberFormat="1" applyFont="1" applyFill="1" applyBorder="1" applyAlignment="1" applyProtection="1">
      <alignment horizontal="center" vertical="center"/>
    </xf>
    <xf numFmtId="4" fontId="1" fillId="3" borderId="6" xfId="0" applyNumberFormat="1" applyFont="1" applyFill="1" applyBorder="1" applyAlignment="1" applyProtection="1">
      <alignment horizontal="center" vertical="center"/>
    </xf>
    <xf numFmtId="4" fontId="1" fillId="3" borderId="8" xfId="0" applyNumberFormat="1" applyFont="1" applyFill="1" applyBorder="1" applyAlignment="1" applyProtection="1">
      <alignment horizontal="center" vertical="center"/>
    </xf>
    <xf numFmtId="4" fontId="1" fillId="3" borderId="9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2" xfId="0" applyFont="1" applyFill="1" applyBorder="1" applyAlignment="1" applyProtection="1">
      <alignment horizontal="left" vertical="center"/>
      <protection locked="0"/>
    </xf>
    <xf numFmtId="14" fontId="2" fillId="0" borderId="11" xfId="0" applyNumberFormat="1" applyFont="1" applyFill="1" applyBorder="1" applyAlignment="1" applyProtection="1">
      <alignment horizontal="left" vertical="center"/>
      <protection locked="0"/>
    </xf>
    <xf numFmtId="14" fontId="2" fillId="0" borderId="12" xfId="0" applyNumberFormat="1" applyFont="1" applyFill="1" applyBorder="1" applyAlignment="1" applyProtection="1">
      <alignment horizontal="left" vertical="center"/>
      <protection locked="0"/>
    </xf>
    <xf numFmtId="0" fontId="2" fillId="0" borderId="11" xfId="0" applyFont="1" applyFill="1" applyBorder="1" applyAlignment="1" applyProtection="1">
      <alignment horizontal="left" vertical="center"/>
      <protection locked="0"/>
    </xf>
    <xf numFmtId="0" fontId="2" fillId="0" borderId="12" xfId="0" applyFont="1" applyFill="1" applyBorder="1" applyAlignment="1" applyProtection="1">
      <alignment horizontal="left" vertical="center"/>
      <protection locked="0"/>
    </xf>
    <xf numFmtId="0" fontId="11" fillId="7" borderId="10" xfId="0" applyFont="1" applyFill="1" applyBorder="1" applyAlignment="1" applyProtection="1">
      <alignment horizontal="center"/>
      <protection locked="0"/>
    </xf>
    <xf numFmtId="0" fontId="11" fillId="7" borderId="11" xfId="0" applyFont="1" applyFill="1" applyBorder="1" applyAlignment="1" applyProtection="1">
      <alignment horizontal="center"/>
      <protection locked="0"/>
    </xf>
    <xf numFmtId="0" fontId="11" fillId="7" borderId="12" xfId="0" applyFont="1" applyFill="1" applyBorder="1" applyAlignment="1" applyProtection="1">
      <alignment horizontal="center"/>
      <protection locked="0"/>
    </xf>
  </cellXfs>
  <cellStyles count="1">
    <cellStyle name="Standard" xfId="0" builtinId="0"/>
  </cellStyles>
  <dxfs count="3">
    <dxf>
      <numFmt numFmtId="13" formatCode="0%"/>
      <fill>
        <patternFill patternType="lightUp">
          <bgColor auto="1"/>
        </patternFill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9" defaultPivotStyle="PivotStyleLight16"/>
  <colors>
    <mruColors>
      <color rgb="FF00FFFF"/>
      <color rgb="FFFFFF99"/>
      <color rgb="FF3092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ADB0-F529-4E5B-9DA3-3EAF7128CECB}">
  <sheetPr>
    <tabColor rgb="FFFF0000"/>
  </sheetPr>
  <dimension ref="A1:F48"/>
  <sheetViews>
    <sheetView zoomScale="110" zoomScaleNormal="110" workbookViewId="0">
      <pane ySplit="1" topLeftCell="A2" activePane="bottomLeft" state="frozen"/>
      <selection pane="bottomLeft" activeCell="A34" sqref="A34"/>
    </sheetView>
  </sheetViews>
  <sheetFormatPr baseColWidth="10" defaultColWidth="10.6640625" defaultRowHeight="14.25" x14ac:dyDescent="0.35"/>
  <cols>
    <col min="1" max="1" width="24" style="1" customWidth="1"/>
    <col min="2" max="2" width="13.46484375" style="1" customWidth="1"/>
    <col min="3" max="3" width="8.796875" style="3" bestFit="1" customWidth="1"/>
    <col min="4" max="4" width="15.33203125" style="1" bestFit="1" customWidth="1"/>
    <col min="5" max="5" width="8" style="1" bestFit="1" customWidth="1"/>
    <col min="6" max="6" width="7.33203125" style="1" bestFit="1" customWidth="1"/>
    <col min="7" max="16384" width="10.6640625" style="1"/>
  </cols>
  <sheetData>
    <row r="1" spans="1:6" ht="20.25" customHeight="1" x14ac:dyDescent="0.35">
      <c r="A1" s="13" t="s">
        <v>5</v>
      </c>
      <c r="B1" s="13" t="s">
        <v>17</v>
      </c>
      <c r="C1" s="13" t="s">
        <v>1</v>
      </c>
      <c r="D1" s="13" t="s">
        <v>2</v>
      </c>
      <c r="E1" s="13" t="s">
        <v>3</v>
      </c>
      <c r="F1" s="13" t="s">
        <v>4</v>
      </c>
    </row>
    <row r="2" spans="1:6" x14ac:dyDescent="0.35">
      <c r="A2" s="20" t="s">
        <v>22</v>
      </c>
      <c r="B2" s="20" t="s">
        <v>12</v>
      </c>
      <c r="C2" s="21">
        <f>0.67</f>
        <v>0.67</v>
      </c>
      <c r="D2" s="21">
        <v>7.0000000000000007E-2</v>
      </c>
      <c r="E2" s="21">
        <v>1.2E-2</v>
      </c>
      <c r="F2" s="21">
        <v>3.7999999999999999E-2</v>
      </c>
    </row>
    <row r="3" spans="1:6" x14ac:dyDescent="0.35">
      <c r="A3" s="20" t="s">
        <v>23</v>
      </c>
      <c r="B3" s="20" t="s">
        <v>12</v>
      </c>
      <c r="C3" s="21">
        <v>0.77</v>
      </c>
      <c r="D3" s="21">
        <v>7.8E-2</v>
      </c>
      <c r="E3" s="21">
        <v>2.1000000000000001E-2</v>
      </c>
      <c r="F3" s="21">
        <v>3.9E-2</v>
      </c>
    </row>
    <row r="4" spans="1:6" x14ac:dyDescent="0.35">
      <c r="A4" s="20" t="s">
        <v>24</v>
      </c>
      <c r="B4" s="20" t="s">
        <v>12</v>
      </c>
      <c r="C4" s="21">
        <v>0.66</v>
      </c>
      <c r="D4" s="21">
        <v>6.8000000000000005E-2</v>
      </c>
      <c r="E4" s="21">
        <v>1.4E-2</v>
      </c>
      <c r="F4" s="21">
        <v>3.5000000000000003E-2</v>
      </c>
    </row>
    <row r="5" spans="1:6" x14ac:dyDescent="0.35">
      <c r="A5" s="20" t="s">
        <v>25</v>
      </c>
      <c r="B5" s="20" t="s">
        <v>12</v>
      </c>
      <c r="C5" s="21">
        <v>0.62</v>
      </c>
      <c r="D5" s="21">
        <v>6.4000000000000001E-2</v>
      </c>
      <c r="E5" s="21">
        <v>7.0000000000000001E-3</v>
      </c>
      <c r="F5" s="21">
        <v>3.5999999999999997E-2</v>
      </c>
    </row>
    <row r="6" spans="1:6" x14ac:dyDescent="0.35">
      <c r="A6" s="20" t="s">
        <v>26</v>
      </c>
      <c r="B6" s="20" t="s">
        <v>12</v>
      </c>
      <c r="C6" s="21">
        <v>0.8</v>
      </c>
      <c r="D6" s="21">
        <v>8.4000000000000005E-2</v>
      </c>
      <c r="E6" s="21">
        <v>2.5999999999999999E-2</v>
      </c>
      <c r="F6" s="21">
        <v>3.9E-2</v>
      </c>
    </row>
    <row r="7" spans="1:6" x14ac:dyDescent="0.35">
      <c r="A7" s="20" t="s">
        <v>27</v>
      </c>
      <c r="B7" s="20" t="s">
        <v>12</v>
      </c>
      <c r="C7" s="21">
        <v>0.8</v>
      </c>
      <c r="D7" s="21">
        <v>8.4000000000000005E-2</v>
      </c>
      <c r="E7" s="21">
        <v>2.5999999999999999E-2</v>
      </c>
      <c r="F7" s="21">
        <v>0.04</v>
      </c>
    </row>
    <row r="8" spans="1:6" x14ac:dyDescent="0.35">
      <c r="A8" s="20" t="s">
        <v>28</v>
      </c>
      <c r="B8" s="20" t="s">
        <v>12</v>
      </c>
      <c r="C8" s="21">
        <v>0.67</v>
      </c>
      <c r="D8" s="21">
        <v>7.0999999999999994E-2</v>
      </c>
      <c r="E8" s="21">
        <v>1.6E-2</v>
      </c>
      <c r="F8" s="21">
        <v>3.5999999999999997E-2</v>
      </c>
    </row>
    <row r="9" spans="1:6" x14ac:dyDescent="0.35">
      <c r="A9" s="20" t="s">
        <v>29</v>
      </c>
      <c r="B9" s="20" t="s">
        <v>12</v>
      </c>
      <c r="C9" s="21">
        <v>0.67</v>
      </c>
      <c r="D9" s="21">
        <v>7.2999999999999995E-2</v>
      </c>
      <c r="E9" s="21">
        <v>1.4E-2</v>
      </c>
      <c r="F9" s="21">
        <v>3.5999999999999997E-2</v>
      </c>
    </row>
    <row r="10" spans="1:6" x14ac:dyDescent="0.35">
      <c r="A10" s="20" t="s">
        <v>30</v>
      </c>
      <c r="B10" s="20" t="s">
        <v>12</v>
      </c>
      <c r="C10" s="21">
        <v>0.75</v>
      </c>
      <c r="D10" s="21">
        <v>7.4999999999999997E-2</v>
      </c>
      <c r="E10" s="21">
        <v>0.02</v>
      </c>
      <c r="F10" s="21">
        <v>0.04</v>
      </c>
    </row>
    <row r="11" spans="1:6" x14ac:dyDescent="0.35">
      <c r="A11" s="20" t="s">
        <v>31</v>
      </c>
      <c r="B11" s="20" t="s">
        <v>12</v>
      </c>
      <c r="C11" s="21">
        <v>0.7</v>
      </c>
      <c r="D11" s="21">
        <v>7.5999999999999998E-2</v>
      </c>
      <c r="E11" s="21">
        <v>2.1000000000000001E-2</v>
      </c>
      <c r="F11" s="21">
        <v>3.5000000000000003E-2</v>
      </c>
    </row>
    <row r="12" spans="1:6" x14ac:dyDescent="0.35">
      <c r="A12" s="20" t="s">
        <v>32</v>
      </c>
      <c r="B12" s="20" t="s">
        <v>12</v>
      </c>
      <c r="C12" s="21">
        <v>0.84</v>
      </c>
      <c r="D12" s="21">
        <v>9.1200000000000003E-2</v>
      </c>
      <c r="E12" s="21">
        <v>2.52E-2</v>
      </c>
      <c r="F12" s="21">
        <v>4.2000000000000003E-2</v>
      </c>
    </row>
    <row r="13" spans="1:6" x14ac:dyDescent="0.35">
      <c r="A13" s="20" t="s">
        <v>33</v>
      </c>
      <c r="B13" s="20" t="s">
        <v>12</v>
      </c>
      <c r="C13" s="21">
        <v>0.67</v>
      </c>
      <c r="D13" s="21">
        <v>7.1999999999999995E-2</v>
      </c>
      <c r="E13" s="21">
        <v>1.7999999999999999E-2</v>
      </c>
      <c r="F13" s="21">
        <v>3.4000000000000002E-2</v>
      </c>
    </row>
    <row r="14" spans="1:6" x14ac:dyDescent="0.35">
      <c r="A14" s="20" t="s">
        <v>34</v>
      </c>
      <c r="B14" s="20" t="s">
        <v>12</v>
      </c>
      <c r="C14" s="21">
        <v>0.86399999999999999</v>
      </c>
      <c r="D14" s="21">
        <v>0.11600000000000001</v>
      </c>
      <c r="E14" s="21">
        <v>0.02</v>
      </c>
      <c r="F14" s="21">
        <v>3.5999999999999997E-2</v>
      </c>
    </row>
    <row r="15" spans="1:6" x14ac:dyDescent="0.35">
      <c r="A15" s="20" t="s">
        <v>36</v>
      </c>
      <c r="B15" s="20" t="s">
        <v>12</v>
      </c>
      <c r="C15" s="21">
        <v>1</v>
      </c>
      <c r="D15" s="21">
        <v>0.10299999999999999</v>
      </c>
      <c r="E15" s="21">
        <v>2.5999999999999999E-2</v>
      </c>
      <c r="F15" s="21">
        <v>5.3999999999999999E-2</v>
      </c>
    </row>
    <row r="16" spans="1:6" x14ac:dyDescent="0.35">
      <c r="A16" s="20" t="s">
        <v>35</v>
      </c>
      <c r="B16" s="20" t="s">
        <v>12</v>
      </c>
      <c r="C16" s="21">
        <v>1</v>
      </c>
      <c r="D16" s="21">
        <v>0.125</v>
      </c>
      <c r="E16" s="21">
        <v>2.5000000000000001E-2</v>
      </c>
      <c r="F16" s="21">
        <v>4.3999999999999997E-2</v>
      </c>
    </row>
    <row r="17" spans="1:6" x14ac:dyDescent="0.35">
      <c r="A17" s="20" t="s">
        <v>37</v>
      </c>
      <c r="B17" s="20" t="s">
        <v>12</v>
      </c>
      <c r="C17" s="21">
        <v>1.5</v>
      </c>
      <c r="D17" s="21">
        <v>0.185</v>
      </c>
      <c r="E17" s="21">
        <v>4.1000000000000002E-2</v>
      </c>
      <c r="F17" s="21">
        <v>6.7000000000000004E-2</v>
      </c>
    </row>
    <row r="18" spans="1:6" x14ac:dyDescent="0.35">
      <c r="A18" s="20" t="s">
        <v>38</v>
      </c>
      <c r="B18" s="20" t="s">
        <v>12</v>
      </c>
      <c r="C18" s="21">
        <v>1</v>
      </c>
      <c r="D18" s="21">
        <v>0.123</v>
      </c>
      <c r="E18" s="21">
        <v>3.3000000000000002E-2</v>
      </c>
      <c r="F18" s="21">
        <v>4.2000000000000003E-2</v>
      </c>
    </row>
    <row r="19" spans="1:6" x14ac:dyDescent="0.35">
      <c r="A19" s="20" t="s">
        <v>39</v>
      </c>
      <c r="B19" s="20" t="s">
        <v>12</v>
      </c>
      <c r="C19" s="21">
        <v>1.5</v>
      </c>
      <c r="D19" s="21">
        <v>0.185</v>
      </c>
      <c r="E19" s="21">
        <v>4.9000000000000002E-2</v>
      </c>
      <c r="F19" s="21">
        <v>6.3E-2</v>
      </c>
    </row>
    <row r="20" spans="1:6" x14ac:dyDescent="0.35">
      <c r="A20" s="15" t="s">
        <v>40</v>
      </c>
      <c r="B20" s="15" t="s">
        <v>21</v>
      </c>
      <c r="C20" s="19">
        <v>3.4</v>
      </c>
      <c r="D20" s="19">
        <v>0.7</v>
      </c>
      <c r="E20" s="19">
        <v>0.2</v>
      </c>
      <c r="F20" s="19">
        <v>0</v>
      </c>
    </row>
    <row r="21" spans="1:6" x14ac:dyDescent="0.35">
      <c r="A21" s="15" t="s">
        <v>41</v>
      </c>
      <c r="B21" s="15" t="s">
        <v>21</v>
      </c>
      <c r="C21" s="19">
        <v>3.5</v>
      </c>
      <c r="D21" s="19">
        <v>0</v>
      </c>
      <c r="E21" s="19">
        <v>0.8</v>
      </c>
      <c r="F21" s="19">
        <v>0</v>
      </c>
    </row>
    <row r="22" spans="1:6" x14ac:dyDescent="0.35">
      <c r="A22" s="15" t="s">
        <v>42</v>
      </c>
      <c r="B22" s="15" t="s">
        <v>21</v>
      </c>
      <c r="C22" s="19">
        <v>8.1999999999999993</v>
      </c>
      <c r="D22" s="19">
        <v>0</v>
      </c>
      <c r="E22" s="19">
        <v>0</v>
      </c>
      <c r="F22" s="19">
        <v>0.91</v>
      </c>
    </row>
    <row r="23" spans="1:6" x14ac:dyDescent="0.35">
      <c r="A23" s="15" t="s">
        <v>43</v>
      </c>
      <c r="B23" s="15" t="s">
        <v>21</v>
      </c>
      <c r="C23" s="19">
        <v>8.19</v>
      </c>
      <c r="D23" s="19">
        <v>0</v>
      </c>
      <c r="E23" s="19">
        <v>0</v>
      </c>
      <c r="F23" s="19">
        <v>1</v>
      </c>
    </row>
    <row r="24" spans="1:6" x14ac:dyDescent="0.35">
      <c r="A24" s="15" t="s">
        <v>44</v>
      </c>
      <c r="B24" s="15" t="s">
        <v>21</v>
      </c>
      <c r="C24" s="19">
        <v>5.13</v>
      </c>
      <c r="D24" s="19">
        <v>0.72</v>
      </c>
      <c r="E24" s="19">
        <v>0</v>
      </c>
      <c r="F24" s="19">
        <v>0.25</v>
      </c>
    </row>
    <row r="25" spans="1:6" x14ac:dyDescent="0.35">
      <c r="A25" s="15" t="s">
        <v>45</v>
      </c>
      <c r="B25" s="15" t="s">
        <v>21</v>
      </c>
      <c r="C25" s="19">
        <v>4.92</v>
      </c>
      <c r="D25" s="19">
        <v>0.72699999999999998</v>
      </c>
      <c r="E25" s="19">
        <v>0</v>
      </c>
      <c r="F25" s="19">
        <v>0.223</v>
      </c>
    </row>
    <row r="26" spans="1:6" x14ac:dyDescent="0.35">
      <c r="A26" s="17" t="s">
        <v>46</v>
      </c>
      <c r="B26" s="17" t="s">
        <v>15</v>
      </c>
      <c r="C26" s="18">
        <v>0.4</v>
      </c>
      <c r="D26" s="18">
        <v>0.05</v>
      </c>
      <c r="E26" s="18">
        <v>0</v>
      </c>
      <c r="F26" s="18">
        <v>0</v>
      </c>
    </row>
    <row r="27" spans="1:6" x14ac:dyDescent="0.35">
      <c r="A27" s="17" t="s">
        <v>48</v>
      </c>
      <c r="B27" s="17" t="s">
        <v>15</v>
      </c>
      <c r="C27" s="18">
        <v>0.47</v>
      </c>
      <c r="D27" s="18">
        <v>0.1</v>
      </c>
      <c r="E27" s="18">
        <v>1.7000000000000001E-2</v>
      </c>
      <c r="F27" s="18">
        <v>0</v>
      </c>
    </row>
    <row r="28" spans="1:6" x14ac:dyDescent="0.35">
      <c r="A28" s="17" t="s">
        <v>49</v>
      </c>
      <c r="B28" s="17" t="s">
        <v>15</v>
      </c>
      <c r="C28" s="18">
        <v>0.48</v>
      </c>
      <c r="D28" s="18">
        <v>0.1</v>
      </c>
      <c r="E28" s="18">
        <v>0.02</v>
      </c>
      <c r="F28" s="18">
        <v>0</v>
      </c>
    </row>
    <row r="29" spans="1:6" x14ac:dyDescent="0.35">
      <c r="A29" s="17" t="s">
        <v>50</v>
      </c>
      <c r="B29" s="17" t="s">
        <v>15</v>
      </c>
      <c r="C29" s="18">
        <v>0.28000000000000003</v>
      </c>
      <c r="D29" s="18">
        <v>0.05</v>
      </c>
      <c r="E29" s="18">
        <v>0.02</v>
      </c>
      <c r="F29" s="18">
        <v>0</v>
      </c>
    </row>
    <row r="30" spans="1:6" x14ac:dyDescent="0.35">
      <c r="A30" s="17" t="s">
        <v>51</v>
      </c>
      <c r="B30" s="17" t="s">
        <v>15</v>
      </c>
      <c r="C30" s="18">
        <v>0.5</v>
      </c>
      <c r="D30" s="18">
        <v>0.1</v>
      </c>
      <c r="E30" s="18">
        <v>2.5999999999999999E-2</v>
      </c>
      <c r="F30" s="18">
        <v>0</v>
      </c>
    </row>
    <row r="31" spans="1:6" x14ac:dyDescent="0.35">
      <c r="A31" s="17" t="s">
        <v>52</v>
      </c>
      <c r="B31" s="17" t="s">
        <v>15</v>
      </c>
      <c r="C31" s="18">
        <v>1.6</v>
      </c>
      <c r="D31" s="18">
        <v>0.4</v>
      </c>
      <c r="E31" s="18">
        <v>0</v>
      </c>
      <c r="F31" s="18">
        <v>0</v>
      </c>
    </row>
    <row r="32" spans="1:6" x14ac:dyDescent="0.35">
      <c r="A32" s="17" t="s">
        <v>53</v>
      </c>
      <c r="B32" s="17" t="s">
        <v>15</v>
      </c>
      <c r="C32" s="18">
        <v>0.4</v>
      </c>
      <c r="D32" s="18">
        <v>0</v>
      </c>
      <c r="E32" s="18">
        <v>0.1</v>
      </c>
      <c r="F32" s="18">
        <v>0</v>
      </c>
    </row>
    <row r="33" spans="1:6" x14ac:dyDescent="0.35">
      <c r="A33" s="17" t="s">
        <v>54</v>
      </c>
      <c r="B33" s="17" t="s">
        <v>15</v>
      </c>
      <c r="C33" s="18">
        <v>0.36</v>
      </c>
      <c r="D33" s="18">
        <v>0</v>
      </c>
      <c r="E33" s="18">
        <v>0</v>
      </c>
      <c r="F33" s="18">
        <v>0.2</v>
      </c>
    </row>
    <row r="34" spans="1:6" x14ac:dyDescent="0.35">
      <c r="D34" s="3"/>
      <c r="E34" s="3"/>
      <c r="F34" s="3"/>
    </row>
    <row r="35" spans="1:6" x14ac:dyDescent="0.35">
      <c r="D35" s="3"/>
      <c r="E35" s="3"/>
      <c r="F35" s="3"/>
    </row>
    <row r="36" spans="1:6" x14ac:dyDescent="0.35">
      <c r="A36" s="15" t="s">
        <v>47</v>
      </c>
      <c r="B36" s="15" t="s">
        <v>21</v>
      </c>
      <c r="C36" s="19">
        <v>3.9</v>
      </c>
      <c r="D36" s="19">
        <v>0.9</v>
      </c>
      <c r="E36" s="19">
        <v>7.0000000000000007E-2</v>
      </c>
      <c r="F36" s="19">
        <v>0.01</v>
      </c>
    </row>
    <row r="37" spans="1:6" x14ac:dyDescent="0.35">
      <c r="C37" s="10"/>
      <c r="D37" s="11"/>
      <c r="E37" s="11"/>
      <c r="F37" s="11"/>
    </row>
    <row r="38" spans="1:6" x14ac:dyDescent="0.35">
      <c r="C38" s="10"/>
      <c r="D38" s="12"/>
      <c r="E38" s="10"/>
      <c r="F38" s="10"/>
    </row>
    <row r="44" spans="1:6" x14ac:dyDescent="0.35">
      <c r="A44" s="2"/>
    </row>
    <row r="45" spans="1:6" x14ac:dyDescent="0.35">
      <c r="A45" s="2"/>
    </row>
    <row r="46" spans="1:6" x14ac:dyDescent="0.35">
      <c r="A46" s="2"/>
    </row>
    <row r="47" spans="1:6" x14ac:dyDescent="0.35">
      <c r="A47" s="2"/>
    </row>
    <row r="48" spans="1:6" x14ac:dyDescent="0.35">
      <c r="A48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J17"/>
  <sheetViews>
    <sheetView showZeros="0" tabSelected="1" zoomScale="90" zoomScaleNormal="90" workbookViewId="0">
      <selection activeCell="A2" sqref="A2"/>
    </sheetView>
  </sheetViews>
  <sheetFormatPr baseColWidth="10" defaultColWidth="10.6640625" defaultRowHeight="14.25" x14ac:dyDescent="0.35"/>
  <cols>
    <col min="1" max="1" width="24" style="8" customWidth="1"/>
    <col min="2" max="2" width="13.59765625" style="8" customWidth="1"/>
    <col min="3" max="4" width="10.6640625" style="8" customWidth="1"/>
    <col min="5" max="5" width="1.59765625" style="8" customWidth="1"/>
    <col min="6" max="6" width="14.59765625" style="4" customWidth="1"/>
    <col min="7" max="7" width="9.6640625" style="4" bestFit="1" customWidth="1"/>
    <col min="8" max="8" width="15.33203125" style="8" bestFit="1" customWidth="1"/>
    <col min="9" max="9" width="8" style="8" bestFit="1" customWidth="1"/>
    <col min="10" max="10" width="7.1328125" style="8" bestFit="1" customWidth="1"/>
    <col min="11" max="16384" width="10.6640625" style="8"/>
  </cols>
  <sheetData>
    <row r="1" spans="1:10" ht="45" customHeight="1" x14ac:dyDescent="0.35">
      <c r="A1" s="51" t="s">
        <v>57</v>
      </c>
      <c r="B1" s="51"/>
      <c r="C1" s="51"/>
      <c r="D1" s="51"/>
      <c r="E1" s="51"/>
      <c r="F1" s="51"/>
      <c r="G1" s="51"/>
      <c r="H1" s="27"/>
      <c r="I1" s="27"/>
      <c r="J1" s="27"/>
    </row>
    <row r="2" spans="1:10" ht="20" customHeight="1" x14ac:dyDescent="0.35">
      <c r="A2" s="28"/>
      <c r="B2" s="28"/>
      <c r="C2" s="27"/>
      <c r="D2" s="27"/>
      <c r="E2" s="27"/>
      <c r="F2" s="27"/>
      <c r="G2" s="27"/>
      <c r="H2" s="27"/>
      <c r="I2" s="27"/>
      <c r="J2" s="27"/>
    </row>
    <row r="3" spans="1:10" ht="20" customHeight="1" x14ac:dyDescent="0.35">
      <c r="A3" s="29" t="s">
        <v>7</v>
      </c>
      <c r="B3" s="52" t="s">
        <v>55</v>
      </c>
      <c r="C3" s="52"/>
      <c r="D3" s="53"/>
      <c r="E3" s="30"/>
      <c r="F3" s="31" t="s">
        <v>6</v>
      </c>
      <c r="G3" s="54">
        <f ca="1">TODAY()</f>
        <v>43717</v>
      </c>
      <c r="H3" s="55"/>
    </row>
    <row r="4" spans="1:10" ht="20" customHeight="1" x14ac:dyDescent="0.35">
      <c r="A4" s="31" t="s">
        <v>8</v>
      </c>
      <c r="B4" s="32">
        <v>43466</v>
      </c>
      <c r="C4" s="33"/>
      <c r="D4" s="34"/>
      <c r="E4" s="30"/>
      <c r="F4" s="31" t="s">
        <v>9</v>
      </c>
      <c r="G4" s="56">
        <f ca="1">IF($B$4="","",DAYS360($B$4,$G$3))</f>
        <v>248</v>
      </c>
      <c r="H4" s="57"/>
    </row>
    <row r="5" spans="1:10" ht="14.75" customHeight="1" x14ac:dyDescent="0.35">
      <c r="A5" s="30"/>
      <c r="B5" s="30"/>
      <c r="C5" s="7"/>
      <c r="D5" s="7"/>
    </row>
    <row r="6" spans="1:10" ht="20" customHeight="1" x14ac:dyDescent="0.35">
      <c r="A6" s="31" t="s">
        <v>10</v>
      </c>
      <c r="B6" s="35" t="s">
        <v>56</v>
      </c>
      <c r="C6" s="14"/>
      <c r="D6" s="14"/>
    </row>
    <row r="7" spans="1:10" ht="20" customHeight="1" x14ac:dyDescent="0.35">
      <c r="A7" s="36" t="s">
        <v>11</v>
      </c>
      <c r="B7" s="37">
        <v>10</v>
      </c>
      <c r="C7" s="14"/>
      <c r="D7" s="14"/>
    </row>
    <row r="8" spans="1:10" x14ac:dyDescent="0.35">
      <c r="A8" s="30"/>
      <c r="B8" s="30"/>
    </row>
    <row r="9" spans="1:10" s="39" customFormat="1" ht="30" customHeight="1" x14ac:dyDescent="0.35">
      <c r="A9" s="25" t="s">
        <v>12</v>
      </c>
      <c r="B9" s="25" t="s">
        <v>17</v>
      </c>
      <c r="C9" s="25" t="s">
        <v>14</v>
      </c>
      <c r="D9" s="25" t="s">
        <v>0</v>
      </c>
      <c r="E9" s="38"/>
      <c r="F9" s="26" t="s">
        <v>16</v>
      </c>
      <c r="G9" s="26" t="s">
        <v>13</v>
      </c>
      <c r="H9" s="26" t="s">
        <v>2</v>
      </c>
      <c r="I9" s="26" t="s">
        <v>3</v>
      </c>
      <c r="J9" s="26" t="s">
        <v>4</v>
      </c>
    </row>
    <row r="10" spans="1:10" ht="40.049999999999997" customHeight="1" x14ac:dyDescent="0.35">
      <c r="A10" s="40" t="s">
        <v>24</v>
      </c>
      <c r="B10" s="46" t="str">
        <f>IFERROR(VLOOKUP($A10,DATEN!$A$1:$F$349,2,FALSE),0)</f>
        <v>Nahrung</v>
      </c>
      <c r="C10" s="5">
        <v>1</v>
      </c>
      <c r="D10" s="5">
        <v>10</v>
      </c>
      <c r="E10" s="41"/>
      <c r="F10" s="22">
        <f>IF($A10="Reisschleim",$C10*SUM($F$10:$F$12),IF($C10="",$D10,IF($D10="",$C10,$C10*$D10)))</f>
        <v>10</v>
      </c>
      <c r="G10" s="23">
        <f>IF($B10="Nahrung",$F10*(VLOOKUP($A10,DATEN!$A$1:$F$49,3,FALSE)),IF($B10="Zusatz",$F10*(VLOOKUP($A10,DATEN!$A$1:$F$49,3,FALSE)),IF($B10="Infusion",$F10*(VLOOKUP($A10,DATEN!$A$1:$F$49,3,FALSE)),"")))</f>
        <v>6.6000000000000005</v>
      </c>
      <c r="H10" s="23">
        <f>IF($B10="Nahrung",$F10*(VLOOKUP($A10,DATEN!$A$1:$F$49,4,FALSE)),IF($B10="Zusatz",$F10*(VLOOKUP($A10,DATEN!$A$1:$F$49,4,FALSE)),IF($B10="Infusion",$F10*(VLOOKUP($A10,DATEN!$A$1:$F$49,4,FALSE)),"")))</f>
        <v>0.68</v>
      </c>
      <c r="I10" s="23">
        <f>IF($B10="Nahrung",$F10*(VLOOKUP($A10,DATEN!$A$1:$F$49,5,FALSE)),IF($B10="Zusatz",$F10*(VLOOKUP($A10,DATEN!$A$1:$F$49,5,FALSE)),IF($B10="Infusion",$F10*(VLOOKUP($A10,DATEN!$A$1:$F$49,5,FALSE)),"")))</f>
        <v>0.14000000000000001</v>
      </c>
      <c r="J10" s="23">
        <f>IF($B10="Nahrung",$F10*(VLOOKUP($A10,DATEN!$A$1:$F$49,6,FALSE)),IF($B10="Zusatz",$F10*(VLOOKUP($A10,DATEN!$A$1:$F$49,6,FALSE)),IF($B10="Infusion",$F10*(VLOOKUP($A10,DATEN!$A$1:$F$49,6,FALSE)),"")))</f>
        <v>0.35000000000000003</v>
      </c>
    </row>
    <row r="11" spans="1:10" ht="40.049999999999997" customHeight="1" x14ac:dyDescent="0.35">
      <c r="A11" s="40" t="s">
        <v>23</v>
      </c>
      <c r="B11" s="46" t="str">
        <f>IFERROR(VLOOKUP($A11,DATEN!$A$1:$F$349,2,FALSE),0)</f>
        <v>Nahrung</v>
      </c>
      <c r="C11" s="5">
        <v>1</v>
      </c>
      <c r="D11" s="5">
        <v>10</v>
      </c>
      <c r="E11" s="41"/>
      <c r="F11" s="22">
        <f t="shared" ref="F11" si="0">IF($A11="Reisschleim",$C11*SUM($F$10:$F$12),IF($C11="",$D11,IF($D11="",$C11,$C11*$D11)))</f>
        <v>10</v>
      </c>
      <c r="G11" s="23">
        <f>IF($B11="Nahrung",$F11*(VLOOKUP($A11,DATEN!$A$1:$F$49,3,FALSE)),IF($B11="Zusatz",$F11*(VLOOKUP($A11,DATEN!$A$1:$F$49,3,FALSE)),IF($B11="Infusion",$F11*(VLOOKUP($A11,DATEN!$A$1:$F$49,3,FALSE)),"")))</f>
        <v>7.7</v>
      </c>
      <c r="H11" s="23">
        <f>IF($B11="Nahrung",$F11*(VLOOKUP($A11,DATEN!$A$1:$F$49,4,FALSE)),IF($B11="Zusatz",$F11*(VLOOKUP($A11,DATEN!$A$1:$F$49,4,FALSE)),IF($B11="Infusion",$F11*(VLOOKUP($A11,DATEN!$A$1:$F$49,4,FALSE)),"")))</f>
        <v>0.78</v>
      </c>
      <c r="I11" s="23">
        <f>IF($B11="Nahrung",$F11*(VLOOKUP($A11,DATEN!$A$1:$F$49,5,FALSE)),IF($B11="Zusatz",$F11*(VLOOKUP($A11,DATEN!$A$1:$F$49,5,FALSE)),IF($B11="Infusion",$F11*(VLOOKUP($A11,DATEN!$A$1:$F$49,5,FALSE)),"")))</f>
        <v>0.21000000000000002</v>
      </c>
      <c r="J11" s="23">
        <f>IF($B11="Nahrung",$F11*(VLOOKUP($A11,DATEN!$A$1:$F$49,6,FALSE)),IF($B11="Zusatz",$F11*(VLOOKUP($A11,DATEN!$A$1:$F$49,6,FALSE)),IF($B11="Infusion",$F11*(VLOOKUP($A11,DATEN!$A$1:$F$49,6,FALSE)),"")))</f>
        <v>0.39</v>
      </c>
    </row>
    <row r="12" spans="1:10" ht="40.049999999999997" customHeight="1" x14ac:dyDescent="0.35">
      <c r="A12" s="40" t="s">
        <v>28</v>
      </c>
      <c r="B12" s="46" t="str">
        <f>IFERROR(VLOOKUP($A12,DATEN!$A$1:$F$349,2,FALSE),0)</f>
        <v>Nahrung</v>
      </c>
      <c r="C12" s="5">
        <v>1</v>
      </c>
      <c r="D12" s="5">
        <v>10</v>
      </c>
      <c r="E12" s="41"/>
      <c r="F12" s="22">
        <f>IF($A12="Reisschleim",$C12*SUM($F$10:$F$11),IF($C12="",$D12,IF($D12="",$C12,$C12*$D12)))</f>
        <v>10</v>
      </c>
      <c r="G12" s="23">
        <f>IF($B12="Nahrung",$F12*(VLOOKUP($A12,DATEN!$A$1:$F$49,3,FALSE)),IF($B12="Zusatz",$F12*(VLOOKUP($A12,DATEN!$A$1:$F$49,3,FALSE)),IF($B12="Infusion",$F12*(VLOOKUP($A12,DATEN!$A$1:$F$49,3,FALSE)),"")))</f>
        <v>6.7</v>
      </c>
      <c r="H12" s="23">
        <f>IF($B12="Nahrung",$F12*(VLOOKUP($A12,DATEN!$A$1:$F$49,4,FALSE)),IF($B12="Zusatz",$F12*(VLOOKUP($A12,DATEN!$A$1:$F$49,4,FALSE)),IF($B12="Infusion",$F12*(VLOOKUP($A12,DATEN!$A$1:$F$49,4,FALSE)),"")))</f>
        <v>0.71</v>
      </c>
      <c r="I12" s="23">
        <f>IF($B12="Nahrung",$F12*(VLOOKUP($A12,DATEN!$A$1:$F$49,5,FALSE)),IF($B12="Zusatz",$F12*(VLOOKUP($A12,DATEN!$A$1:$F$49,5,FALSE)),IF($B12="Infusion",$F12*(VLOOKUP($A12,DATEN!$A$1:$F$49,5,FALSE)),"")))</f>
        <v>0.16</v>
      </c>
      <c r="J12" s="23">
        <f>IF($B12="Nahrung",$F12*(VLOOKUP($A12,DATEN!$A$1:$F$49,6,FALSE)),IF($B12="Zusatz",$F12*(VLOOKUP($A12,DATEN!$A$1:$F$49,6,FALSE)),IF($B12="Infusion",$F12*(VLOOKUP($A12,DATEN!$A$1:$F$49,6,FALSE)),"")))</f>
        <v>0.36</v>
      </c>
    </row>
    <row r="13" spans="1:10" ht="40.049999999999997" customHeight="1" x14ac:dyDescent="0.35">
      <c r="A13" s="46" t="s">
        <v>47</v>
      </c>
      <c r="B13" s="46" t="str">
        <f>IFERROR(VLOOKUP($A13,DATEN!$A$1:$F$349,2,FALSE),0)</f>
        <v>Zusatz</v>
      </c>
      <c r="C13" s="9">
        <v>0.01</v>
      </c>
      <c r="D13" s="6" t="str">
        <f>IF(A13="Zusatz Prozent","")</f>
        <v/>
      </c>
      <c r="E13" s="41"/>
      <c r="F13" s="22">
        <f>IF($A13="Zusatz Prozent",$C13*SUM($F$10:$F$12),"")</f>
        <v>0.3</v>
      </c>
      <c r="G13" s="23">
        <f>IF($A$13="Zusatz Prozent",$F$13*3.9,"")</f>
        <v>1.17</v>
      </c>
      <c r="H13" s="23">
        <f>IF($A$13="Zusatz Prozent",$F$13*0.9,"")</f>
        <v>0.27</v>
      </c>
      <c r="I13" s="23">
        <f>IF($A$13="Zusatz Prozent",$F$13*0.07,"")</f>
        <v>2.1000000000000001E-2</v>
      </c>
      <c r="J13" s="23">
        <f>IF($A$13="Zusatz Prozent",$F$13*0.01,"")</f>
        <v>3.0000000000000001E-3</v>
      </c>
    </row>
    <row r="14" spans="1:10" ht="40.049999999999997" customHeight="1" x14ac:dyDescent="0.35">
      <c r="A14" s="40"/>
      <c r="B14" s="46">
        <f>IFERROR(VLOOKUP($A14,DATEN!$A$1:$F$349,2,FALSE),0)</f>
        <v>0</v>
      </c>
      <c r="C14" s="5"/>
      <c r="D14" s="16"/>
      <c r="E14" s="41"/>
      <c r="F14" s="22">
        <f t="shared" ref="F14" si="1">IF($A14="Reisschleim",$C14*SUM($F$10:$F$12),IF($C14="",$D14,IF($D14="",$C14,$C14*$D14)))</f>
        <v>0</v>
      </c>
      <c r="G14" s="24" t="str">
        <f>IF($B14="Nahrung",$F14*(VLOOKUP($A14,DATEN!$A$1:$F$49,3,FALSE)),IF($B14="Zusatz",$F14*(VLOOKUP($A14,DATEN!$A$1:$F$49,3,FALSE)),IF($B14="Infusion",$F14*(VLOOKUP($A14,DATEN!$A$1:$F$49,3,FALSE)),"")))</f>
        <v/>
      </c>
      <c r="H14" s="24" t="str">
        <f>IF($B14="Nahrung",$F14*(VLOOKUP($A14,DATEN!$A$1:$F$49,4,FALSE)),IF($B14="Zusatz",$F14*(VLOOKUP($A14,DATEN!$A$1:$F$49,4,FALSE)),IF($B14="Infusion",$F14*(VLOOKUP($A14,DATEN!$A$1:$F$49,4,FALSE)),"")))</f>
        <v/>
      </c>
      <c r="I14" s="24" t="str">
        <f>IF($B14="Nahrung",$F14*(VLOOKUP($A14,DATEN!$A$1:$F$49,5,FALSE)),IF($B14="Zusatz",$F14*(VLOOKUP($A14,DATEN!$A$1:$F$49,5,FALSE)),IF($B14="Infusion",$F14*(VLOOKUP($A14,DATEN!$A$1:$F$49,5,FALSE)),"")))</f>
        <v/>
      </c>
      <c r="J14" s="24" t="str">
        <f>IF($B14="Nahrung",$F14*(VLOOKUP($A14,DATEN!$A$1:$F$49,6,FALSE)),IF($B14="Zusatz",$F14*(VLOOKUP($A14,DATEN!$A$1:$F$49,6,FALSE)),IF($B14="Infusion",$F14*(VLOOKUP($A14,DATEN!$A$1:$F$49,6,FALSE)),"")))</f>
        <v/>
      </c>
    </row>
    <row r="15" spans="1:10" ht="30" customHeight="1" x14ac:dyDescent="0.35">
      <c r="D15" s="42" t="s">
        <v>18</v>
      </c>
      <c r="E15" s="43"/>
      <c r="F15" s="47">
        <f>SUMIF($B$10:$B$14,"&lt;&gt;Zusatz",$F$10:$F$14)</f>
        <v>30</v>
      </c>
      <c r="G15" s="47">
        <f>SUM(G10:G14)</f>
        <v>22.17</v>
      </c>
      <c r="H15" s="47">
        <f>SUM(H10:H14)</f>
        <v>2.44</v>
      </c>
      <c r="I15" s="47">
        <f>SUM(I10:I14)</f>
        <v>0.53100000000000003</v>
      </c>
      <c r="J15" s="48">
        <f>SUM(J10:J14)</f>
        <v>1.103</v>
      </c>
    </row>
    <row r="16" spans="1:10" ht="30" customHeight="1" x14ac:dyDescent="0.35">
      <c r="D16" s="44" t="s">
        <v>19</v>
      </c>
      <c r="E16" s="45"/>
      <c r="F16" s="49">
        <f>IF(ISERROR(F15/$B$7),0,F15/$B$7)</f>
        <v>3</v>
      </c>
      <c r="G16" s="49">
        <f t="shared" ref="G16:J16" si="2">IF(ISERROR(G15/$B$7),0,G15/$B$7)</f>
        <v>2.2170000000000001</v>
      </c>
      <c r="H16" s="49">
        <f t="shared" si="2"/>
        <v>0.24399999999999999</v>
      </c>
      <c r="I16" s="49">
        <f t="shared" si="2"/>
        <v>5.3100000000000001E-2</v>
      </c>
      <c r="J16" s="50">
        <f t="shared" si="2"/>
        <v>0.1103</v>
      </c>
    </row>
    <row r="17" spans="4:10" x14ac:dyDescent="0.4">
      <c r="D17" s="58" t="s">
        <v>20</v>
      </c>
      <c r="E17" s="59"/>
      <c r="F17" s="59"/>
      <c r="G17" s="59"/>
      <c r="H17" s="59"/>
      <c r="I17" s="59"/>
      <c r="J17" s="60"/>
    </row>
  </sheetData>
  <sheetProtection selectLockedCells="1"/>
  <mergeCells count="5">
    <mergeCell ref="A1:G1"/>
    <mergeCell ref="B3:D3"/>
    <mergeCell ref="G3:H3"/>
    <mergeCell ref="G4:H4"/>
    <mergeCell ref="D17:J17"/>
  </mergeCells>
  <phoneticPr fontId="0" type="noConversion"/>
  <conditionalFormatting sqref="D10:D14">
    <cfRule type="expression" dxfId="0" priority="4">
      <formula>A10="Zusatz Prozent"</formula>
    </cfRule>
  </conditionalFormatting>
  <conditionalFormatting sqref="C14">
    <cfRule type="expression" dxfId="2" priority="2">
      <formula>$B14="Infusion"</formula>
    </cfRule>
  </conditionalFormatting>
  <conditionalFormatting sqref="C10:C13">
    <cfRule type="expression" dxfId="1" priority="1">
      <formula>$B10="Infusion"</formula>
    </cfRule>
  </conditionalFormatting>
  <dataValidations count="1">
    <dataValidation type="list" allowBlank="1" showInputMessage="1" showErrorMessage="1" sqref="A13" xr:uid="{CFE76B63-5D01-4356-B7BF-857270002307}">
      <formula1>"Zusatz Prozent"</formula1>
    </dataValidation>
  </dataValidations>
  <printOptions horizontalCentered="1"/>
  <pageMargins left="0.39370078740157483" right="0" top="0.74803149606299213" bottom="0.74803149606299213" header="0.31496062992125984" footer="0.31496062992125984"/>
  <pageSetup paperSize="9" scale="80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C78F362-3440-416E-B46E-D08FB4C52778}">
          <x14:formula1>
            <xm:f>DATEN!$A$2:$A$33</xm:f>
          </x14:formula1>
          <xm:sqref>A14 A11:A12 A10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</vt:lpstr>
      <vt:lpstr>Rechner</vt:lpstr>
    </vt:vector>
  </TitlesOfParts>
  <Company>vBA Bethel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</dc:creator>
  <cp:lastModifiedBy>petra</cp:lastModifiedBy>
  <cp:lastPrinted>2019-09-04T20:10:42Z</cp:lastPrinted>
  <dcterms:created xsi:type="dcterms:W3CDTF">2012-06-01T02:21:43Z</dcterms:created>
  <dcterms:modified xsi:type="dcterms:W3CDTF">2019-09-09T17:40:07Z</dcterms:modified>
</cp:coreProperties>
</file>