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6.xml" ContentType="application/vnd.ms-excel.controlproperties+xml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drawings/drawing7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9.xml" ContentType="application/vnd.ms-excel.controlproperties+xml"/>
  <Override PartName="/xl/drawings/drawing8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drawings/drawing9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2.xml" ContentType="application/vnd.ms-excel.controlproperties+xml"/>
  <Override PartName="/xl/drawings/drawing10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drawings/drawing11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15.xml" ContentType="application/vnd.ms-excel.controlproperties+xml"/>
  <Override PartName="/xl/drawings/drawing1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16.xml" ContentType="application/vnd.ms-excel.controlproperties+xml"/>
  <Override PartName="/xl/drawings/drawing13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6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7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8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9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20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21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22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2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24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5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26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27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28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29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30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31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3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24226"/>
  <bookViews>
    <workbookView xWindow="-120" yWindow="-120" windowWidth="29040" windowHeight="15720" tabRatio="881" firstSheet="5" activeTab="6"/>
  </bookViews>
  <sheets>
    <sheet name="Checkouttabelle(2)" sheetId="2" state="hidden" r:id="rId1"/>
    <sheet name="Checkouttabelle(4)" sheetId="3" state="hidden" r:id="rId2"/>
    <sheet name="8 Spieler" sheetId="7" state="hidden" r:id="rId3"/>
    <sheet name="8 Spieler Halbfinale und Finale" sheetId="8" state="hidden" r:id="rId4"/>
    <sheet name="Gewinnauswertung" sheetId="52" r:id="rId5"/>
    <sheet name="2 Spieler" sheetId="16" r:id="rId6"/>
    <sheet name="Runde 1" sheetId="9" r:id="rId7"/>
    <sheet name="Runde 21" sheetId="34" state="hidden" r:id="rId8"/>
    <sheet name="Runde 22" sheetId="35" state="hidden" r:id="rId9"/>
    <sheet name="Runde 23" sheetId="36" state="hidden" r:id="rId10"/>
    <sheet name="Runde 24" sheetId="37" state="hidden" r:id="rId11"/>
    <sheet name="Runde 25" sheetId="38" state="hidden" r:id="rId12"/>
    <sheet name="Runde 26" sheetId="39" state="hidden" r:id="rId13"/>
    <sheet name="Runde 27" sheetId="40" state="hidden" r:id="rId14"/>
    <sheet name="Runde 28" sheetId="41" state="hidden" r:id="rId15"/>
    <sheet name="Checkouttabelle 2" sheetId="6" state="hidden" r:id="rId16"/>
    <sheet name="Runde 2" sheetId="54" r:id="rId17"/>
    <sheet name="Runde 3" sheetId="55" r:id="rId18"/>
    <sheet name="Runde 4" sheetId="56" r:id="rId19"/>
    <sheet name="Runde 5" sheetId="57" r:id="rId20"/>
    <sheet name="Runde 6" sheetId="58" r:id="rId21"/>
    <sheet name="Runde 7" sheetId="59" r:id="rId22"/>
    <sheet name="Runde 8" sheetId="60" r:id="rId23"/>
    <sheet name="Runde 9" sheetId="61" r:id="rId24"/>
    <sheet name="Runde 10" sheetId="62" r:id="rId25"/>
    <sheet name="Runde 11" sheetId="63" r:id="rId26"/>
    <sheet name="Runde 12" sheetId="64" r:id="rId27"/>
    <sheet name="Runde 13" sheetId="65" r:id="rId28"/>
    <sheet name="Runde 14" sheetId="66" r:id="rId29"/>
    <sheet name="Runde 15" sheetId="67" r:id="rId30"/>
    <sheet name="Runde 16" sheetId="68" r:id="rId31"/>
    <sheet name="Runde 17" sheetId="69" r:id="rId32"/>
    <sheet name="Runde 18" sheetId="70" r:id="rId33"/>
    <sheet name="Runde 19" sheetId="71" r:id="rId34"/>
    <sheet name="Runde 20" sheetId="72" r:id="rId35"/>
    <sheet name="Gewinn Berechnung" sheetId="53" state="hidden" r:id="rId36"/>
  </sheets>
  <externalReferences>
    <externalReference r:id="rId37"/>
  </externalReferences>
  <definedNames>
    <definedName name="Adde1" localSheetId="24">INDIRECT("A"&amp;#REF!)</definedName>
    <definedName name="Adde1" localSheetId="26">INDIRECT("A"&amp;#REF!)</definedName>
    <definedName name="Adde1" localSheetId="28">INDIRECT("A"&amp;#REF!)</definedName>
    <definedName name="Adde1" localSheetId="30">INDIRECT("A"&amp;#REF!)</definedName>
    <definedName name="Adde1" localSheetId="32">INDIRECT("A"&amp;#REF!)</definedName>
    <definedName name="Adde1" localSheetId="16">INDIRECT("A"&amp;#REF!)</definedName>
    <definedName name="Adde1" localSheetId="34">INDIRECT("A"&amp;#REF!)</definedName>
    <definedName name="Adde1" localSheetId="18">INDIRECT("A"&amp;#REF!)</definedName>
    <definedName name="Adde1" localSheetId="20">INDIRECT("A"&amp;#REF!)</definedName>
    <definedName name="Adde1" localSheetId="22">INDIRECT("A"&amp;#REF!)</definedName>
    <definedName name="Adde1">INDIRECT("A"&amp;#REF!)</definedName>
    <definedName name="Adde2" localSheetId="24">INDIRECT("A"&amp;#REF!)</definedName>
    <definedName name="Adde2" localSheetId="26">INDIRECT("A"&amp;#REF!)</definedName>
    <definedName name="Adde2" localSheetId="28">INDIRECT("A"&amp;#REF!)</definedName>
    <definedName name="Adde2" localSheetId="30">INDIRECT("A"&amp;#REF!)</definedName>
    <definedName name="Adde2" localSheetId="32">INDIRECT("A"&amp;#REF!)</definedName>
    <definedName name="Adde2" localSheetId="16">INDIRECT("A"&amp;#REF!)</definedName>
    <definedName name="Adde2" localSheetId="34">INDIRECT("A"&amp;#REF!)</definedName>
    <definedName name="Adde2" localSheetId="18">INDIRECT("A"&amp;#REF!)</definedName>
    <definedName name="Adde2" localSheetId="20">INDIRECT("A"&amp;#REF!)</definedName>
    <definedName name="Adde2" localSheetId="22">INDIRECT("A"&amp;#REF!)</definedName>
    <definedName name="Adde2">INDIRECT("A"&amp;#REF!)</definedName>
    <definedName name="Adde3" localSheetId="24">INDIRECT("A"&amp;#REF!)</definedName>
    <definedName name="Adde3" localSheetId="26">INDIRECT("A"&amp;#REF!)</definedName>
    <definedName name="Adde3" localSheetId="28">INDIRECT("A"&amp;#REF!)</definedName>
    <definedName name="Adde3" localSheetId="30">INDIRECT("A"&amp;#REF!)</definedName>
    <definedName name="Adde3" localSheetId="32">INDIRECT("A"&amp;#REF!)</definedName>
    <definedName name="Adde3" localSheetId="16">INDIRECT("A"&amp;#REF!)</definedName>
    <definedName name="Adde3" localSheetId="34">INDIRECT("A"&amp;#REF!)</definedName>
    <definedName name="Adde3" localSheetId="18">INDIRECT("A"&amp;#REF!)</definedName>
    <definedName name="Adde3" localSheetId="20">INDIRECT("A"&amp;#REF!)</definedName>
    <definedName name="Adde3" localSheetId="22">INDIRECT("A"&amp;#REF!)</definedName>
    <definedName name="Adde3">INDIRECT("A"&amp;#REF!)</definedName>
    <definedName name="Adde4" localSheetId="24">INDIRECT("A"&amp;#REF!)</definedName>
    <definedName name="Adde4" localSheetId="26">INDIRECT("A"&amp;#REF!)</definedName>
    <definedName name="Adde4" localSheetId="28">INDIRECT("A"&amp;#REF!)</definedName>
    <definedName name="Adde4" localSheetId="30">INDIRECT("A"&amp;#REF!)</definedName>
    <definedName name="Adde4" localSheetId="32">INDIRECT("A"&amp;#REF!)</definedName>
    <definedName name="Adde4" localSheetId="16">INDIRECT("A"&amp;#REF!)</definedName>
    <definedName name="Adde4" localSheetId="34">INDIRECT("A"&amp;#REF!)</definedName>
    <definedName name="Adde4" localSheetId="18">INDIRECT("A"&amp;#REF!)</definedName>
    <definedName name="Adde4" localSheetId="20">INDIRECT("A"&amp;#REF!)</definedName>
    <definedName name="Adde4" localSheetId="22">INDIRECT("A"&amp;#REF!)</definedName>
    <definedName name="Adde4">INDIRECT("A"&amp;#REF!)</definedName>
    <definedName name="Adde7" localSheetId="24">INDIRECT("A"&amp;#REF!)</definedName>
    <definedName name="Adde7" localSheetId="26">INDIRECT("A"&amp;#REF!)</definedName>
    <definedName name="Adde7" localSheetId="28">INDIRECT("A"&amp;#REF!)</definedName>
    <definedName name="Adde7" localSheetId="30">INDIRECT("A"&amp;#REF!)</definedName>
    <definedName name="Adde7" localSheetId="32">INDIRECT("A"&amp;#REF!)</definedName>
    <definedName name="Adde7" localSheetId="16">INDIRECT("A"&amp;#REF!)</definedName>
    <definedName name="Adde7" localSheetId="34">INDIRECT("A"&amp;#REF!)</definedName>
    <definedName name="Adde7" localSheetId="18">INDIRECT("A"&amp;#REF!)</definedName>
    <definedName name="Adde7" localSheetId="20">INDIRECT("A"&amp;#REF!)</definedName>
    <definedName name="Adde7" localSheetId="22">INDIRECT("A"&amp;#REF!)</definedName>
    <definedName name="Adde7">INDIRECT("A"&amp;#REF!)</definedName>
    <definedName name="Adde8" localSheetId="24">INDIRECT("A"&amp;#REF!)</definedName>
    <definedName name="Adde8" localSheetId="26">INDIRECT("A"&amp;#REF!)</definedName>
    <definedName name="Adde8" localSheetId="28">INDIRECT("A"&amp;#REF!)</definedName>
    <definedName name="Adde8" localSheetId="30">INDIRECT("A"&amp;#REF!)</definedName>
    <definedName name="Adde8" localSheetId="32">INDIRECT("A"&amp;#REF!)</definedName>
    <definedName name="Adde8" localSheetId="16">INDIRECT("A"&amp;#REF!)</definedName>
    <definedName name="Adde8" localSheetId="34">INDIRECT("A"&amp;#REF!)</definedName>
    <definedName name="Adde8" localSheetId="18">INDIRECT("A"&amp;#REF!)</definedName>
    <definedName name="Adde8" localSheetId="20">INDIRECT("A"&amp;#REF!)</definedName>
    <definedName name="Adde8" localSheetId="22">INDIRECT("A"&amp;#REF!)</definedName>
    <definedName name="Adde8">INDIRECT("A"&amp;#REF!)</definedName>
    <definedName name="AddeBild01" localSheetId="24">INDIRECT("a"&amp;#REF!)</definedName>
    <definedName name="AddeBild01" localSheetId="26">INDIRECT("a"&amp;#REF!)</definedName>
    <definedName name="AddeBild01" localSheetId="28">INDIRECT("a"&amp;#REF!)</definedName>
    <definedName name="AddeBild01" localSheetId="30">INDIRECT("a"&amp;#REF!)</definedName>
    <definedName name="AddeBild01" localSheetId="32">INDIRECT("a"&amp;#REF!)</definedName>
    <definedName name="AddeBild01" localSheetId="16">INDIRECT("a"&amp;#REF!)</definedName>
    <definedName name="AddeBild01" localSheetId="34">INDIRECT("a"&amp;#REF!)</definedName>
    <definedName name="AddeBild01" localSheetId="18">INDIRECT("a"&amp;#REF!)</definedName>
    <definedName name="AddeBild01" localSheetId="20">INDIRECT("a"&amp;#REF!)</definedName>
    <definedName name="AddeBild01" localSheetId="22">INDIRECT("a"&amp;#REF!)</definedName>
    <definedName name="AddeBild01">INDIRECT("a"&amp;#REF!)</definedName>
    <definedName name="Bild01" localSheetId="24">INDIRECT("a"&amp;#REF!)</definedName>
    <definedName name="Bild01" localSheetId="26">INDIRECT("a"&amp;#REF!)</definedName>
    <definedName name="Bild01" localSheetId="28">INDIRECT("a"&amp;#REF!)</definedName>
    <definedName name="Bild01" localSheetId="30">INDIRECT("a"&amp;#REF!)</definedName>
    <definedName name="Bild01" localSheetId="32">INDIRECT("a"&amp;#REF!)</definedName>
    <definedName name="Bild01" localSheetId="16">INDIRECT("a"&amp;#REF!)</definedName>
    <definedName name="Bild01" localSheetId="34">INDIRECT("a"&amp;#REF!)</definedName>
    <definedName name="Bild01" localSheetId="18">INDIRECT("a"&amp;#REF!)</definedName>
    <definedName name="Bild01" localSheetId="20">INDIRECT("a"&amp;#REF!)</definedName>
    <definedName name="Bild01" localSheetId="22">INDIRECT("a"&amp;#REF!)</definedName>
    <definedName name="Bild01">INDIRECT("a"&amp;#REF!)</definedName>
  </definedNames>
  <calcPr calcId="162913"/>
</workbook>
</file>

<file path=xl/calcChain.xml><?xml version="1.0" encoding="utf-8"?>
<calcChain xmlns="http://schemas.openxmlformats.org/spreadsheetml/2006/main">
  <c r="AG31" i="16" l="1"/>
  <c r="M3" i="72" l="1"/>
  <c r="L3" i="72"/>
  <c r="BO24" i="72" s="1"/>
  <c r="M3" i="71"/>
  <c r="L3" i="71"/>
  <c r="M3" i="70"/>
  <c r="L3" i="70"/>
  <c r="M3" i="69"/>
  <c r="M3" i="68"/>
  <c r="L3" i="68"/>
  <c r="M3" i="67"/>
  <c r="L3" i="67"/>
  <c r="M3" i="66"/>
  <c r="L3" i="66"/>
  <c r="M3" i="65"/>
  <c r="L3" i="65"/>
  <c r="M3" i="64"/>
  <c r="AN31" i="16"/>
  <c r="AM31" i="16"/>
  <c r="AL31" i="16"/>
  <c r="AK31" i="16"/>
  <c r="AJ31" i="16"/>
  <c r="AI31" i="16"/>
  <c r="L3" i="69"/>
  <c r="L108" i="72"/>
  <c r="G108" i="72"/>
  <c r="F108" i="72"/>
  <c r="E108" i="72"/>
  <c r="D108" i="72"/>
  <c r="C108" i="72"/>
  <c r="B108" i="72"/>
  <c r="K108" i="72" s="1"/>
  <c r="A108" i="72"/>
  <c r="L107" i="72"/>
  <c r="G107" i="72"/>
  <c r="F107" i="72"/>
  <c r="E107" i="72"/>
  <c r="D107" i="72"/>
  <c r="C107" i="72"/>
  <c r="K107" i="72" s="1"/>
  <c r="B107" i="72"/>
  <c r="A107" i="72"/>
  <c r="G106" i="72"/>
  <c r="F106" i="72"/>
  <c r="E106" i="72"/>
  <c r="D106" i="72"/>
  <c r="K106" i="72" s="1"/>
  <c r="C106" i="72"/>
  <c r="B106" i="72"/>
  <c r="A106" i="72"/>
  <c r="L105" i="72"/>
  <c r="G105" i="72"/>
  <c r="F105" i="72"/>
  <c r="E105" i="72"/>
  <c r="K105" i="72" s="1"/>
  <c r="D105" i="72"/>
  <c r="C105" i="72"/>
  <c r="B105" i="72"/>
  <c r="A105" i="72"/>
  <c r="G104" i="72"/>
  <c r="F104" i="72"/>
  <c r="K104" i="72" s="1"/>
  <c r="E104" i="72"/>
  <c r="D104" i="72"/>
  <c r="C104" i="72"/>
  <c r="B104" i="72"/>
  <c r="A104" i="72"/>
  <c r="G103" i="72"/>
  <c r="K103" i="72" s="1"/>
  <c r="F103" i="72"/>
  <c r="E103" i="72"/>
  <c r="D103" i="72"/>
  <c r="C103" i="72"/>
  <c r="B103" i="72"/>
  <c r="A103" i="72"/>
  <c r="K102" i="72"/>
  <c r="G102" i="72"/>
  <c r="F102" i="72"/>
  <c r="E102" i="72"/>
  <c r="D102" i="72"/>
  <c r="C102" i="72"/>
  <c r="B102" i="72"/>
  <c r="A102" i="72"/>
  <c r="L101" i="72"/>
  <c r="G101" i="72"/>
  <c r="F101" i="72"/>
  <c r="E101" i="72"/>
  <c r="D101" i="72"/>
  <c r="C101" i="72"/>
  <c r="B101" i="72"/>
  <c r="A101" i="72"/>
  <c r="K101" i="72" s="1"/>
  <c r="L100" i="72"/>
  <c r="G100" i="72"/>
  <c r="F100" i="72"/>
  <c r="E100" i="72"/>
  <c r="D100" i="72"/>
  <c r="C100" i="72"/>
  <c r="B100" i="72"/>
  <c r="K100" i="72" s="1"/>
  <c r="A100" i="72"/>
  <c r="G99" i="72"/>
  <c r="F99" i="72"/>
  <c r="E99" i="72"/>
  <c r="D99" i="72"/>
  <c r="C99" i="72"/>
  <c r="K99" i="72" s="1"/>
  <c r="B99" i="72"/>
  <c r="A99" i="72"/>
  <c r="G98" i="72"/>
  <c r="F98" i="72"/>
  <c r="E98" i="72"/>
  <c r="D98" i="72"/>
  <c r="K98" i="72" s="1"/>
  <c r="C98" i="72"/>
  <c r="B98" i="72"/>
  <c r="A98" i="72"/>
  <c r="G97" i="72"/>
  <c r="F97" i="72"/>
  <c r="E97" i="72"/>
  <c r="K97" i="72" s="1"/>
  <c r="D97" i="72"/>
  <c r="C97" i="72"/>
  <c r="B97" i="72"/>
  <c r="A97" i="72"/>
  <c r="G96" i="72"/>
  <c r="F96" i="72"/>
  <c r="K96" i="72" s="1"/>
  <c r="E96" i="72"/>
  <c r="D96" i="72"/>
  <c r="C96" i="72"/>
  <c r="B96" i="72"/>
  <c r="A96" i="72"/>
  <c r="L95" i="72"/>
  <c r="G95" i="72"/>
  <c r="K95" i="72" s="1"/>
  <c r="F95" i="72"/>
  <c r="E95" i="72"/>
  <c r="D95" i="72"/>
  <c r="C95" i="72"/>
  <c r="B95" i="72"/>
  <c r="A95" i="72"/>
  <c r="K94" i="72"/>
  <c r="G94" i="72"/>
  <c r="F94" i="72"/>
  <c r="E94" i="72"/>
  <c r="D94" i="72"/>
  <c r="C94" i="72"/>
  <c r="B94" i="72"/>
  <c r="A94" i="72"/>
  <c r="L93" i="72"/>
  <c r="G93" i="72"/>
  <c r="F93" i="72"/>
  <c r="E93" i="72"/>
  <c r="D93" i="72"/>
  <c r="C93" i="72"/>
  <c r="B93" i="72"/>
  <c r="A93" i="72"/>
  <c r="K93" i="72" s="1"/>
  <c r="L92" i="72"/>
  <c r="G92" i="72"/>
  <c r="F92" i="72"/>
  <c r="E92" i="72"/>
  <c r="D92" i="72"/>
  <c r="C92" i="72"/>
  <c r="B92" i="72"/>
  <c r="K92" i="72" s="1"/>
  <c r="A92" i="72"/>
  <c r="G91" i="72"/>
  <c r="F91" i="72"/>
  <c r="E91" i="72"/>
  <c r="D91" i="72"/>
  <c r="C91" i="72"/>
  <c r="K91" i="72" s="1"/>
  <c r="B91" i="72"/>
  <c r="A91" i="72"/>
  <c r="G90" i="72"/>
  <c r="F90" i="72"/>
  <c r="E90" i="72"/>
  <c r="D90" i="72"/>
  <c r="K90" i="72" s="1"/>
  <c r="C90" i="72"/>
  <c r="B90" i="72"/>
  <c r="A90" i="72"/>
  <c r="L89" i="72"/>
  <c r="G89" i="72"/>
  <c r="F89" i="72"/>
  <c r="E89" i="72"/>
  <c r="K89" i="72" s="1"/>
  <c r="D89" i="72"/>
  <c r="C89" i="72"/>
  <c r="B89" i="72"/>
  <c r="A89" i="72"/>
  <c r="G88" i="72"/>
  <c r="F88" i="72"/>
  <c r="K88" i="72" s="1"/>
  <c r="E88" i="72"/>
  <c r="D88" i="72"/>
  <c r="C88" i="72"/>
  <c r="B88" i="72"/>
  <c r="A88" i="72"/>
  <c r="G87" i="72"/>
  <c r="F87" i="72"/>
  <c r="E87" i="72"/>
  <c r="D87" i="72"/>
  <c r="C87" i="72"/>
  <c r="B87" i="72"/>
  <c r="A87" i="72"/>
  <c r="K86" i="72"/>
  <c r="G86" i="72"/>
  <c r="F86" i="72"/>
  <c r="E86" i="72"/>
  <c r="D86" i="72"/>
  <c r="C86" i="72"/>
  <c r="B86" i="72"/>
  <c r="A86" i="72"/>
  <c r="L85" i="72"/>
  <c r="G85" i="72"/>
  <c r="F85" i="72"/>
  <c r="E85" i="72"/>
  <c r="D85" i="72"/>
  <c r="C85" i="72"/>
  <c r="B85" i="72"/>
  <c r="A85" i="72"/>
  <c r="K85" i="72" s="1"/>
  <c r="J77" i="72"/>
  <c r="J76" i="72"/>
  <c r="J75" i="72"/>
  <c r="J74" i="72"/>
  <c r="J73" i="72"/>
  <c r="J72" i="72"/>
  <c r="J71" i="72"/>
  <c r="J70" i="72"/>
  <c r="J69" i="72"/>
  <c r="J68" i="72"/>
  <c r="J67" i="72"/>
  <c r="J66" i="72"/>
  <c r="J65" i="72"/>
  <c r="J64" i="72"/>
  <c r="J63" i="72"/>
  <c r="J62" i="72"/>
  <c r="J61" i="72"/>
  <c r="J60" i="72"/>
  <c r="J59" i="72"/>
  <c r="J58" i="72"/>
  <c r="J57" i="72"/>
  <c r="J56" i="72"/>
  <c r="J55" i="72"/>
  <c r="J54" i="72"/>
  <c r="J53" i="72"/>
  <c r="J52" i="72"/>
  <c r="J51" i="72"/>
  <c r="J50" i="72"/>
  <c r="J49" i="72"/>
  <c r="J48" i="72"/>
  <c r="J47" i="72"/>
  <c r="J46" i="72"/>
  <c r="J45" i="72"/>
  <c r="J44" i="72"/>
  <c r="J43" i="72"/>
  <c r="J42" i="72"/>
  <c r="J41" i="72"/>
  <c r="J40" i="72"/>
  <c r="J39" i="72"/>
  <c r="J38" i="72"/>
  <c r="J37" i="72"/>
  <c r="S36" i="72"/>
  <c r="R36" i="72"/>
  <c r="Q36" i="72"/>
  <c r="Q30" i="72" s="1"/>
  <c r="AF10" i="72" s="1"/>
  <c r="P36" i="72"/>
  <c r="O36" i="72"/>
  <c r="N36" i="72"/>
  <c r="M36" i="72"/>
  <c r="L36" i="72"/>
  <c r="J36" i="72"/>
  <c r="S35" i="72"/>
  <c r="R35" i="72"/>
  <c r="R27" i="72" s="1"/>
  <c r="AH7" i="72" s="1"/>
  <c r="Q35" i="72"/>
  <c r="P35" i="72"/>
  <c r="O35" i="72"/>
  <c r="N35" i="72"/>
  <c r="M35" i="72"/>
  <c r="L35" i="72"/>
  <c r="J35" i="72"/>
  <c r="S34" i="72"/>
  <c r="S24" i="72" s="1"/>
  <c r="AJ4" i="72" s="1"/>
  <c r="R34" i="72"/>
  <c r="Q34" i="72"/>
  <c r="P34" i="72"/>
  <c r="O34" i="72"/>
  <c r="N34" i="72"/>
  <c r="M34" i="72"/>
  <c r="L34" i="72"/>
  <c r="J34" i="72"/>
  <c r="J33" i="72"/>
  <c r="J32" i="72"/>
  <c r="J31" i="72"/>
  <c r="S30" i="72"/>
  <c r="R30" i="72"/>
  <c r="P30" i="72"/>
  <c r="O30" i="72"/>
  <c r="N30" i="72"/>
  <c r="M30" i="72"/>
  <c r="L30" i="72"/>
  <c r="J30" i="72"/>
  <c r="S29" i="72"/>
  <c r="Q29" i="72"/>
  <c r="P29" i="72"/>
  <c r="N29" i="72"/>
  <c r="L29" i="72"/>
  <c r="J29" i="72"/>
  <c r="S28" i="72"/>
  <c r="Q28" i="72"/>
  <c r="P28" i="72"/>
  <c r="N28" i="72"/>
  <c r="M28" i="72"/>
  <c r="L28" i="72"/>
  <c r="J28" i="72"/>
  <c r="S27" i="72"/>
  <c r="Q27" i="72"/>
  <c r="P27" i="72"/>
  <c r="O27" i="72"/>
  <c r="N27" i="72"/>
  <c r="M27" i="72"/>
  <c r="L27" i="72"/>
  <c r="J27" i="72"/>
  <c r="R26" i="72"/>
  <c r="Q26" i="72"/>
  <c r="P26" i="72"/>
  <c r="O26" i="72"/>
  <c r="N26" i="72"/>
  <c r="M26" i="72"/>
  <c r="L26" i="72"/>
  <c r="J26" i="72"/>
  <c r="BH25" i="72"/>
  <c r="BE25" i="72"/>
  <c r="BA25" i="72"/>
  <c r="R25" i="72"/>
  <c r="Q25" i="72"/>
  <c r="P25" i="72"/>
  <c r="O25" i="72"/>
  <c r="N25" i="72"/>
  <c r="M25" i="72"/>
  <c r="L25" i="72"/>
  <c r="J25" i="72"/>
  <c r="R24" i="72"/>
  <c r="Q24" i="72"/>
  <c r="AF4" i="72" s="1"/>
  <c r="P24" i="72"/>
  <c r="O24" i="72"/>
  <c r="N24" i="72"/>
  <c r="M24" i="72"/>
  <c r="L24" i="72"/>
  <c r="J24" i="72"/>
  <c r="S23" i="72"/>
  <c r="R23" i="72"/>
  <c r="Q23" i="72"/>
  <c r="P23" i="72"/>
  <c r="N23" i="72"/>
  <c r="M23" i="72"/>
  <c r="L23" i="72"/>
  <c r="J23" i="72"/>
  <c r="S22" i="72"/>
  <c r="R22" i="72"/>
  <c r="Q22" i="72"/>
  <c r="P22" i="72"/>
  <c r="N22" i="72"/>
  <c r="M22" i="72"/>
  <c r="L22" i="72"/>
  <c r="J22" i="72"/>
  <c r="Q21" i="72"/>
  <c r="P21" i="72"/>
  <c r="O21" i="72"/>
  <c r="N21" i="72"/>
  <c r="M21" i="72"/>
  <c r="J21" i="72"/>
  <c r="S20" i="72"/>
  <c r="R20" i="72"/>
  <c r="Q20" i="72"/>
  <c r="L106" i="72" s="1"/>
  <c r="P20" i="72"/>
  <c r="N20" i="72"/>
  <c r="L103" i="72" s="1"/>
  <c r="M20" i="72"/>
  <c r="L20" i="72"/>
  <c r="L14" i="72" s="1"/>
  <c r="J20" i="72"/>
  <c r="J19" i="72"/>
  <c r="S18" i="72"/>
  <c r="R18" i="72"/>
  <c r="Q18" i="72"/>
  <c r="P18" i="72"/>
  <c r="O18" i="72"/>
  <c r="O28" i="72" s="1"/>
  <c r="N18" i="72"/>
  <c r="M18" i="72"/>
  <c r="L18" i="72"/>
  <c r="J18" i="72"/>
  <c r="P17" i="72"/>
  <c r="O17" i="72"/>
  <c r="N17" i="72"/>
  <c r="M17" i="72"/>
  <c r="L17" i="72"/>
  <c r="V9" i="72" s="1"/>
  <c r="S15" i="72"/>
  <c r="R15" i="72"/>
  <c r="Q15" i="72"/>
  <c r="P15" i="72"/>
  <c r="O15" i="72"/>
  <c r="N15" i="72"/>
  <c r="M15" i="72"/>
  <c r="L15" i="72"/>
  <c r="S14" i="72"/>
  <c r="R14" i="72"/>
  <c r="P14" i="72"/>
  <c r="N14" i="72"/>
  <c r="S13" i="72"/>
  <c r="Q13" i="72"/>
  <c r="L98" i="72" s="1"/>
  <c r="P13" i="72"/>
  <c r="O13" i="72"/>
  <c r="L96" i="72" s="1"/>
  <c r="N13" i="72"/>
  <c r="M13" i="72"/>
  <c r="L94" i="72" s="1"/>
  <c r="L13" i="72"/>
  <c r="BA42" i="72" s="1"/>
  <c r="S11" i="72"/>
  <c r="R11" i="72"/>
  <c r="R13" i="72" s="1"/>
  <c r="Q11" i="72"/>
  <c r="P11" i="72"/>
  <c r="O11" i="72"/>
  <c r="N11" i="72"/>
  <c r="M11" i="72"/>
  <c r="L11" i="72"/>
  <c r="AJ10" i="72"/>
  <c r="AH10" i="72"/>
  <c r="AD10" i="72"/>
  <c r="AB10" i="72"/>
  <c r="Z10" i="72"/>
  <c r="X10" i="72"/>
  <c r="V10" i="72"/>
  <c r="S10" i="72"/>
  <c r="R17" i="72" s="1"/>
  <c r="R10" i="72"/>
  <c r="Q10" i="72"/>
  <c r="P10" i="72"/>
  <c r="O10" i="72"/>
  <c r="N10" i="72"/>
  <c r="M10" i="72"/>
  <c r="AK9" i="72"/>
  <c r="AI9" i="72"/>
  <c r="AG9" i="72"/>
  <c r="AE9" i="72"/>
  <c r="AC9" i="72"/>
  <c r="AB9" i="72"/>
  <c r="AA9" i="72"/>
  <c r="Z9" i="72"/>
  <c r="Y9" i="72"/>
  <c r="X9" i="72"/>
  <c r="W9" i="72"/>
  <c r="I9" i="72"/>
  <c r="AJ8" i="72"/>
  <c r="AI8" i="72"/>
  <c r="AH8" i="72"/>
  <c r="AG8" i="72"/>
  <c r="AF8" i="72"/>
  <c r="AE8" i="72"/>
  <c r="AD8" i="72"/>
  <c r="AB8" i="72"/>
  <c r="AA8" i="72"/>
  <c r="Z8" i="72"/>
  <c r="Y8" i="72"/>
  <c r="X8" i="72"/>
  <c r="W8" i="72"/>
  <c r="V8" i="72"/>
  <c r="U8" i="72"/>
  <c r="S8" i="72"/>
  <c r="R8" i="72"/>
  <c r="Q8" i="72"/>
  <c r="P8" i="72"/>
  <c r="O8" i="72"/>
  <c r="N8" i="72"/>
  <c r="M8" i="72"/>
  <c r="L8" i="72"/>
  <c r="J8" i="72"/>
  <c r="AT7" i="72"/>
  <c r="AS7" i="72"/>
  <c r="AR7" i="72"/>
  <c r="AQ7" i="72"/>
  <c r="AP7" i="72"/>
  <c r="AO7" i="72"/>
  <c r="AN7" i="72"/>
  <c r="AM7" i="72"/>
  <c r="AJ7" i="72"/>
  <c r="AF7" i="72"/>
  <c r="AD7" i="72"/>
  <c r="AB7" i="72"/>
  <c r="Z7" i="72"/>
  <c r="X7" i="72"/>
  <c r="V7" i="72"/>
  <c r="T4" i="72" s="1"/>
  <c r="U7" i="72"/>
  <c r="S7" i="72"/>
  <c r="Q7" i="72"/>
  <c r="N7" i="72"/>
  <c r="M7" i="72"/>
  <c r="L7" i="72"/>
  <c r="AK6" i="72"/>
  <c r="AI6" i="72"/>
  <c r="AG6" i="72"/>
  <c r="AF6" i="72"/>
  <c r="AD9" i="72" s="1"/>
  <c r="AE6" i="72"/>
  <c r="AD6" i="72"/>
  <c r="AC6" i="72"/>
  <c r="AB6" i="72"/>
  <c r="AA6" i="72"/>
  <c r="Z6" i="72"/>
  <c r="Y6" i="72"/>
  <c r="X6" i="72"/>
  <c r="W6" i="72"/>
  <c r="S6" i="72"/>
  <c r="R6" i="72"/>
  <c r="L91" i="72" s="1"/>
  <c r="Q6" i="72"/>
  <c r="L90" i="72" s="1"/>
  <c r="P6" i="72"/>
  <c r="N6" i="72"/>
  <c r="M6" i="72"/>
  <c r="L86" i="72" s="1"/>
  <c r="L6" i="72"/>
  <c r="L1" i="72" s="1"/>
  <c r="AT5" i="72"/>
  <c r="AS5" i="72"/>
  <c r="AR5" i="72"/>
  <c r="AQ5" i="72"/>
  <c r="AP5" i="72"/>
  <c r="AO5" i="72"/>
  <c r="AN5" i="72"/>
  <c r="AM5" i="72"/>
  <c r="AJ5" i="72"/>
  <c r="AI5" i="72"/>
  <c r="AH5" i="72"/>
  <c r="AG5" i="72"/>
  <c r="AF5" i="72"/>
  <c r="AE5" i="72"/>
  <c r="AC8" i="72" s="1"/>
  <c r="AD5" i="72"/>
  <c r="AC5" i="72"/>
  <c r="AB5" i="72"/>
  <c r="AA5" i="72"/>
  <c r="Z5" i="72"/>
  <c r="Y5" i="72"/>
  <c r="X5" i="72"/>
  <c r="W5" i="72"/>
  <c r="V5" i="72"/>
  <c r="AH4" i="72"/>
  <c r="AD4" i="72"/>
  <c r="AB4" i="72"/>
  <c r="Z4" i="72"/>
  <c r="X4" i="72"/>
  <c r="V4" i="72"/>
  <c r="U4" i="72"/>
  <c r="S4" i="72"/>
  <c r="R4" i="72"/>
  <c r="Q4" i="72"/>
  <c r="P4" i="72"/>
  <c r="O4" i="72"/>
  <c r="N4" i="72"/>
  <c r="M4" i="72"/>
  <c r="L4" i="72"/>
  <c r="I4" i="72"/>
  <c r="DL3" i="72"/>
  <c r="DK3" i="72"/>
  <c r="DJ3" i="72"/>
  <c r="DI3" i="72"/>
  <c r="DH3" i="72"/>
  <c r="DG3" i="72"/>
  <c r="DF3" i="72"/>
  <c r="DE3" i="72"/>
  <c r="DD3" i="72"/>
  <c r="DC3" i="72"/>
  <c r="DB3" i="72"/>
  <c r="DA3" i="72"/>
  <c r="CZ3" i="72"/>
  <c r="CY3" i="72"/>
  <c r="CX3" i="72"/>
  <c r="CW3" i="72"/>
  <c r="CV3" i="72"/>
  <c r="CU3" i="72"/>
  <c r="CT3" i="72"/>
  <c r="CS3" i="72"/>
  <c r="CR3" i="72"/>
  <c r="CQ3" i="72"/>
  <c r="CP3" i="72"/>
  <c r="CO3" i="72"/>
  <c r="CN3" i="72"/>
  <c r="CM3" i="72"/>
  <c r="CL3" i="72"/>
  <c r="CK3" i="72"/>
  <c r="CJ3" i="72"/>
  <c r="CI3" i="72"/>
  <c r="CH3" i="72"/>
  <c r="CG3" i="72"/>
  <c r="CF3" i="72"/>
  <c r="CE3" i="72"/>
  <c r="CD3" i="72"/>
  <c r="CC3" i="72"/>
  <c r="CB3" i="72"/>
  <c r="CA3" i="72"/>
  <c r="BZ3" i="72"/>
  <c r="BY3" i="72"/>
  <c r="BX3" i="72"/>
  <c r="BW3" i="72"/>
  <c r="BV3" i="72"/>
  <c r="BU3" i="72"/>
  <c r="BT3" i="72"/>
  <c r="BS3" i="72"/>
  <c r="BR3" i="72"/>
  <c r="BQ3" i="72"/>
  <c r="BP3" i="72"/>
  <c r="BO3" i="72"/>
  <c r="BN3" i="72"/>
  <c r="BM3" i="72"/>
  <c r="BL3" i="72"/>
  <c r="BK3" i="72"/>
  <c r="BJ3" i="72"/>
  <c r="BI3" i="72"/>
  <c r="BH3" i="72"/>
  <c r="BG3" i="72"/>
  <c r="BF3" i="72"/>
  <c r="BE3" i="72"/>
  <c r="BD3" i="72"/>
  <c r="BC3" i="72"/>
  <c r="BB3" i="72"/>
  <c r="BA3" i="72"/>
  <c r="AT3" i="72"/>
  <c r="AS3" i="72"/>
  <c r="AR3" i="72"/>
  <c r="AQ3" i="72"/>
  <c r="AP3" i="72"/>
  <c r="AO3" i="72"/>
  <c r="AN3" i="72"/>
  <c r="AM3" i="72"/>
  <c r="AK3" i="72"/>
  <c r="AJ3" i="72"/>
  <c r="AI3" i="72"/>
  <c r="AH3" i="72"/>
  <c r="AG3" i="72"/>
  <c r="AF3" i="72"/>
  <c r="AE3" i="72"/>
  <c r="AD3" i="72"/>
  <c r="AC3" i="72"/>
  <c r="AB3" i="72"/>
  <c r="AA3" i="72"/>
  <c r="Z3" i="72"/>
  <c r="Y3" i="72"/>
  <c r="W3" i="72"/>
  <c r="V3" i="72"/>
  <c r="I3" i="72"/>
  <c r="BH2" i="72"/>
  <c r="BG2" i="72"/>
  <c r="BF2" i="72"/>
  <c r="BE2" i="72"/>
  <c r="BD2" i="72"/>
  <c r="BC2" i="72"/>
  <c r="U2" i="72"/>
  <c r="BP1" i="72"/>
  <c r="BX1" i="72" s="1"/>
  <c r="CF1" i="72" s="1"/>
  <c r="CN1" i="72" s="1"/>
  <c r="CV1" i="72" s="1"/>
  <c r="DD1" i="72" s="1"/>
  <c r="DL1" i="72" s="1"/>
  <c r="BO1" i="72"/>
  <c r="BW1" i="72" s="1"/>
  <c r="CE1" i="72" s="1"/>
  <c r="CM1" i="72" s="1"/>
  <c r="CU1" i="72" s="1"/>
  <c r="DC1" i="72" s="1"/>
  <c r="DK1" i="72" s="1"/>
  <c r="BL1" i="72"/>
  <c r="BT1" i="72" s="1"/>
  <c r="CB1" i="72" s="1"/>
  <c r="CJ1" i="72" s="1"/>
  <c r="CR1" i="72" s="1"/>
  <c r="CZ1" i="72" s="1"/>
  <c r="DH1" i="72" s="1"/>
  <c r="BK1" i="72"/>
  <c r="BS1" i="72" s="1"/>
  <c r="CA1" i="72" s="1"/>
  <c r="CI1" i="72" s="1"/>
  <c r="CQ1" i="72" s="1"/>
  <c r="CY1" i="72" s="1"/>
  <c r="DG1" i="72" s="1"/>
  <c r="BH1" i="72"/>
  <c r="BG1" i="72"/>
  <c r="BF1" i="72"/>
  <c r="BN1" i="72" s="1"/>
  <c r="BV1" i="72" s="1"/>
  <c r="CD1" i="72" s="1"/>
  <c r="CL1" i="72" s="1"/>
  <c r="CT1" i="72" s="1"/>
  <c r="DB1" i="72" s="1"/>
  <c r="DJ1" i="72" s="1"/>
  <c r="BE1" i="72"/>
  <c r="BM1" i="72" s="1"/>
  <c r="BU1" i="72" s="1"/>
  <c r="CC1" i="72" s="1"/>
  <c r="CK1" i="72" s="1"/>
  <c r="CS1" i="72" s="1"/>
  <c r="DA1" i="72" s="1"/>
  <c r="DI1" i="72" s="1"/>
  <c r="BD1" i="72"/>
  <c r="BC1" i="72"/>
  <c r="BA1" i="72"/>
  <c r="BI1" i="72" s="1"/>
  <c r="BQ1" i="72" s="1"/>
  <c r="BY1" i="72" s="1"/>
  <c r="CG1" i="72" s="1"/>
  <c r="CO1" i="72" s="1"/>
  <c r="CW1" i="72" s="1"/>
  <c r="DE1" i="72" s="1"/>
  <c r="S1" i="72"/>
  <c r="Q1" i="72"/>
  <c r="P1" i="72"/>
  <c r="M1" i="72"/>
  <c r="G1" i="72"/>
  <c r="L108" i="71"/>
  <c r="G108" i="71"/>
  <c r="F108" i="71"/>
  <c r="E108" i="71"/>
  <c r="D108" i="71"/>
  <c r="C108" i="71"/>
  <c r="B108" i="71"/>
  <c r="A108" i="71"/>
  <c r="K108" i="71" s="1"/>
  <c r="G107" i="71"/>
  <c r="F107" i="71"/>
  <c r="E107" i="71"/>
  <c r="D107" i="71"/>
  <c r="C107" i="71"/>
  <c r="B107" i="71"/>
  <c r="K107" i="71" s="1"/>
  <c r="A107" i="71"/>
  <c r="G106" i="71"/>
  <c r="F106" i="71"/>
  <c r="E106" i="71"/>
  <c r="D106" i="71"/>
  <c r="C106" i="71"/>
  <c r="K106" i="71" s="1"/>
  <c r="B106" i="71"/>
  <c r="A106" i="71"/>
  <c r="G105" i="71"/>
  <c r="F105" i="71"/>
  <c r="E105" i="71"/>
  <c r="D105" i="71"/>
  <c r="K105" i="71" s="1"/>
  <c r="C105" i="71"/>
  <c r="B105" i="71"/>
  <c r="A105" i="71"/>
  <c r="G104" i="71"/>
  <c r="F104" i="71"/>
  <c r="E104" i="71"/>
  <c r="K104" i="71" s="1"/>
  <c r="D104" i="71"/>
  <c r="C104" i="71"/>
  <c r="B104" i="71"/>
  <c r="A104" i="71"/>
  <c r="G103" i="71"/>
  <c r="F103" i="71"/>
  <c r="K103" i="71" s="1"/>
  <c r="E103" i="71"/>
  <c r="D103" i="71"/>
  <c r="C103" i="71"/>
  <c r="B103" i="71"/>
  <c r="A103" i="71"/>
  <c r="G102" i="71"/>
  <c r="K102" i="71" s="1"/>
  <c r="F102" i="71"/>
  <c r="E102" i="71"/>
  <c r="D102" i="71"/>
  <c r="C102" i="71"/>
  <c r="B102" i="71"/>
  <c r="A102" i="71"/>
  <c r="K101" i="71"/>
  <c r="G101" i="71"/>
  <c r="F101" i="71"/>
  <c r="E101" i="71"/>
  <c r="D101" i="71"/>
  <c r="C101" i="71"/>
  <c r="B101" i="71"/>
  <c r="A101" i="71"/>
  <c r="G100" i="71"/>
  <c r="F100" i="71"/>
  <c r="E100" i="71"/>
  <c r="D100" i="71"/>
  <c r="C100" i="71"/>
  <c r="B100" i="71"/>
  <c r="A100" i="71"/>
  <c r="K100" i="71" s="1"/>
  <c r="G99" i="71"/>
  <c r="F99" i="71"/>
  <c r="E99" i="71"/>
  <c r="D99" i="71"/>
  <c r="C99" i="71"/>
  <c r="B99" i="71"/>
  <c r="K99" i="71" s="1"/>
  <c r="A99" i="71"/>
  <c r="G98" i="71"/>
  <c r="F98" i="71"/>
  <c r="E98" i="71"/>
  <c r="D98" i="71"/>
  <c r="C98" i="71"/>
  <c r="K98" i="71" s="1"/>
  <c r="B98" i="71"/>
  <c r="A98" i="71"/>
  <c r="G97" i="71"/>
  <c r="F97" i="71"/>
  <c r="E97" i="71"/>
  <c r="D97" i="71"/>
  <c r="K97" i="71" s="1"/>
  <c r="C97" i="71"/>
  <c r="B97" i="71"/>
  <c r="A97" i="71"/>
  <c r="G96" i="71"/>
  <c r="F96" i="71"/>
  <c r="E96" i="71"/>
  <c r="K96" i="71" s="1"/>
  <c r="D96" i="71"/>
  <c r="C96" i="71"/>
  <c r="B96" i="71"/>
  <c r="A96" i="71"/>
  <c r="G95" i="71"/>
  <c r="F95" i="71"/>
  <c r="K95" i="71" s="1"/>
  <c r="E95" i="71"/>
  <c r="D95" i="71"/>
  <c r="C95" i="71"/>
  <c r="B95" i="71"/>
  <c r="A95" i="71"/>
  <c r="G94" i="71"/>
  <c r="K94" i="71" s="1"/>
  <c r="F94" i="71"/>
  <c r="E94" i="71"/>
  <c r="D94" i="71"/>
  <c r="C94" i="71"/>
  <c r="B94" i="71"/>
  <c r="A94" i="71"/>
  <c r="K93" i="71"/>
  <c r="G93" i="71"/>
  <c r="F93" i="71"/>
  <c r="E93" i="71"/>
  <c r="D93" i="71"/>
  <c r="C93" i="71"/>
  <c r="B93" i="71"/>
  <c r="A93" i="71"/>
  <c r="G92" i="71"/>
  <c r="F92" i="71"/>
  <c r="E92" i="71"/>
  <c r="D92" i="71"/>
  <c r="C92" i="71"/>
  <c r="B92" i="71"/>
  <c r="A92" i="71"/>
  <c r="K92" i="71" s="1"/>
  <c r="G91" i="71"/>
  <c r="F91" i="71"/>
  <c r="E91" i="71"/>
  <c r="D91" i="71"/>
  <c r="C91" i="71"/>
  <c r="B91" i="71"/>
  <c r="K91" i="71" s="1"/>
  <c r="A91" i="71"/>
  <c r="G90" i="71"/>
  <c r="F90" i="71"/>
  <c r="E90" i="71"/>
  <c r="D90" i="71"/>
  <c r="C90" i="71"/>
  <c r="K90" i="71" s="1"/>
  <c r="B90" i="71"/>
  <c r="A90" i="71"/>
  <c r="G89" i="71"/>
  <c r="F89" i="71"/>
  <c r="E89" i="71"/>
  <c r="D89" i="71"/>
  <c r="K89" i="71" s="1"/>
  <c r="C89" i="71"/>
  <c r="B89" i="71"/>
  <c r="A89" i="71"/>
  <c r="G88" i="71"/>
  <c r="F88" i="71"/>
  <c r="E88" i="71"/>
  <c r="K88" i="71" s="1"/>
  <c r="D88" i="71"/>
  <c r="C88" i="71"/>
  <c r="B88" i="71"/>
  <c r="A88" i="71"/>
  <c r="G87" i="71"/>
  <c r="F87" i="71"/>
  <c r="K87" i="71" s="1"/>
  <c r="E87" i="71"/>
  <c r="D87" i="71"/>
  <c r="C87" i="71"/>
  <c r="B87" i="71"/>
  <c r="A87" i="71"/>
  <c r="G86" i="71"/>
  <c r="F86" i="71"/>
  <c r="E86" i="71"/>
  <c r="D86" i="71"/>
  <c r="C86" i="71"/>
  <c r="B86" i="71"/>
  <c r="A86" i="71"/>
  <c r="K85" i="71"/>
  <c r="G85" i="71"/>
  <c r="F85" i="71"/>
  <c r="E85" i="71"/>
  <c r="D85" i="71"/>
  <c r="C85" i="71"/>
  <c r="B85" i="71"/>
  <c r="A85" i="71"/>
  <c r="J77" i="71"/>
  <c r="J76" i="71"/>
  <c r="J75" i="71"/>
  <c r="J74" i="71"/>
  <c r="J73" i="71"/>
  <c r="J72" i="71"/>
  <c r="J71" i="71"/>
  <c r="J70" i="71"/>
  <c r="J69" i="71"/>
  <c r="J68" i="71"/>
  <c r="J67" i="71"/>
  <c r="J66" i="71"/>
  <c r="J65" i="71"/>
  <c r="J64" i="71"/>
  <c r="J63" i="71"/>
  <c r="J62" i="71"/>
  <c r="J61" i="71"/>
  <c r="J60" i="71"/>
  <c r="J59" i="71"/>
  <c r="J58" i="71"/>
  <c r="J57" i="71"/>
  <c r="J56" i="71"/>
  <c r="J55" i="71"/>
  <c r="J54" i="71"/>
  <c r="J53" i="71"/>
  <c r="J52" i="71"/>
  <c r="J51" i="71"/>
  <c r="J50" i="71"/>
  <c r="J49" i="71"/>
  <c r="J48" i="71"/>
  <c r="J47" i="71"/>
  <c r="J46" i="71"/>
  <c r="J45" i="71"/>
  <c r="J44" i="71"/>
  <c r="J43" i="71"/>
  <c r="J42" i="71"/>
  <c r="J41" i="71"/>
  <c r="J40" i="71"/>
  <c r="J39" i="71"/>
  <c r="J38" i="71"/>
  <c r="J37" i="71"/>
  <c r="S36" i="71"/>
  <c r="S30" i="71" s="1"/>
  <c r="AJ10" i="71" s="1"/>
  <c r="R36" i="71"/>
  <c r="R30" i="71" s="1"/>
  <c r="AH10" i="71" s="1"/>
  <c r="Q36" i="71"/>
  <c r="P36" i="71"/>
  <c r="P30" i="71" s="1"/>
  <c r="O36" i="71"/>
  <c r="N36" i="71"/>
  <c r="N30" i="71" s="1"/>
  <c r="Z10" i="71" s="1"/>
  <c r="M36" i="71"/>
  <c r="L36" i="71"/>
  <c r="J36" i="71"/>
  <c r="S35" i="71"/>
  <c r="R35" i="71"/>
  <c r="Q35" i="71"/>
  <c r="Q27" i="71" s="1"/>
  <c r="P35" i="71"/>
  <c r="P27" i="71" s="1"/>
  <c r="O35" i="71"/>
  <c r="N35" i="71"/>
  <c r="M35" i="71"/>
  <c r="L35" i="71"/>
  <c r="L27" i="71" s="1"/>
  <c r="V7" i="71" s="1"/>
  <c r="T4" i="71" s="1"/>
  <c r="J35" i="71"/>
  <c r="S34" i="71"/>
  <c r="R34" i="71"/>
  <c r="R24" i="71" s="1"/>
  <c r="Q34" i="71"/>
  <c r="Q24" i="71" s="1"/>
  <c r="AF4" i="71" s="1"/>
  <c r="P34" i="71"/>
  <c r="O34" i="71"/>
  <c r="N34" i="71"/>
  <c r="M34" i="71"/>
  <c r="M24" i="71" s="1"/>
  <c r="X4" i="71" s="1"/>
  <c r="L34" i="71"/>
  <c r="J34" i="71"/>
  <c r="J33" i="71"/>
  <c r="J32" i="71"/>
  <c r="J31" i="71"/>
  <c r="Q30" i="71"/>
  <c r="O30" i="71"/>
  <c r="M30" i="71"/>
  <c r="L30" i="71"/>
  <c r="J30" i="71"/>
  <c r="Q29" i="71"/>
  <c r="P29" i="71"/>
  <c r="O29" i="71"/>
  <c r="M29" i="71"/>
  <c r="J29" i="71"/>
  <c r="O28" i="71"/>
  <c r="J28" i="71"/>
  <c r="S27" i="71"/>
  <c r="R27" i="71"/>
  <c r="O27" i="71"/>
  <c r="AD7" i="71" s="1"/>
  <c r="N27" i="71"/>
  <c r="M27" i="71"/>
  <c r="X7" i="71" s="1"/>
  <c r="J27" i="71"/>
  <c r="S26" i="71"/>
  <c r="Q26" i="71"/>
  <c r="J26" i="71"/>
  <c r="BH25" i="71"/>
  <c r="BE25" i="71"/>
  <c r="S25" i="71"/>
  <c r="J25" i="71"/>
  <c r="BN24" i="71"/>
  <c r="BI30" i="71" s="1"/>
  <c r="S24" i="71"/>
  <c r="P24" i="71"/>
  <c r="O24" i="71"/>
  <c r="N24" i="71"/>
  <c r="Z4" i="71" s="1"/>
  <c r="L24" i="71"/>
  <c r="J24" i="71"/>
  <c r="Q23" i="71"/>
  <c r="P23" i="71"/>
  <c r="O23" i="71"/>
  <c r="M23" i="71"/>
  <c r="J23" i="71"/>
  <c r="R22" i="71"/>
  <c r="P22" i="71"/>
  <c r="O22" i="71"/>
  <c r="J22" i="71"/>
  <c r="R21" i="71"/>
  <c r="O21" i="71"/>
  <c r="N21" i="71"/>
  <c r="J21" i="71"/>
  <c r="S20" i="71"/>
  <c r="P20" i="71"/>
  <c r="O20" i="71"/>
  <c r="L104" i="71" s="1"/>
  <c r="L20" i="71"/>
  <c r="J20" i="71"/>
  <c r="J19" i="71"/>
  <c r="S18" i="71"/>
  <c r="R18" i="71"/>
  <c r="R20" i="71" s="1"/>
  <c r="Q18" i="71"/>
  <c r="Q20" i="71" s="1"/>
  <c r="P18" i="71"/>
  <c r="P28" i="71" s="1"/>
  <c r="O18" i="71"/>
  <c r="N18" i="71"/>
  <c r="M18" i="71"/>
  <c r="M28" i="71" s="1"/>
  <c r="L18" i="71"/>
  <c r="L29" i="71" s="1"/>
  <c r="J18" i="71"/>
  <c r="Q17" i="71"/>
  <c r="O17" i="71"/>
  <c r="M17" i="71"/>
  <c r="X9" i="71" s="1"/>
  <c r="S15" i="71"/>
  <c r="R15" i="71"/>
  <c r="Q15" i="71"/>
  <c r="P15" i="71"/>
  <c r="O15" i="71"/>
  <c r="N15" i="71"/>
  <c r="M15" i="71"/>
  <c r="L15" i="71"/>
  <c r="S14" i="71"/>
  <c r="O14" i="71"/>
  <c r="S13" i="71"/>
  <c r="S7" i="71" s="1"/>
  <c r="R13" i="71"/>
  <c r="L99" i="71" s="1"/>
  <c r="O13" i="71"/>
  <c r="N13" i="71"/>
  <c r="L95" i="71" s="1"/>
  <c r="S11" i="71"/>
  <c r="R11" i="71"/>
  <c r="Q11" i="71"/>
  <c r="P11" i="71"/>
  <c r="P26" i="71" s="1"/>
  <c r="O11" i="71"/>
  <c r="O26" i="71" s="1"/>
  <c r="N11" i="71"/>
  <c r="N26" i="71" s="1"/>
  <c r="M11" i="71"/>
  <c r="L11" i="71"/>
  <c r="L25" i="71" s="1"/>
  <c r="AF10" i="71"/>
  <c r="AD10" i="71"/>
  <c r="AB10" i="71"/>
  <c r="X10" i="71"/>
  <c r="T7" i="71" s="1"/>
  <c r="V10" i="71"/>
  <c r="R10" i="71"/>
  <c r="Q10" i="71"/>
  <c r="P10" i="71"/>
  <c r="P21" i="71" s="1"/>
  <c r="O10" i="71"/>
  <c r="N17" i="71" s="1"/>
  <c r="N10" i="71"/>
  <c r="M10" i="71"/>
  <c r="L10" i="71"/>
  <c r="L21" i="71" s="1"/>
  <c r="AK9" i="71"/>
  <c r="AI9" i="71"/>
  <c r="AG9" i="71"/>
  <c r="AE9" i="71"/>
  <c r="AC9" i="71"/>
  <c r="AA9" i="71"/>
  <c r="Y9" i="71"/>
  <c r="W9" i="71"/>
  <c r="AI8" i="71"/>
  <c r="AG8" i="71"/>
  <c r="AE8" i="71"/>
  <c r="AD8" i="71"/>
  <c r="AC8" i="71"/>
  <c r="AA8" i="71"/>
  <c r="Y8" i="71"/>
  <c r="W8" i="71"/>
  <c r="V8" i="71"/>
  <c r="U8" i="71"/>
  <c r="S8" i="71"/>
  <c r="R8" i="71"/>
  <c r="Q8" i="71"/>
  <c r="P8" i="71"/>
  <c r="O8" i="71"/>
  <c r="N8" i="71"/>
  <c r="M8" i="71"/>
  <c r="L8" i="71"/>
  <c r="AT7" i="71"/>
  <c r="AS7" i="71"/>
  <c r="AR7" i="71"/>
  <c r="AQ7" i="71"/>
  <c r="AP7" i="71"/>
  <c r="AO7" i="71"/>
  <c r="AN7" i="71"/>
  <c r="AM7" i="71"/>
  <c r="AJ7" i="71"/>
  <c r="AH7" i="71"/>
  <c r="AF7" i="71"/>
  <c r="AB7" i="71"/>
  <c r="Z7" i="71"/>
  <c r="U7" i="71"/>
  <c r="AK6" i="71"/>
  <c r="AI6" i="71"/>
  <c r="AH6" i="71"/>
  <c r="AF9" i="71" s="1"/>
  <c r="AG6" i="71"/>
  <c r="AE6" i="71"/>
  <c r="AD6" i="71"/>
  <c r="AB9" i="71" s="1"/>
  <c r="AC6" i="71"/>
  <c r="AA6" i="71"/>
  <c r="Z6" i="71"/>
  <c r="Y6" i="71"/>
  <c r="W6" i="71"/>
  <c r="S6" i="71"/>
  <c r="S1" i="71" s="1"/>
  <c r="Q6" i="71"/>
  <c r="P6" i="71"/>
  <c r="L89" i="71" s="1"/>
  <c r="O6" i="71"/>
  <c r="L88" i="71" s="1"/>
  <c r="M6" i="71"/>
  <c r="AT5" i="71"/>
  <c r="AS5" i="71"/>
  <c r="AR5" i="71"/>
  <c r="AQ5" i="71"/>
  <c r="AP5" i="71"/>
  <c r="AO5" i="71"/>
  <c r="AN5" i="71"/>
  <c r="AM5" i="71"/>
  <c r="AJ5" i="71"/>
  <c r="AH8" i="71" s="1"/>
  <c r="AI5" i="71"/>
  <c r="AH5" i="71"/>
  <c r="AF8" i="71" s="1"/>
  <c r="AG5" i="71"/>
  <c r="AF5" i="71"/>
  <c r="AE5" i="71"/>
  <c r="AD5" i="71"/>
  <c r="AB8" i="71" s="1"/>
  <c r="AC5" i="71"/>
  <c r="AB5" i="71"/>
  <c r="Z8" i="71" s="1"/>
  <c r="AA5" i="71"/>
  <c r="Z5" i="71"/>
  <c r="X8" i="71" s="1"/>
  <c r="Y5" i="71"/>
  <c r="X5" i="71"/>
  <c r="W5" i="71"/>
  <c r="V5" i="71"/>
  <c r="AJ8" i="71" s="1"/>
  <c r="AJ4" i="71"/>
  <c r="AH4" i="71"/>
  <c r="AD4" i="71"/>
  <c r="AB4" i="71"/>
  <c r="V4" i="71"/>
  <c r="U4" i="71"/>
  <c r="S4" i="71"/>
  <c r="R4" i="71"/>
  <c r="Q4" i="71"/>
  <c r="Q22" i="71" s="1"/>
  <c r="P4" i="71"/>
  <c r="O4" i="71"/>
  <c r="N4" i="71"/>
  <c r="M4" i="71"/>
  <c r="M22" i="71" s="1"/>
  <c r="L4" i="71"/>
  <c r="I4" i="71"/>
  <c r="DL3" i="71"/>
  <c r="DK3" i="71"/>
  <c r="DJ3" i="71"/>
  <c r="DI3" i="71"/>
  <c r="DH3" i="71"/>
  <c r="DG3" i="71"/>
  <c r="DF3" i="71"/>
  <c r="DE3" i="71"/>
  <c r="DD3" i="71"/>
  <c r="DC3" i="71"/>
  <c r="DB3" i="71"/>
  <c r="DA3" i="71"/>
  <c r="CZ3" i="71"/>
  <c r="BA2" i="71" s="1"/>
  <c r="CY3" i="71"/>
  <c r="CX3" i="71"/>
  <c r="CW3" i="71"/>
  <c r="CV3" i="71"/>
  <c r="CU3" i="71"/>
  <c r="CT3" i="71"/>
  <c r="CS3" i="71"/>
  <c r="CR3" i="71"/>
  <c r="CQ3" i="71"/>
  <c r="CP3" i="71"/>
  <c r="CO3" i="71"/>
  <c r="CN3" i="71"/>
  <c r="CM3" i="71"/>
  <c r="CL3" i="71"/>
  <c r="CK3" i="71"/>
  <c r="CJ3" i="71"/>
  <c r="CI3" i="71"/>
  <c r="CH3" i="71"/>
  <c r="CG3" i="71"/>
  <c r="CF3" i="71"/>
  <c r="CE3" i="71"/>
  <c r="CD3" i="71"/>
  <c r="CC3" i="71"/>
  <c r="CB3" i="71"/>
  <c r="CA3" i="71"/>
  <c r="BZ3" i="71"/>
  <c r="BY3" i="71"/>
  <c r="BX3" i="71"/>
  <c r="BW3" i="71"/>
  <c r="BV3" i="71"/>
  <c r="BU3" i="71"/>
  <c r="BT3" i="71"/>
  <c r="BS3" i="71"/>
  <c r="BR3" i="71"/>
  <c r="BQ3" i="71"/>
  <c r="BP3" i="71"/>
  <c r="BO3" i="71"/>
  <c r="BN3" i="71"/>
  <c r="BM3" i="71"/>
  <c r="BL3" i="71"/>
  <c r="BK3" i="71"/>
  <c r="BJ3" i="71"/>
  <c r="BI3" i="71"/>
  <c r="BH3" i="71"/>
  <c r="BG3" i="71"/>
  <c r="BF3" i="71"/>
  <c r="BE3" i="71"/>
  <c r="BD3" i="71"/>
  <c r="BC3" i="71"/>
  <c r="BB3" i="71"/>
  <c r="U3" i="71" s="1"/>
  <c r="BA3" i="71"/>
  <c r="AT3" i="71"/>
  <c r="AS3" i="71"/>
  <c r="AR3" i="71"/>
  <c r="AQ3" i="71"/>
  <c r="AP3" i="71"/>
  <c r="AO3" i="71"/>
  <c r="AN3" i="71"/>
  <c r="AM3" i="71"/>
  <c r="AK3" i="71"/>
  <c r="AJ3" i="71"/>
  <c r="AI3" i="71"/>
  <c r="AH3" i="71"/>
  <c r="BG1" i="71" s="1"/>
  <c r="BO1" i="71" s="1"/>
  <c r="BW1" i="71" s="1"/>
  <c r="CE1" i="71" s="1"/>
  <c r="CM1" i="71" s="1"/>
  <c r="CU1" i="71" s="1"/>
  <c r="DC1" i="71" s="1"/>
  <c r="DK1" i="71" s="1"/>
  <c r="AG3" i="71"/>
  <c r="AF3" i="71"/>
  <c r="BF1" i="71" s="1"/>
  <c r="BN1" i="71" s="1"/>
  <c r="BV1" i="71" s="1"/>
  <c r="CD1" i="71" s="1"/>
  <c r="CL1" i="71" s="1"/>
  <c r="CT1" i="71" s="1"/>
  <c r="DB1" i="71" s="1"/>
  <c r="DJ1" i="71" s="1"/>
  <c r="AE3" i="71"/>
  <c r="AD3" i="71"/>
  <c r="BE1" i="71" s="1"/>
  <c r="BM1" i="71" s="1"/>
  <c r="BU1" i="71" s="1"/>
  <c r="CC1" i="71" s="1"/>
  <c r="CK1" i="71" s="1"/>
  <c r="CS1" i="71" s="1"/>
  <c r="DA1" i="71" s="1"/>
  <c r="DI1" i="71" s="1"/>
  <c r="AC3" i="71"/>
  <c r="AB3" i="71"/>
  <c r="AA3" i="71"/>
  <c r="Z3" i="71"/>
  <c r="Y3" i="71"/>
  <c r="X3" i="71"/>
  <c r="BB1" i="71" s="1"/>
  <c r="BJ1" i="71" s="1"/>
  <c r="BR1" i="71" s="1"/>
  <c r="BZ1" i="71" s="1"/>
  <c r="CH1" i="71" s="1"/>
  <c r="CP1" i="71" s="1"/>
  <c r="CX1" i="71" s="1"/>
  <c r="DF1" i="71" s="1"/>
  <c r="W3" i="71"/>
  <c r="V3" i="71"/>
  <c r="BA1" i="71" s="1"/>
  <c r="BI1" i="71" s="1"/>
  <c r="BQ1" i="71" s="1"/>
  <c r="BY1" i="71" s="1"/>
  <c r="CG1" i="71" s="1"/>
  <c r="CO1" i="71" s="1"/>
  <c r="CW1" i="71" s="1"/>
  <c r="DE1" i="71" s="1"/>
  <c r="I3" i="71"/>
  <c r="I9" i="71" s="1"/>
  <c r="BH2" i="71"/>
  <c r="BG2" i="71"/>
  <c r="BF2" i="71"/>
  <c r="BE2" i="71"/>
  <c r="BD2" i="71"/>
  <c r="BC2" i="71"/>
  <c r="U2" i="71"/>
  <c r="BP1" i="71"/>
  <c r="BX1" i="71" s="1"/>
  <c r="CF1" i="71" s="1"/>
  <c r="CN1" i="71" s="1"/>
  <c r="CV1" i="71" s="1"/>
  <c r="DD1" i="71" s="1"/>
  <c r="DL1" i="71" s="1"/>
  <c r="BL1" i="71"/>
  <c r="BT1" i="71" s="1"/>
  <c r="CB1" i="71" s="1"/>
  <c r="CJ1" i="71" s="1"/>
  <c r="CR1" i="71" s="1"/>
  <c r="CZ1" i="71" s="1"/>
  <c r="DH1" i="71" s="1"/>
  <c r="BH1" i="71"/>
  <c r="BD1" i="71"/>
  <c r="BC1" i="71"/>
  <c r="BK1" i="71" s="1"/>
  <c r="BS1" i="71" s="1"/>
  <c r="CA1" i="71" s="1"/>
  <c r="CI1" i="71" s="1"/>
  <c r="CQ1" i="71" s="1"/>
  <c r="CY1" i="71" s="1"/>
  <c r="DG1" i="71" s="1"/>
  <c r="P1" i="71"/>
  <c r="O1" i="71"/>
  <c r="G1" i="71"/>
  <c r="J8" i="71" s="1"/>
  <c r="G108" i="70"/>
  <c r="F108" i="70"/>
  <c r="E108" i="70"/>
  <c r="D108" i="70"/>
  <c r="C108" i="70"/>
  <c r="K108" i="70" s="1"/>
  <c r="B108" i="70"/>
  <c r="A108" i="70"/>
  <c r="K107" i="70"/>
  <c r="G107" i="70"/>
  <c r="F107" i="70"/>
  <c r="E107" i="70"/>
  <c r="D107" i="70"/>
  <c r="C107" i="70"/>
  <c r="B107" i="70"/>
  <c r="A107" i="70"/>
  <c r="G106" i="70"/>
  <c r="F106" i="70"/>
  <c r="E106" i="70"/>
  <c r="D106" i="70"/>
  <c r="C106" i="70"/>
  <c r="B106" i="70"/>
  <c r="A106" i="70"/>
  <c r="K106" i="70" s="1"/>
  <c r="G105" i="70"/>
  <c r="F105" i="70"/>
  <c r="E105" i="70"/>
  <c r="D105" i="70"/>
  <c r="C105" i="70"/>
  <c r="B105" i="70"/>
  <c r="A105" i="70"/>
  <c r="G104" i="70"/>
  <c r="F104" i="70"/>
  <c r="E104" i="70"/>
  <c r="D104" i="70"/>
  <c r="C104" i="70"/>
  <c r="B104" i="70"/>
  <c r="K104" i="70" s="1"/>
  <c r="A104" i="70"/>
  <c r="G103" i="70"/>
  <c r="F103" i="70"/>
  <c r="E103" i="70"/>
  <c r="D103" i="70"/>
  <c r="K103" i="70" s="1"/>
  <c r="C103" i="70"/>
  <c r="B103" i="70"/>
  <c r="A103" i="70"/>
  <c r="G102" i="70"/>
  <c r="F102" i="70"/>
  <c r="E102" i="70"/>
  <c r="D102" i="70"/>
  <c r="C102" i="70"/>
  <c r="B102" i="70"/>
  <c r="A102" i="70"/>
  <c r="G101" i="70"/>
  <c r="F101" i="70"/>
  <c r="E101" i="70"/>
  <c r="D101" i="70"/>
  <c r="C101" i="70"/>
  <c r="B101" i="70"/>
  <c r="A101" i="70"/>
  <c r="G100" i="70"/>
  <c r="F100" i="70"/>
  <c r="E100" i="70"/>
  <c r="D100" i="70"/>
  <c r="C100" i="70"/>
  <c r="K100" i="70" s="1"/>
  <c r="B100" i="70"/>
  <c r="A100" i="70"/>
  <c r="G99" i="70"/>
  <c r="F99" i="70"/>
  <c r="E99" i="70"/>
  <c r="D99" i="70"/>
  <c r="K99" i="70" s="1"/>
  <c r="C99" i="70"/>
  <c r="B99" i="70"/>
  <c r="A99" i="70"/>
  <c r="L98" i="70"/>
  <c r="G98" i="70"/>
  <c r="F98" i="70"/>
  <c r="E98" i="70"/>
  <c r="D98" i="70"/>
  <c r="C98" i="70"/>
  <c r="B98" i="70"/>
  <c r="A98" i="70"/>
  <c r="K98" i="70" s="1"/>
  <c r="G97" i="70"/>
  <c r="F97" i="70"/>
  <c r="E97" i="70"/>
  <c r="D97" i="70"/>
  <c r="C97" i="70"/>
  <c r="B97" i="70"/>
  <c r="A97" i="70"/>
  <c r="K97" i="70" s="1"/>
  <c r="G96" i="70"/>
  <c r="F96" i="70"/>
  <c r="E96" i="70"/>
  <c r="D96" i="70"/>
  <c r="C96" i="70"/>
  <c r="K96" i="70" s="1"/>
  <c r="B96" i="70"/>
  <c r="A96" i="70"/>
  <c r="G95" i="70"/>
  <c r="F95" i="70"/>
  <c r="E95" i="70"/>
  <c r="D95" i="70"/>
  <c r="C95" i="70"/>
  <c r="B95" i="70"/>
  <c r="A95" i="70"/>
  <c r="K95" i="70" s="1"/>
  <c r="G94" i="70"/>
  <c r="F94" i="70"/>
  <c r="E94" i="70"/>
  <c r="D94" i="70"/>
  <c r="C94" i="70"/>
  <c r="B94" i="70"/>
  <c r="A94" i="70"/>
  <c r="K94" i="70" s="1"/>
  <c r="G93" i="70"/>
  <c r="F93" i="70"/>
  <c r="E93" i="70"/>
  <c r="D93" i="70"/>
  <c r="C93" i="70"/>
  <c r="B93" i="70"/>
  <c r="A93" i="70"/>
  <c r="G92" i="70"/>
  <c r="F92" i="70"/>
  <c r="E92" i="70"/>
  <c r="D92" i="70"/>
  <c r="C92" i="70"/>
  <c r="B92" i="70"/>
  <c r="K92" i="70" s="1"/>
  <c r="A92" i="70"/>
  <c r="K91" i="70"/>
  <c r="G91" i="70"/>
  <c r="F91" i="70"/>
  <c r="E91" i="70"/>
  <c r="D91" i="70"/>
  <c r="C91" i="70"/>
  <c r="B91" i="70"/>
  <c r="A91" i="70"/>
  <c r="G90" i="70"/>
  <c r="F90" i="70"/>
  <c r="E90" i="70"/>
  <c r="D90" i="70"/>
  <c r="C90" i="70"/>
  <c r="B90" i="70"/>
  <c r="A90" i="70"/>
  <c r="K90" i="70" s="1"/>
  <c r="G89" i="70"/>
  <c r="F89" i="70"/>
  <c r="E89" i="70"/>
  <c r="D89" i="70"/>
  <c r="C89" i="70"/>
  <c r="B89" i="70"/>
  <c r="A89" i="70"/>
  <c r="K89" i="70" s="1"/>
  <c r="G88" i="70"/>
  <c r="F88" i="70"/>
  <c r="E88" i="70"/>
  <c r="D88" i="70"/>
  <c r="C88" i="70"/>
  <c r="K88" i="70" s="1"/>
  <c r="B88" i="70"/>
  <c r="A88" i="70"/>
  <c r="G87" i="70"/>
  <c r="F87" i="70"/>
  <c r="E87" i="70"/>
  <c r="K87" i="70" s="1"/>
  <c r="D87" i="70"/>
  <c r="C87" i="70"/>
  <c r="B87" i="70"/>
  <c r="A87" i="70"/>
  <c r="G86" i="70"/>
  <c r="F86" i="70"/>
  <c r="E86" i="70"/>
  <c r="D86" i="70"/>
  <c r="C86" i="70"/>
  <c r="B86" i="70"/>
  <c r="A86" i="70"/>
  <c r="K86" i="70" s="1"/>
  <c r="G85" i="70"/>
  <c r="F85" i="70"/>
  <c r="E85" i="70"/>
  <c r="D85" i="70"/>
  <c r="C85" i="70"/>
  <c r="B85" i="70"/>
  <c r="A85" i="70"/>
  <c r="J77" i="70"/>
  <c r="J76" i="70"/>
  <c r="J75" i="70"/>
  <c r="J74" i="70"/>
  <c r="J73" i="70"/>
  <c r="J72" i="70"/>
  <c r="J71" i="70"/>
  <c r="J70" i="70"/>
  <c r="J69" i="70"/>
  <c r="J68" i="70"/>
  <c r="J67" i="70"/>
  <c r="J66" i="70"/>
  <c r="J65" i="70"/>
  <c r="J64" i="70"/>
  <c r="J63" i="70"/>
  <c r="J62" i="70"/>
  <c r="J61" i="70"/>
  <c r="J60" i="70"/>
  <c r="J59" i="70"/>
  <c r="J58" i="70"/>
  <c r="J57" i="70"/>
  <c r="J56" i="70"/>
  <c r="J55" i="70"/>
  <c r="J54" i="70"/>
  <c r="J53" i="70"/>
  <c r="J52" i="70"/>
  <c r="J51" i="70"/>
  <c r="J50" i="70"/>
  <c r="J49" i="70"/>
  <c r="J48" i="70"/>
  <c r="J47" i="70"/>
  <c r="J46" i="70"/>
  <c r="J45" i="70"/>
  <c r="J44" i="70"/>
  <c r="J43" i="70"/>
  <c r="J42" i="70"/>
  <c r="J41" i="70"/>
  <c r="J40" i="70"/>
  <c r="J39" i="70"/>
  <c r="J38" i="70"/>
  <c r="J37" i="70"/>
  <c r="S36" i="70"/>
  <c r="R36" i="70"/>
  <c r="Q36" i="70"/>
  <c r="Q30" i="70" s="1"/>
  <c r="AF10" i="70" s="1"/>
  <c r="P36" i="70"/>
  <c r="O36" i="70"/>
  <c r="O30" i="70" s="1"/>
  <c r="N36" i="70"/>
  <c r="M36" i="70"/>
  <c r="M30" i="70" s="1"/>
  <c r="L36" i="70"/>
  <c r="J36" i="70"/>
  <c r="S35" i="70"/>
  <c r="S27" i="70" s="1"/>
  <c r="R35" i="70"/>
  <c r="R27" i="70" s="1"/>
  <c r="AH7" i="70" s="1"/>
  <c r="Q35" i="70"/>
  <c r="P35" i="70"/>
  <c r="P27" i="70" s="1"/>
  <c r="O35" i="70"/>
  <c r="O27" i="70" s="1"/>
  <c r="N35" i="70"/>
  <c r="M35" i="70"/>
  <c r="L35" i="70"/>
  <c r="J35" i="70"/>
  <c r="S34" i="70"/>
  <c r="S24" i="70" s="1"/>
  <c r="AJ4" i="70" s="1"/>
  <c r="R34" i="70"/>
  <c r="Q34" i="70"/>
  <c r="Q24" i="70" s="1"/>
  <c r="AF4" i="70" s="1"/>
  <c r="P34" i="70"/>
  <c r="P24" i="70" s="1"/>
  <c r="O34" i="70"/>
  <c r="O24" i="70" s="1"/>
  <c r="AB4" i="70" s="1"/>
  <c r="N34" i="70"/>
  <c r="M34" i="70"/>
  <c r="M24" i="70" s="1"/>
  <c r="X4" i="70" s="1"/>
  <c r="T3" i="70" s="1"/>
  <c r="L34" i="70"/>
  <c r="L24" i="70" s="1"/>
  <c r="J34" i="70"/>
  <c r="J33" i="70"/>
  <c r="J32" i="70"/>
  <c r="J31" i="70"/>
  <c r="S30" i="70"/>
  <c r="R30" i="70"/>
  <c r="AH10" i="70" s="1"/>
  <c r="P30" i="70"/>
  <c r="N30" i="70"/>
  <c r="Z10" i="70" s="1"/>
  <c r="L30" i="70"/>
  <c r="J30" i="70"/>
  <c r="O29" i="70"/>
  <c r="N29" i="70"/>
  <c r="L29" i="70"/>
  <c r="J29" i="70"/>
  <c r="P28" i="70"/>
  <c r="J28" i="70"/>
  <c r="Q27" i="70"/>
  <c r="N27" i="70"/>
  <c r="Z7" i="70" s="1"/>
  <c r="M27" i="70"/>
  <c r="L27" i="70"/>
  <c r="V7" i="70" s="1"/>
  <c r="J27" i="70"/>
  <c r="S26" i="70"/>
  <c r="O26" i="70"/>
  <c r="N26" i="70"/>
  <c r="L26" i="70"/>
  <c r="J26" i="70"/>
  <c r="BH25" i="70"/>
  <c r="BE25" i="70"/>
  <c r="S25" i="70"/>
  <c r="N25" i="70"/>
  <c r="J25" i="70"/>
  <c r="R24" i="70"/>
  <c r="N24" i="70"/>
  <c r="Z4" i="70" s="1"/>
  <c r="J24" i="70"/>
  <c r="R23" i="70"/>
  <c r="O23" i="70"/>
  <c r="L23" i="70"/>
  <c r="J23" i="70"/>
  <c r="O22" i="70"/>
  <c r="J22" i="70"/>
  <c r="R21" i="70"/>
  <c r="O21" i="70"/>
  <c r="N21" i="70"/>
  <c r="J21" i="70"/>
  <c r="R20" i="70"/>
  <c r="L107" i="70" s="1"/>
  <c r="P20" i="70"/>
  <c r="L105" i="70" s="1"/>
  <c r="O20" i="70"/>
  <c r="N20" i="70"/>
  <c r="L103" i="70" s="1"/>
  <c r="J20" i="70"/>
  <c r="J19" i="70"/>
  <c r="S18" i="70"/>
  <c r="S20" i="70" s="1"/>
  <c r="R18" i="70"/>
  <c r="Q18" i="70"/>
  <c r="Q29" i="70" s="1"/>
  <c r="P18" i="70"/>
  <c r="P29" i="70" s="1"/>
  <c r="O18" i="70"/>
  <c r="O28" i="70" s="1"/>
  <c r="N18" i="70"/>
  <c r="N28" i="70" s="1"/>
  <c r="M18" i="70"/>
  <c r="M29" i="70" s="1"/>
  <c r="L18" i="70"/>
  <c r="L20" i="70" s="1"/>
  <c r="J18" i="70"/>
  <c r="Q17" i="70"/>
  <c r="M17" i="70"/>
  <c r="X9" i="70" s="1"/>
  <c r="S15" i="70"/>
  <c r="R15" i="70"/>
  <c r="Q15" i="70"/>
  <c r="P15" i="70"/>
  <c r="O15" i="70"/>
  <c r="N15" i="70"/>
  <c r="M15" i="70"/>
  <c r="L15" i="70"/>
  <c r="N14" i="70"/>
  <c r="L14" i="70"/>
  <c r="R13" i="70"/>
  <c r="L99" i="70" s="1"/>
  <c r="Q13" i="70"/>
  <c r="P13" i="70"/>
  <c r="P7" i="70" s="1"/>
  <c r="N13" i="70"/>
  <c r="N7" i="70" s="1"/>
  <c r="S11" i="70"/>
  <c r="S13" i="70" s="1"/>
  <c r="R11" i="70"/>
  <c r="Q11" i="70"/>
  <c r="Q25" i="70" s="1"/>
  <c r="P11" i="70"/>
  <c r="P25" i="70" s="1"/>
  <c r="O11" i="70"/>
  <c r="O13" i="70" s="1"/>
  <c r="L96" i="70" s="1"/>
  <c r="N11" i="70"/>
  <c r="M11" i="70"/>
  <c r="M13" i="70" s="1"/>
  <c r="L11" i="70"/>
  <c r="L25" i="70" s="1"/>
  <c r="AJ10" i="70"/>
  <c r="X10" i="70"/>
  <c r="V10" i="70"/>
  <c r="R10" i="70"/>
  <c r="Q10" i="70"/>
  <c r="Q21" i="70" s="1"/>
  <c r="P10" i="70"/>
  <c r="O17" i="70" s="1"/>
  <c r="O10" i="70"/>
  <c r="N17" i="70" s="1"/>
  <c r="N10" i="70"/>
  <c r="M10" i="70"/>
  <c r="L17" i="70" s="1"/>
  <c r="V9" i="70" s="1"/>
  <c r="L10" i="70"/>
  <c r="S17" i="70" s="1"/>
  <c r="AK9" i="70"/>
  <c r="AI9" i="70"/>
  <c r="AG9" i="70"/>
  <c r="AE9" i="70"/>
  <c r="AC9" i="70"/>
  <c r="AA9" i="70"/>
  <c r="Y9" i="70"/>
  <c r="W9" i="70"/>
  <c r="AI8" i="70"/>
  <c r="AH8" i="70"/>
  <c r="AG8" i="70"/>
  <c r="AE8" i="70"/>
  <c r="AC8" i="70"/>
  <c r="AA8" i="70"/>
  <c r="Z8" i="70"/>
  <c r="Y8" i="70"/>
  <c r="W8" i="70"/>
  <c r="U8" i="70"/>
  <c r="S8" i="70"/>
  <c r="R8" i="70"/>
  <c r="Q8" i="70"/>
  <c r="P8" i="70"/>
  <c r="O8" i="70"/>
  <c r="N8" i="70"/>
  <c r="M8" i="70"/>
  <c r="L8" i="70"/>
  <c r="AT7" i="70"/>
  <c r="AS7" i="70"/>
  <c r="AR7" i="70"/>
  <c r="AQ7" i="70"/>
  <c r="AP7" i="70"/>
  <c r="AO7" i="70"/>
  <c r="AN7" i="70"/>
  <c r="AM7" i="70"/>
  <c r="AJ7" i="70"/>
  <c r="AF7" i="70"/>
  <c r="AD7" i="70"/>
  <c r="AB7" i="70"/>
  <c r="X7" i="70"/>
  <c r="U7" i="70"/>
  <c r="Q7" i="70"/>
  <c r="O7" i="70"/>
  <c r="AK6" i="70"/>
  <c r="AI6" i="70"/>
  <c r="AH6" i="70"/>
  <c r="AF9" i="70" s="1"/>
  <c r="AG6" i="70"/>
  <c r="AE6" i="70"/>
  <c r="AD6" i="70"/>
  <c r="AB9" i="70" s="1"/>
  <c r="AC6" i="70"/>
  <c r="AA6" i="70"/>
  <c r="Z6" i="70"/>
  <c r="Y6" i="70"/>
  <c r="W6" i="70"/>
  <c r="S6" i="70"/>
  <c r="L92" i="70" s="1"/>
  <c r="Q6" i="70"/>
  <c r="L90" i="70" s="1"/>
  <c r="O6" i="70"/>
  <c r="O1" i="70" s="1"/>
  <c r="M6" i="70"/>
  <c r="L86" i="70" s="1"/>
  <c r="L6" i="70"/>
  <c r="L85" i="70" s="1"/>
  <c r="AT5" i="70"/>
  <c r="AS5" i="70"/>
  <c r="AR5" i="70"/>
  <c r="AQ5" i="70"/>
  <c r="AP5" i="70"/>
  <c r="AO5" i="70"/>
  <c r="AN5" i="70"/>
  <c r="AM5" i="70"/>
  <c r="AJ5" i="70"/>
  <c r="AI5" i="70"/>
  <c r="AH5" i="70"/>
  <c r="AF8" i="70" s="1"/>
  <c r="AG5" i="70"/>
  <c r="AF5" i="70"/>
  <c r="AD8" i="70" s="1"/>
  <c r="AE5" i="70"/>
  <c r="AD5" i="70"/>
  <c r="AB8" i="70" s="1"/>
  <c r="AC5" i="70"/>
  <c r="AB5" i="70"/>
  <c r="AA5" i="70"/>
  <c r="Z5" i="70"/>
  <c r="X8" i="70" s="1"/>
  <c r="Y5" i="70"/>
  <c r="X5" i="70"/>
  <c r="V8" i="70" s="1"/>
  <c r="W5" i="70"/>
  <c r="V5" i="70"/>
  <c r="AJ8" i="70" s="1"/>
  <c r="AH4" i="70"/>
  <c r="AD4" i="70"/>
  <c r="V4" i="70"/>
  <c r="U4" i="70"/>
  <c r="S4" i="70"/>
  <c r="R4" i="70"/>
  <c r="S22" i="70" s="1"/>
  <c r="Q4" i="70"/>
  <c r="Q22" i="70" s="1"/>
  <c r="P4" i="70"/>
  <c r="P6" i="70" s="1"/>
  <c r="O4" i="70"/>
  <c r="N4" i="70"/>
  <c r="N22" i="70" s="1"/>
  <c r="M4" i="70"/>
  <c r="M23" i="70" s="1"/>
  <c r="L4" i="70"/>
  <c r="L22" i="70" s="1"/>
  <c r="I4" i="70"/>
  <c r="DL3" i="70"/>
  <c r="DK3" i="70"/>
  <c r="DJ3" i="70"/>
  <c r="DI3" i="70"/>
  <c r="DH3" i="70"/>
  <c r="DG3" i="70"/>
  <c r="DF3" i="70"/>
  <c r="DE3" i="70"/>
  <c r="DD3" i="70"/>
  <c r="DC3" i="70"/>
  <c r="DB3" i="70"/>
  <c r="DA3" i="70"/>
  <c r="CZ3" i="70"/>
  <c r="CY3" i="70"/>
  <c r="CX3" i="70"/>
  <c r="CW3" i="70"/>
  <c r="CV3" i="70"/>
  <c r="CU3" i="70"/>
  <c r="CT3" i="70"/>
  <c r="CS3" i="70"/>
  <c r="CR3" i="70"/>
  <c r="CQ3" i="70"/>
  <c r="CP3" i="70"/>
  <c r="CO3" i="70"/>
  <c r="CN3" i="70"/>
  <c r="CM3" i="70"/>
  <c r="CL3" i="70"/>
  <c r="CK3" i="70"/>
  <c r="CJ3" i="70"/>
  <c r="CI3" i="70"/>
  <c r="CH3" i="70"/>
  <c r="CG3" i="70"/>
  <c r="CF3" i="70"/>
  <c r="CE3" i="70"/>
  <c r="CD3" i="70"/>
  <c r="CC3" i="70"/>
  <c r="CB3" i="70"/>
  <c r="CA3" i="70"/>
  <c r="BZ3" i="70"/>
  <c r="BY3" i="70"/>
  <c r="BX3" i="70"/>
  <c r="BW3" i="70"/>
  <c r="BV3" i="70"/>
  <c r="BU3" i="70"/>
  <c r="BT3" i="70"/>
  <c r="BS3" i="70"/>
  <c r="BR3" i="70"/>
  <c r="BQ3" i="70"/>
  <c r="BP3" i="70"/>
  <c r="BO3" i="70"/>
  <c r="BN3" i="70"/>
  <c r="BM3" i="70"/>
  <c r="BL3" i="70"/>
  <c r="BK3" i="70"/>
  <c r="BJ3" i="70"/>
  <c r="BI3" i="70"/>
  <c r="BH3" i="70"/>
  <c r="BG3" i="70"/>
  <c r="BF3" i="70"/>
  <c r="BE3" i="70"/>
  <c r="BD3" i="70"/>
  <c r="BC3" i="70"/>
  <c r="BB3" i="70"/>
  <c r="BA3" i="70"/>
  <c r="AT3" i="70"/>
  <c r="AS3" i="70"/>
  <c r="AR3" i="70"/>
  <c r="AQ3" i="70"/>
  <c r="AP3" i="70"/>
  <c r="AO3" i="70"/>
  <c r="AN3" i="70"/>
  <c r="AM3" i="70"/>
  <c r="AK3" i="70"/>
  <c r="AJ3" i="70"/>
  <c r="AI3" i="70"/>
  <c r="AH3" i="70"/>
  <c r="BG1" i="70" s="1"/>
  <c r="BO1" i="70" s="1"/>
  <c r="BW1" i="70" s="1"/>
  <c r="CE1" i="70" s="1"/>
  <c r="CM1" i="70" s="1"/>
  <c r="CU1" i="70" s="1"/>
  <c r="DC1" i="70" s="1"/>
  <c r="DK1" i="70" s="1"/>
  <c r="AG3" i="70"/>
  <c r="AF3" i="70"/>
  <c r="AE3" i="70"/>
  <c r="AD3" i="70"/>
  <c r="BE1" i="70" s="1"/>
  <c r="BM1" i="70" s="1"/>
  <c r="BU1" i="70" s="1"/>
  <c r="CC1" i="70" s="1"/>
  <c r="CK1" i="70" s="1"/>
  <c r="CS1" i="70" s="1"/>
  <c r="DA1" i="70" s="1"/>
  <c r="DI1" i="70" s="1"/>
  <c r="AC3" i="70"/>
  <c r="AB3" i="70"/>
  <c r="AA3" i="70"/>
  <c r="Z3" i="70"/>
  <c r="BC1" i="70" s="1"/>
  <c r="BK1" i="70" s="1"/>
  <c r="BS1" i="70" s="1"/>
  <c r="CA1" i="70" s="1"/>
  <c r="CI1" i="70" s="1"/>
  <c r="CQ1" i="70" s="1"/>
  <c r="CY1" i="70" s="1"/>
  <c r="DG1" i="70" s="1"/>
  <c r="Y3" i="70"/>
  <c r="X3" i="70"/>
  <c r="W3" i="70"/>
  <c r="V3" i="70"/>
  <c r="BA1" i="70" s="1"/>
  <c r="BI1" i="70" s="1"/>
  <c r="BQ1" i="70" s="1"/>
  <c r="BY1" i="70" s="1"/>
  <c r="CG1" i="70" s="1"/>
  <c r="CO1" i="70" s="1"/>
  <c r="CW1" i="70" s="1"/>
  <c r="DE1" i="70" s="1"/>
  <c r="BN24" i="70"/>
  <c r="BI30" i="70" s="1"/>
  <c r="S10" i="70"/>
  <c r="I3" i="70"/>
  <c r="I9" i="70" s="1"/>
  <c r="G1" i="70" s="1"/>
  <c r="BH2" i="70"/>
  <c r="BG2" i="70"/>
  <c r="BF2" i="70"/>
  <c r="BE2" i="70"/>
  <c r="BD2" i="70"/>
  <c r="BC2" i="70"/>
  <c r="U2" i="70"/>
  <c r="BH1" i="70"/>
  <c r="BP1" i="70" s="1"/>
  <c r="BX1" i="70" s="1"/>
  <c r="CF1" i="70" s="1"/>
  <c r="CN1" i="70" s="1"/>
  <c r="CV1" i="70" s="1"/>
  <c r="DD1" i="70" s="1"/>
  <c r="DL1" i="70" s="1"/>
  <c r="BF1" i="70"/>
  <c r="BN1" i="70" s="1"/>
  <c r="BV1" i="70" s="1"/>
  <c r="CD1" i="70" s="1"/>
  <c r="CL1" i="70" s="1"/>
  <c r="CT1" i="70" s="1"/>
  <c r="DB1" i="70" s="1"/>
  <c r="DJ1" i="70" s="1"/>
  <c r="BD1" i="70"/>
  <c r="BL1" i="70" s="1"/>
  <c r="BT1" i="70" s="1"/>
  <c r="CB1" i="70" s="1"/>
  <c r="CJ1" i="70" s="1"/>
  <c r="CR1" i="70" s="1"/>
  <c r="CZ1" i="70" s="1"/>
  <c r="DH1" i="70" s="1"/>
  <c r="BB1" i="70"/>
  <c r="BJ1" i="70" s="1"/>
  <c r="BR1" i="70" s="1"/>
  <c r="BZ1" i="70" s="1"/>
  <c r="CH1" i="70" s="1"/>
  <c r="CP1" i="70" s="1"/>
  <c r="CX1" i="70" s="1"/>
  <c r="DF1" i="70" s="1"/>
  <c r="L1" i="70"/>
  <c r="C1" i="70"/>
  <c r="G108" i="69"/>
  <c r="F108" i="69"/>
  <c r="E108" i="69"/>
  <c r="D108" i="69"/>
  <c r="C108" i="69"/>
  <c r="B108" i="69"/>
  <c r="K108" i="69" s="1"/>
  <c r="A108" i="69"/>
  <c r="G107" i="69"/>
  <c r="F107" i="69"/>
  <c r="E107" i="69"/>
  <c r="D107" i="69"/>
  <c r="C107" i="69"/>
  <c r="B107" i="69"/>
  <c r="A107" i="69"/>
  <c r="K107" i="69" s="1"/>
  <c r="G106" i="69"/>
  <c r="F106" i="69"/>
  <c r="E106" i="69"/>
  <c r="D106" i="69"/>
  <c r="C106" i="69"/>
  <c r="B106" i="69"/>
  <c r="A106" i="69"/>
  <c r="K106" i="69" s="1"/>
  <c r="G105" i="69"/>
  <c r="F105" i="69"/>
  <c r="E105" i="69"/>
  <c r="D105" i="69"/>
  <c r="C105" i="69"/>
  <c r="B105" i="69"/>
  <c r="A105" i="69"/>
  <c r="K105" i="69" s="1"/>
  <c r="K104" i="69"/>
  <c r="G104" i="69"/>
  <c r="F104" i="69"/>
  <c r="E104" i="69"/>
  <c r="D104" i="69"/>
  <c r="C104" i="69"/>
  <c r="B104" i="69"/>
  <c r="A104" i="69"/>
  <c r="L103" i="69"/>
  <c r="G103" i="69"/>
  <c r="F103" i="69"/>
  <c r="E103" i="69"/>
  <c r="D103" i="69"/>
  <c r="C103" i="69"/>
  <c r="B103" i="69"/>
  <c r="A103" i="69"/>
  <c r="K103" i="69" s="1"/>
  <c r="G102" i="69"/>
  <c r="F102" i="69"/>
  <c r="E102" i="69"/>
  <c r="D102" i="69"/>
  <c r="C102" i="69"/>
  <c r="B102" i="69"/>
  <c r="K102" i="69" s="1"/>
  <c r="A102" i="69"/>
  <c r="G101" i="69"/>
  <c r="F101" i="69"/>
  <c r="E101" i="69"/>
  <c r="D101" i="69"/>
  <c r="C101" i="69"/>
  <c r="B101" i="69"/>
  <c r="A101" i="69"/>
  <c r="K101" i="69" s="1"/>
  <c r="G100" i="69"/>
  <c r="F100" i="69"/>
  <c r="E100" i="69"/>
  <c r="D100" i="69"/>
  <c r="C100" i="69"/>
  <c r="B100" i="69"/>
  <c r="K100" i="69" s="1"/>
  <c r="A100" i="69"/>
  <c r="G99" i="69"/>
  <c r="F99" i="69"/>
  <c r="E99" i="69"/>
  <c r="D99" i="69"/>
  <c r="C99" i="69"/>
  <c r="B99" i="69"/>
  <c r="A99" i="69"/>
  <c r="L98" i="69"/>
  <c r="G98" i="69"/>
  <c r="F98" i="69"/>
  <c r="E98" i="69"/>
  <c r="D98" i="69"/>
  <c r="C98" i="69"/>
  <c r="B98" i="69"/>
  <c r="A98" i="69"/>
  <c r="K98" i="69" s="1"/>
  <c r="G97" i="69"/>
  <c r="F97" i="69"/>
  <c r="E97" i="69"/>
  <c r="D97" i="69"/>
  <c r="C97" i="69"/>
  <c r="B97" i="69"/>
  <c r="A97" i="69"/>
  <c r="K97" i="69" s="1"/>
  <c r="K96" i="69"/>
  <c r="G96" i="69"/>
  <c r="F96" i="69"/>
  <c r="E96" i="69"/>
  <c r="D96" i="69"/>
  <c r="C96" i="69"/>
  <c r="B96" i="69"/>
  <c r="A96" i="69"/>
  <c r="L95" i="69"/>
  <c r="G95" i="69"/>
  <c r="F95" i="69"/>
  <c r="E95" i="69"/>
  <c r="D95" i="69"/>
  <c r="C95" i="69"/>
  <c r="B95" i="69"/>
  <c r="A95" i="69"/>
  <c r="K95" i="69" s="1"/>
  <c r="G94" i="69"/>
  <c r="F94" i="69"/>
  <c r="E94" i="69"/>
  <c r="D94" i="69"/>
  <c r="C94" i="69"/>
  <c r="B94" i="69"/>
  <c r="K94" i="69" s="1"/>
  <c r="A94" i="69"/>
  <c r="G93" i="69"/>
  <c r="F93" i="69"/>
  <c r="E93" i="69"/>
  <c r="D93" i="69"/>
  <c r="C93" i="69"/>
  <c r="B93" i="69"/>
  <c r="A93" i="69"/>
  <c r="K93" i="69" s="1"/>
  <c r="G92" i="69"/>
  <c r="F92" i="69"/>
  <c r="E92" i="69"/>
  <c r="D92" i="69"/>
  <c r="C92" i="69"/>
  <c r="B92" i="69"/>
  <c r="K92" i="69" s="1"/>
  <c r="A92" i="69"/>
  <c r="L91" i="69"/>
  <c r="G91" i="69"/>
  <c r="F91" i="69"/>
  <c r="E91" i="69"/>
  <c r="D91" i="69"/>
  <c r="C91" i="69"/>
  <c r="B91" i="69"/>
  <c r="A91" i="69"/>
  <c r="K91" i="69" s="1"/>
  <c r="G90" i="69"/>
  <c r="F90" i="69"/>
  <c r="E90" i="69"/>
  <c r="D90" i="69"/>
  <c r="C90" i="69"/>
  <c r="B90" i="69"/>
  <c r="A90" i="69"/>
  <c r="K90" i="69" s="1"/>
  <c r="G89" i="69"/>
  <c r="F89" i="69"/>
  <c r="E89" i="69"/>
  <c r="D89" i="69"/>
  <c r="C89" i="69"/>
  <c r="B89" i="69"/>
  <c r="A89" i="69"/>
  <c r="K89" i="69" s="1"/>
  <c r="K88" i="69"/>
  <c r="G88" i="69"/>
  <c r="F88" i="69"/>
  <c r="E88" i="69"/>
  <c r="D88" i="69"/>
  <c r="C88" i="69"/>
  <c r="B88" i="69"/>
  <c r="A88" i="69"/>
  <c r="L87" i="69"/>
  <c r="G87" i="69"/>
  <c r="F87" i="69"/>
  <c r="E87" i="69"/>
  <c r="D87" i="69"/>
  <c r="C87" i="69"/>
  <c r="B87" i="69"/>
  <c r="A87" i="69"/>
  <c r="K87" i="69" s="1"/>
  <c r="G86" i="69"/>
  <c r="F86" i="69"/>
  <c r="E86" i="69"/>
  <c r="D86" i="69"/>
  <c r="C86" i="69"/>
  <c r="B86" i="69"/>
  <c r="K86" i="69" s="1"/>
  <c r="A86" i="69"/>
  <c r="G85" i="69"/>
  <c r="F85" i="69"/>
  <c r="E85" i="69"/>
  <c r="D85" i="69"/>
  <c r="C85" i="69"/>
  <c r="B85" i="69"/>
  <c r="A85" i="69"/>
  <c r="K85" i="69" s="1"/>
  <c r="J77" i="69"/>
  <c r="J76" i="69"/>
  <c r="J75" i="69"/>
  <c r="J74" i="69"/>
  <c r="J73" i="69"/>
  <c r="J72" i="69"/>
  <c r="J71" i="69"/>
  <c r="J70" i="69"/>
  <c r="J69" i="69"/>
  <c r="J68" i="69"/>
  <c r="J67" i="69"/>
  <c r="J66" i="69"/>
  <c r="J65" i="69"/>
  <c r="J64" i="69"/>
  <c r="J63" i="69"/>
  <c r="J62" i="69"/>
  <c r="J61" i="69"/>
  <c r="J60" i="69"/>
  <c r="J59" i="69"/>
  <c r="J58" i="69"/>
  <c r="J57" i="69"/>
  <c r="J56" i="69"/>
  <c r="J55" i="69"/>
  <c r="J54" i="69"/>
  <c r="J53" i="69"/>
  <c r="J52" i="69"/>
  <c r="J51" i="69"/>
  <c r="J50" i="69"/>
  <c r="J49" i="69"/>
  <c r="J48" i="69"/>
  <c r="J47" i="69"/>
  <c r="J46" i="69"/>
  <c r="J45" i="69"/>
  <c r="J44" i="69"/>
  <c r="J43" i="69"/>
  <c r="J42" i="69"/>
  <c r="J41" i="69"/>
  <c r="J40" i="69"/>
  <c r="J39" i="69"/>
  <c r="J38" i="69"/>
  <c r="J37" i="69"/>
  <c r="S36" i="69"/>
  <c r="S30" i="69" s="1"/>
  <c r="AJ10" i="69" s="1"/>
  <c r="R36" i="69"/>
  <c r="Q36" i="69"/>
  <c r="Q30" i="69" s="1"/>
  <c r="AF10" i="69" s="1"/>
  <c r="P36" i="69"/>
  <c r="O36" i="69"/>
  <c r="O30" i="69" s="1"/>
  <c r="N36" i="69"/>
  <c r="N30" i="69" s="1"/>
  <c r="Z10" i="69" s="1"/>
  <c r="M36" i="69"/>
  <c r="M30" i="69" s="1"/>
  <c r="X10" i="69" s="1"/>
  <c r="L36" i="69"/>
  <c r="J36" i="69"/>
  <c r="S35" i="69"/>
  <c r="S27" i="69" s="1"/>
  <c r="AJ7" i="69" s="1"/>
  <c r="R35" i="69"/>
  <c r="Q35" i="69"/>
  <c r="P35" i="69"/>
  <c r="O35" i="69"/>
  <c r="O27" i="69" s="1"/>
  <c r="N35" i="69"/>
  <c r="M35" i="69"/>
  <c r="L35" i="69"/>
  <c r="L27" i="69" s="1"/>
  <c r="V7" i="69" s="1"/>
  <c r="J35" i="69"/>
  <c r="S34" i="69"/>
  <c r="R34" i="69"/>
  <c r="Q34" i="69"/>
  <c r="P34" i="69"/>
  <c r="P24" i="69" s="1"/>
  <c r="AD4" i="69" s="1"/>
  <c r="O34" i="69"/>
  <c r="N34" i="69"/>
  <c r="M34" i="69"/>
  <c r="M24" i="69" s="1"/>
  <c r="X4" i="69" s="1"/>
  <c r="L34" i="69"/>
  <c r="L24" i="69" s="1"/>
  <c r="V4" i="69" s="1"/>
  <c r="J34" i="69"/>
  <c r="J33" i="69"/>
  <c r="J32" i="69"/>
  <c r="J31" i="69"/>
  <c r="R30" i="69"/>
  <c r="P30" i="69"/>
  <c r="L30" i="69"/>
  <c r="J30" i="69"/>
  <c r="P29" i="69"/>
  <c r="N29" i="69"/>
  <c r="L29" i="69"/>
  <c r="J29" i="69"/>
  <c r="J28" i="69"/>
  <c r="R27" i="69"/>
  <c r="AH7" i="69" s="1"/>
  <c r="Q27" i="69"/>
  <c r="P27" i="69"/>
  <c r="N27" i="69"/>
  <c r="M27" i="69"/>
  <c r="X7" i="69" s="1"/>
  <c r="J27" i="69"/>
  <c r="R26" i="69"/>
  <c r="J26" i="69"/>
  <c r="BH25" i="69"/>
  <c r="BE25" i="69"/>
  <c r="R25" i="69"/>
  <c r="P25" i="69"/>
  <c r="N25" i="69"/>
  <c r="J25" i="69"/>
  <c r="S24" i="69"/>
  <c r="AJ4" i="69" s="1"/>
  <c r="R24" i="69"/>
  <c r="Q24" i="69"/>
  <c r="AF4" i="69" s="1"/>
  <c r="O24" i="69"/>
  <c r="N24" i="69"/>
  <c r="Z4" i="69" s="1"/>
  <c r="J24" i="69"/>
  <c r="S23" i="69"/>
  <c r="P23" i="69"/>
  <c r="N23" i="69"/>
  <c r="L23" i="69"/>
  <c r="J23" i="69"/>
  <c r="S22" i="69"/>
  <c r="P22" i="69"/>
  <c r="M22" i="69"/>
  <c r="J22" i="69"/>
  <c r="Q21" i="69"/>
  <c r="N21" i="69"/>
  <c r="M21" i="69"/>
  <c r="J21" i="69"/>
  <c r="S20" i="69"/>
  <c r="L108" i="69" s="1"/>
  <c r="R20" i="69"/>
  <c r="L107" i="69" s="1"/>
  <c r="O20" i="69"/>
  <c r="N20" i="69"/>
  <c r="M20" i="69"/>
  <c r="L102" i="69" s="1"/>
  <c r="J20" i="69"/>
  <c r="J19" i="69"/>
  <c r="S18" i="69"/>
  <c r="R18" i="69"/>
  <c r="Q18" i="69"/>
  <c r="P18" i="69"/>
  <c r="P28" i="69" s="1"/>
  <c r="O18" i="69"/>
  <c r="O29" i="69" s="1"/>
  <c r="N18" i="69"/>
  <c r="N28" i="69" s="1"/>
  <c r="M18" i="69"/>
  <c r="L18" i="69"/>
  <c r="L20" i="69" s="1"/>
  <c r="J18" i="69"/>
  <c r="P17" i="69"/>
  <c r="N17" i="69"/>
  <c r="M17" i="69"/>
  <c r="X9" i="69" s="1"/>
  <c r="L17" i="69"/>
  <c r="S15" i="69"/>
  <c r="R15" i="69"/>
  <c r="Q15" i="69"/>
  <c r="P15" i="69"/>
  <c r="O15" i="69"/>
  <c r="N15" i="69"/>
  <c r="M15" i="69"/>
  <c r="L15" i="69"/>
  <c r="R14" i="69"/>
  <c r="N14" i="69"/>
  <c r="R13" i="69"/>
  <c r="Q13" i="69"/>
  <c r="Q7" i="69" s="1"/>
  <c r="P13" i="69"/>
  <c r="L97" i="69" s="1"/>
  <c r="N13" i="69"/>
  <c r="M13" i="69"/>
  <c r="L94" i="69" s="1"/>
  <c r="S11" i="69"/>
  <c r="S13" i="69" s="1"/>
  <c r="R11" i="69"/>
  <c r="Q11" i="69"/>
  <c r="Q26" i="69" s="1"/>
  <c r="P11" i="69"/>
  <c r="P26" i="69" s="1"/>
  <c r="O11" i="69"/>
  <c r="O25" i="69" s="1"/>
  <c r="N11" i="69"/>
  <c r="N26" i="69" s="1"/>
  <c r="M11" i="69"/>
  <c r="M25" i="69" s="1"/>
  <c r="L11" i="69"/>
  <c r="AH10" i="69"/>
  <c r="V10" i="69"/>
  <c r="R10" i="69"/>
  <c r="S26" i="69" s="1"/>
  <c r="Q10" i="69"/>
  <c r="P10" i="69"/>
  <c r="O17" i="69" s="1"/>
  <c r="O10" i="69"/>
  <c r="AB6" i="69" s="1"/>
  <c r="Z9" i="69" s="1"/>
  <c r="N10" i="69"/>
  <c r="M10" i="69"/>
  <c r="L10" i="69"/>
  <c r="AK9" i="69"/>
  <c r="AI9" i="69"/>
  <c r="AG9" i="69"/>
  <c r="AE9" i="69"/>
  <c r="AD9" i="69"/>
  <c r="AC9" i="69"/>
  <c r="AA9" i="69"/>
  <c r="Y9" i="69"/>
  <c r="W9" i="69"/>
  <c r="V9" i="69"/>
  <c r="AJ8" i="69"/>
  <c r="AI8" i="69"/>
  <c r="AH8" i="69"/>
  <c r="AG8" i="69"/>
  <c r="AF8" i="69"/>
  <c r="AD8" i="69"/>
  <c r="AB8" i="69"/>
  <c r="Z8" i="69"/>
  <c r="Y8" i="69"/>
  <c r="X8" i="69"/>
  <c r="V8" i="69"/>
  <c r="U8" i="69"/>
  <c r="S8" i="69"/>
  <c r="R8" i="69"/>
  <c r="Q8" i="69"/>
  <c r="P8" i="69"/>
  <c r="O8" i="69"/>
  <c r="N8" i="69"/>
  <c r="M8" i="69"/>
  <c r="L8" i="69"/>
  <c r="AT7" i="69"/>
  <c r="AS7" i="69"/>
  <c r="AR7" i="69"/>
  <c r="AQ7" i="69"/>
  <c r="AP7" i="69"/>
  <c r="AO7" i="69"/>
  <c r="AN7" i="69"/>
  <c r="AM7" i="69"/>
  <c r="AF7" i="69"/>
  <c r="Z7" i="69"/>
  <c r="U7" i="69"/>
  <c r="P7" i="69"/>
  <c r="N7" i="69"/>
  <c r="AK6" i="69"/>
  <c r="AI6" i="69"/>
  <c r="AH6" i="69"/>
  <c r="AF9" i="69" s="1"/>
  <c r="AG6" i="69"/>
  <c r="AF6" i="69"/>
  <c r="AE6" i="69"/>
  <c r="AD6" i="69"/>
  <c r="AB9" i="69" s="1"/>
  <c r="AC6" i="69"/>
  <c r="AA6" i="69"/>
  <c r="Z6" i="69"/>
  <c r="Y6" i="69"/>
  <c r="X6" i="69"/>
  <c r="W6" i="69"/>
  <c r="S6" i="69"/>
  <c r="L92" i="69" s="1"/>
  <c r="R6" i="69"/>
  <c r="P6" i="69"/>
  <c r="N6" i="69"/>
  <c r="N1" i="69" s="1"/>
  <c r="L6" i="69"/>
  <c r="L85" i="69" s="1"/>
  <c r="AT5" i="69"/>
  <c r="AS5" i="69"/>
  <c r="AR5" i="69"/>
  <c r="AQ5" i="69"/>
  <c r="AP5" i="69"/>
  <c r="AO5" i="69"/>
  <c r="AN5" i="69"/>
  <c r="AM5" i="69"/>
  <c r="AJ5" i="69"/>
  <c r="AI5" i="69"/>
  <c r="AH5" i="69"/>
  <c r="AG5" i="69"/>
  <c r="AE8" i="69" s="1"/>
  <c r="AF5" i="69"/>
  <c r="AE5" i="69"/>
  <c r="AC8" i="69" s="1"/>
  <c r="AD5" i="69"/>
  <c r="AC5" i="69"/>
  <c r="AA8" i="69" s="1"/>
  <c r="AB5" i="69"/>
  <c r="AA5" i="69"/>
  <c r="Z5" i="69"/>
  <c r="Y5" i="69"/>
  <c r="W8" i="69" s="1"/>
  <c r="X5" i="69"/>
  <c r="W5" i="69"/>
  <c r="V5" i="69"/>
  <c r="AH4" i="69"/>
  <c r="AB4" i="69"/>
  <c r="U4" i="69"/>
  <c r="S4" i="69"/>
  <c r="R4" i="69"/>
  <c r="Q4" i="69"/>
  <c r="P4" i="69"/>
  <c r="O4" i="69"/>
  <c r="O6" i="69" s="1"/>
  <c r="N4" i="69"/>
  <c r="N22" i="69" s="1"/>
  <c r="M4" i="69"/>
  <c r="M6" i="69" s="1"/>
  <c r="L4" i="69"/>
  <c r="L22" i="69" s="1"/>
  <c r="I4" i="69"/>
  <c r="I9" i="69" s="1"/>
  <c r="DL3" i="69"/>
  <c r="DK3" i="69"/>
  <c r="DJ3" i="69"/>
  <c r="DI3" i="69"/>
  <c r="DH3" i="69"/>
  <c r="DG3" i="69"/>
  <c r="DF3" i="69"/>
  <c r="DE3" i="69"/>
  <c r="DD3" i="69"/>
  <c r="DC3" i="69"/>
  <c r="DB3" i="69"/>
  <c r="DA3" i="69"/>
  <c r="CZ3" i="69"/>
  <c r="CY3" i="69"/>
  <c r="CX3" i="69"/>
  <c r="CW3" i="69"/>
  <c r="CV3" i="69"/>
  <c r="CU3" i="69"/>
  <c r="CT3" i="69"/>
  <c r="CS3" i="69"/>
  <c r="CR3" i="69"/>
  <c r="CQ3" i="69"/>
  <c r="CP3" i="69"/>
  <c r="CO3" i="69"/>
  <c r="CN3" i="69"/>
  <c r="CM3" i="69"/>
  <c r="CL3" i="69"/>
  <c r="CK3" i="69"/>
  <c r="CJ3" i="69"/>
  <c r="CI3" i="69"/>
  <c r="CH3" i="69"/>
  <c r="CG3" i="69"/>
  <c r="CF3" i="69"/>
  <c r="CE3" i="69"/>
  <c r="CD3" i="69"/>
  <c r="CC3" i="69"/>
  <c r="CB3" i="69"/>
  <c r="CA3" i="69"/>
  <c r="BZ3" i="69"/>
  <c r="BY3" i="69"/>
  <c r="BX3" i="69"/>
  <c r="BW3" i="69"/>
  <c r="BV3" i="69"/>
  <c r="BU3" i="69"/>
  <c r="BT3" i="69"/>
  <c r="BS3" i="69"/>
  <c r="BR3" i="69"/>
  <c r="BQ3" i="69"/>
  <c r="BP3" i="69"/>
  <c r="BO3" i="69"/>
  <c r="BN3" i="69"/>
  <c r="BM3" i="69"/>
  <c r="BL3" i="69"/>
  <c r="BK3" i="69"/>
  <c r="BJ3" i="69"/>
  <c r="BI3" i="69"/>
  <c r="BH3" i="69"/>
  <c r="BG3" i="69"/>
  <c r="BF3" i="69"/>
  <c r="BE3" i="69"/>
  <c r="BD3" i="69"/>
  <c r="BC3" i="69"/>
  <c r="BB3" i="69"/>
  <c r="BA3" i="69"/>
  <c r="AT3" i="69"/>
  <c r="AS3" i="69"/>
  <c r="AR3" i="69"/>
  <c r="AQ3" i="69"/>
  <c r="AP3" i="69"/>
  <c r="AO3" i="69"/>
  <c r="AN3" i="69"/>
  <c r="AM3" i="69"/>
  <c r="AK3" i="69"/>
  <c r="AJ3" i="69"/>
  <c r="BH1" i="69" s="1"/>
  <c r="BP1" i="69" s="1"/>
  <c r="BX1" i="69" s="1"/>
  <c r="CF1" i="69" s="1"/>
  <c r="CN1" i="69" s="1"/>
  <c r="CV1" i="69" s="1"/>
  <c r="DD1" i="69" s="1"/>
  <c r="DL1" i="69" s="1"/>
  <c r="AI3" i="69"/>
  <c r="AH3" i="69"/>
  <c r="AG3" i="69"/>
  <c r="AF3" i="69"/>
  <c r="BF1" i="69" s="1"/>
  <c r="BN1" i="69" s="1"/>
  <c r="BV1" i="69" s="1"/>
  <c r="CD1" i="69" s="1"/>
  <c r="CL1" i="69" s="1"/>
  <c r="CT1" i="69" s="1"/>
  <c r="DB1" i="69" s="1"/>
  <c r="DJ1" i="69" s="1"/>
  <c r="AE3" i="69"/>
  <c r="AD3" i="69"/>
  <c r="AC3" i="69"/>
  <c r="AB3" i="69"/>
  <c r="BD1" i="69" s="1"/>
  <c r="BL1" i="69" s="1"/>
  <c r="BT1" i="69" s="1"/>
  <c r="CB1" i="69" s="1"/>
  <c r="CJ1" i="69" s="1"/>
  <c r="CR1" i="69" s="1"/>
  <c r="CZ1" i="69" s="1"/>
  <c r="DH1" i="69" s="1"/>
  <c r="AA3" i="69"/>
  <c r="Z3" i="69"/>
  <c r="Y3" i="69"/>
  <c r="W3" i="69"/>
  <c r="I3" i="69"/>
  <c r="BH2" i="69"/>
  <c r="BG2" i="69"/>
  <c r="BF2" i="69"/>
  <c r="BE2" i="69"/>
  <c r="BD2" i="69"/>
  <c r="BC2" i="69"/>
  <c r="U2" i="69"/>
  <c r="BG1" i="69"/>
  <c r="BO1" i="69" s="1"/>
  <c r="BW1" i="69" s="1"/>
  <c r="CE1" i="69" s="1"/>
  <c r="CM1" i="69" s="1"/>
  <c r="CU1" i="69" s="1"/>
  <c r="DC1" i="69" s="1"/>
  <c r="DK1" i="69" s="1"/>
  <c r="BE1" i="69"/>
  <c r="BM1" i="69" s="1"/>
  <c r="BU1" i="69" s="1"/>
  <c r="CC1" i="69" s="1"/>
  <c r="CK1" i="69" s="1"/>
  <c r="CS1" i="69" s="1"/>
  <c r="DA1" i="69" s="1"/>
  <c r="DI1" i="69" s="1"/>
  <c r="BC1" i="69"/>
  <c r="BK1" i="69" s="1"/>
  <c r="BS1" i="69" s="1"/>
  <c r="CA1" i="69" s="1"/>
  <c r="CI1" i="69" s="1"/>
  <c r="CQ1" i="69" s="1"/>
  <c r="CY1" i="69" s="1"/>
  <c r="DG1" i="69" s="1"/>
  <c r="S1" i="69"/>
  <c r="R1" i="69"/>
  <c r="G1" i="69"/>
  <c r="AH31" i="16"/>
  <c r="AF31" i="16"/>
  <c r="AE31" i="16"/>
  <c r="AD31" i="16"/>
  <c r="AC31" i="16"/>
  <c r="AB31" i="16"/>
  <c r="AA31" i="16"/>
  <c r="Z31" i="16"/>
  <c r="Y31" i="16"/>
  <c r="W31" i="16"/>
  <c r="L3" i="64" s="1"/>
  <c r="V31" i="16"/>
  <c r="M3" i="63" s="1"/>
  <c r="U31" i="16"/>
  <c r="L3" i="63" s="1"/>
  <c r="T31" i="16"/>
  <c r="M3" i="62" s="1"/>
  <c r="S31" i="16"/>
  <c r="L3" i="62" s="1"/>
  <c r="R31" i="16"/>
  <c r="M3" i="61" s="1"/>
  <c r="Q31" i="16"/>
  <c r="L3" i="61" s="1"/>
  <c r="M3" i="59"/>
  <c r="L3" i="59"/>
  <c r="M3" i="58"/>
  <c r="L3" i="58"/>
  <c r="M3" i="57"/>
  <c r="L3" i="57"/>
  <c r="M3" i="56"/>
  <c r="L3" i="56"/>
  <c r="M3" i="55"/>
  <c r="L3" i="55"/>
  <c r="P31" i="16"/>
  <c r="M3" i="60" s="1"/>
  <c r="O31" i="16"/>
  <c r="L3" i="60" s="1"/>
  <c r="N31" i="16"/>
  <c r="M31" i="16"/>
  <c r="L31" i="16"/>
  <c r="K31" i="16"/>
  <c r="J31" i="16"/>
  <c r="I31" i="16"/>
  <c r="H31" i="16"/>
  <c r="G31" i="16"/>
  <c r="F31" i="16"/>
  <c r="E31" i="16"/>
  <c r="D31" i="16"/>
  <c r="C31" i="16"/>
  <c r="L3" i="54" s="1"/>
  <c r="M3" i="54"/>
  <c r="L108" i="68"/>
  <c r="G108" i="68"/>
  <c r="F108" i="68"/>
  <c r="E108" i="68"/>
  <c r="D108" i="68"/>
  <c r="C108" i="68"/>
  <c r="B108" i="68"/>
  <c r="K108" i="68" s="1"/>
  <c r="A108" i="68"/>
  <c r="L107" i="68"/>
  <c r="G107" i="68"/>
  <c r="F107" i="68"/>
  <c r="E107" i="68"/>
  <c r="D107" i="68"/>
  <c r="C107" i="68"/>
  <c r="K107" i="68" s="1"/>
  <c r="B107" i="68"/>
  <c r="A107" i="68"/>
  <c r="L106" i="68"/>
  <c r="G106" i="68"/>
  <c r="F106" i="68"/>
  <c r="E106" i="68"/>
  <c r="D106" i="68"/>
  <c r="K106" i="68" s="1"/>
  <c r="C106" i="68"/>
  <c r="B106" i="68"/>
  <c r="A106" i="68"/>
  <c r="L105" i="68"/>
  <c r="G105" i="68"/>
  <c r="F105" i="68"/>
  <c r="E105" i="68"/>
  <c r="K105" i="68" s="1"/>
  <c r="D105" i="68"/>
  <c r="C105" i="68"/>
  <c r="B105" i="68"/>
  <c r="A105" i="68"/>
  <c r="G104" i="68"/>
  <c r="F104" i="68"/>
  <c r="K104" i="68" s="1"/>
  <c r="E104" i="68"/>
  <c r="D104" i="68"/>
  <c r="C104" i="68"/>
  <c r="B104" i="68"/>
  <c r="A104" i="68"/>
  <c r="L103" i="68"/>
  <c r="G103" i="68"/>
  <c r="K103" i="68" s="1"/>
  <c r="F103" i="68"/>
  <c r="E103" i="68"/>
  <c r="D103" i="68"/>
  <c r="C103" i="68"/>
  <c r="B103" i="68"/>
  <c r="A103" i="68"/>
  <c r="K102" i="68"/>
  <c r="G102" i="68"/>
  <c r="F102" i="68"/>
  <c r="E102" i="68"/>
  <c r="D102" i="68"/>
  <c r="C102" i="68"/>
  <c r="B102" i="68"/>
  <c r="A102" i="68"/>
  <c r="L101" i="68"/>
  <c r="G101" i="68"/>
  <c r="F101" i="68"/>
  <c r="E101" i="68"/>
  <c r="D101" i="68"/>
  <c r="C101" i="68"/>
  <c r="B101" i="68"/>
  <c r="A101" i="68"/>
  <c r="K101" i="68" s="1"/>
  <c r="L100" i="68"/>
  <c r="G100" i="68"/>
  <c r="F100" i="68"/>
  <c r="E100" i="68"/>
  <c r="D100" i="68"/>
  <c r="C100" i="68"/>
  <c r="B100" i="68"/>
  <c r="K100" i="68" s="1"/>
  <c r="A100" i="68"/>
  <c r="G99" i="68"/>
  <c r="F99" i="68"/>
  <c r="E99" i="68"/>
  <c r="D99" i="68"/>
  <c r="C99" i="68"/>
  <c r="K99" i="68" s="1"/>
  <c r="B99" i="68"/>
  <c r="A99" i="68"/>
  <c r="L98" i="68"/>
  <c r="G98" i="68"/>
  <c r="F98" i="68"/>
  <c r="E98" i="68"/>
  <c r="D98" i="68"/>
  <c r="K98" i="68" s="1"/>
  <c r="C98" i="68"/>
  <c r="B98" i="68"/>
  <c r="A98" i="68"/>
  <c r="G97" i="68"/>
  <c r="F97" i="68"/>
  <c r="E97" i="68"/>
  <c r="K97" i="68" s="1"/>
  <c r="D97" i="68"/>
  <c r="C97" i="68"/>
  <c r="B97" i="68"/>
  <c r="A97" i="68"/>
  <c r="G96" i="68"/>
  <c r="F96" i="68"/>
  <c r="K96" i="68" s="1"/>
  <c r="E96" i="68"/>
  <c r="D96" i="68"/>
  <c r="C96" i="68"/>
  <c r="B96" i="68"/>
  <c r="A96" i="68"/>
  <c r="L95" i="68"/>
  <c r="G95" i="68"/>
  <c r="K95" i="68" s="1"/>
  <c r="F95" i="68"/>
  <c r="E95" i="68"/>
  <c r="D95" i="68"/>
  <c r="C95" i="68"/>
  <c r="B95" i="68"/>
  <c r="A95" i="68"/>
  <c r="K94" i="68"/>
  <c r="G94" i="68"/>
  <c r="F94" i="68"/>
  <c r="E94" i="68"/>
  <c r="D94" i="68"/>
  <c r="C94" i="68"/>
  <c r="B94" i="68"/>
  <c r="A94" i="68"/>
  <c r="L93" i="68"/>
  <c r="G93" i="68"/>
  <c r="F93" i="68"/>
  <c r="E93" i="68"/>
  <c r="D93" i="68"/>
  <c r="C93" i="68"/>
  <c r="B93" i="68"/>
  <c r="A93" i="68"/>
  <c r="K93" i="68" s="1"/>
  <c r="L92" i="68"/>
  <c r="G92" i="68"/>
  <c r="F92" i="68"/>
  <c r="E92" i="68"/>
  <c r="D92" i="68"/>
  <c r="C92" i="68"/>
  <c r="B92" i="68"/>
  <c r="K92" i="68" s="1"/>
  <c r="A92" i="68"/>
  <c r="L91" i="68"/>
  <c r="G91" i="68"/>
  <c r="F91" i="68"/>
  <c r="E91" i="68"/>
  <c r="D91" i="68"/>
  <c r="C91" i="68"/>
  <c r="K91" i="68" s="1"/>
  <c r="B91" i="68"/>
  <c r="A91" i="68"/>
  <c r="L90" i="68"/>
  <c r="G90" i="68"/>
  <c r="F90" i="68"/>
  <c r="E90" i="68"/>
  <c r="D90" i="68"/>
  <c r="K90" i="68" s="1"/>
  <c r="C90" i="68"/>
  <c r="B90" i="68"/>
  <c r="A90" i="68"/>
  <c r="L89" i="68"/>
  <c r="G89" i="68"/>
  <c r="F89" i="68"/>
  <c r="E89" i="68"/>
  <c r="K89" i="68" s="1"/>
  <c r="D89" i="68"/>
  <c r="C89" i="68"/>
  <c r="B89" i="68"/>
  <c r="A89" i="68"/>
  <c r="G88" i="68"/>
  <c r="F88" i="68"/>
  <c r="K88" i="68" s="1"/>
  <c r="E88" i="68"/>
  <c r="D88" i="68"/>
  <c r="C88" i="68"/>
  <c r="B88" i="68"/>
  <c r="A88" i="68"/>
  <c r="G87" i="68"/>
  <c r="F87" i="68"/>
  <c r="E87" i="68"/>
  <c r="D87" i="68"/>
  <c r="C87" i="68"/>
  <c r="B87" i="68"/>
  <c r="A87" i="68"/>
  <c r="K86" i="68"/>
  <c r="G86" i="68"/>
  <c r="F86" i="68"/>
  <c r="E86" i="68"/>
  <c r="D86" i="68"/>
  <c r="C86" i="68"/>
  <c r="B86" i="68"/>
  <c r="A86" i="68"/>
  <c r="L85" i="68"/>
  <c r="G85" i="68"/>
  <c r="F85" i="68"/>
  <c r="E85" i="68"/>
  <c r="D85" i="68"/>
  <c r="C85" i="68"/>
  <c r="B85" i="68"/>
  <c r="A85" i="68"/>
  <c r="K85" i="68" s="1"/>
  <c r="J77" i="68"/>
  <c r="J76" i="68"/>
  <c r="J75" i="68"/>
  <c r="J74" i="68"/>
  <c r="J73" i="68"/>
  <c r="J72" i="68"/>
  <c r="J71" i="68"/>
  <c r="J70" i="68"/>
  <c r="J69" i="68"/>
  <c r="J68" i="68"/>
  <c r="J67" i="68"/>
  <c r="J66" i="68"/>
  <c r="J65" i="68"/>
  <c r="J64" i="68"/>
  <c r="J63" i="68"/>
  <c r="J62" i="68"/>
  <c r="J61" i="68"/>
  <c r="J60" i="68"/>
  <c r="J59" i="68"/>
  <c r="J58" i="68"/>
  <c r="J57" i="68"/>
  <c r="J56" i="68"/>
  <c r="J55" i="68"/>
  <c r="J54" i="68"/>
  <c r="J53" i="68"/>
  <c r="J52" i="68"/>
  <c r="BA51" i="68"/>
  <c r="J51" i="68"/>
  <c r="J50" i="68"/>
  <c r="J49" i="68"/>
  <c r="J48" i="68"/>
  <c r="J47" i="68"/>
  <c r="J46" i="68"/>
  <c r="J45" i="68"/>
  <c r="J44" i="68"/>
  <c r="J43" i="68"/>
  <c r="J42" i="68"/>
  <c r="J41" i="68"/>
  <c r="J40" i="68"/>
  <c r="J39" i="68"/>
  <c r="J38" i="68"/>
  <c r="J37" i="68"/>
  <c r="S36" i="68"/>
  <c r="R36" i="68"/>
  <c r="Q36" i="68"/>
  <c r="Q30" i="68" s="1"/>
  <c r="AF10" i="68" s="1"/>
  <c r="P36" i="68"/>
  <c r="O36" i="68"/>
  <c r="N36" i="68"/>
  <c r="M36" i="68"/>
  <c r="L36" i="68"/>
  <c r="J36" i="68"/>
  <c r="S35" i="68"/>
  <c r="R35" i="68"/>
  <c r="R27" i="68" s="1"/>
  <c r="AH7" i="68" s="1"/>
  <c r="Q35" i="68"/>
  <c r="P35" i="68"/>
  <c r="O35" i="68"/>
  <c r="N35" i="68"/>
  <c r="M35" i="68"/>
  <c r="L35" i="68"/>
  <c r="J35" i="68"/>
  <c r="S34" i="68"/>
  <c r="S24" i="68" s="1"/>
  <c r="AJ4" i="68" s="1"/>
  <c r="R34" i="68"/>
  <c r="Q34" i="68"/>
  <c r="P34" i="68"/>
  <c r="O34" i="68"/>
  <c r="N34" i="68"/>
  <c r="M34" i="68"/>
  <c r="L34" i="68"/>
  <c r="J34" i="68"/>
  <c r="J33" i="68"/>
  <c r="J32" i="68"/>
  <c r="J31" i="68"/>
  <c r="S30" i="68"/>
  <c r="R30" i="68"/>
  <c r="AH10" i="68" s="1"/>
  <c r="P30" i="68"/>
  <c r="O30" i="68"/>
  <c r="N30" i="68"/>
  <c r="M30" i="68"/>
  <c r="L30" i="68"/>
  <c r="J30" i="68"/>
  <c r="Q29" i="68"/>
  <c r="P29" i="68"/>
  <c r="N29" i="68"/>
  <c r="L29" i="68"/>
  <c r="J29" i="68"/>
  <c r="Q28" i="68"/>
  <c r="P28" i="68"/>
  <c r="N28" i="68"/>
  <c r="M28" i="68"/>
  <c r="L28" i="68"/>
  <c r="J28" i="68"/>
  <c r="S27" i="68"/>
  <c r="Q27" i="68"/>
  <c r="P27" i="68"/>
  <c r="O27" i="68"/>
  <c r="AD7" i="68" s="1"/>
  <c r="N27" i="68"/>
  <c r="M27" i="68"/>
  <c r="L27" i="68"/>
  <c r="J27" i="68"/>
  <c r="R26" i="68"/>
  <c r="Q26" i="68"/>
  <c r="P26" i="68"/>
  <c r="O26" i="68"/>
  <c r="N26" i="68"/>
  <c r="M26" i="68"/>
  <c r="L26" i="68"/>
  <c r="J26" i="68"/>
  <c r="BH25" i="68"/>
  <c r="BE25" i="68"/>
  <c r="R25" i="68"/>
  <c r="Q25" i="68"/>
  <c r="P25" i="68"/>
  <c r="O25" i="68"/>
  <c r="N25" i="68"/>
  <c r="M25" i="68"/>
  <c r="L25" i="68"/>
  <c r="J25" i="68"/>
  <c r="R24" i="68"/>
  <c r="Q24" i="68"/>
  <c r="AF4" i="68" s="1"/>
  <c r="P24" i="68"/>
  <c r="AD4" i="68" s="1"/>
  <c r="O24" i="68"/>
  <c r="N24" i="68"/>
  <c r="M24" i="68"/>
  <c r="L24" i="68"/>
  <c r="J24" i="68"/>
  <c r="S23" i="68"/>
  <c r="R23" i="68"/>
  <c r="Q23" i="68"/>
  <c r="P23" i="68"/>
  <c r="N23" i="68"/>
  <c r="M23" i="68"/>
  <c r="L23" i="68"/>
  <c r="J23" i="68"/>
  <c r="S22" i="68"/>
  <c r="R22" i="68"/>
  <c r="Q22" i="68"/>
  <c r="P22" i="68"/>
  <c r="N22" i="68"/>
  <c r="M22" i="68"/>
  <c r="L22" i="68"/>
  <c r="J22" i="68"/>
  <c r="Q21" i="68"/>
  <c r="P21" i="68"/>
  <c r="O21" i="68"/>
  <c r="N21" i="68"/>
  <c r="M21" i="68"/>
  <c r="J21" i="68"/>
  <c r="S20" i="68"/>
  <c r="R20" i="68"/>
  <c r="Q20" i="68"/>
  <c r="Q14" i="68" s="1"/>
  <c r="P20" i="68"/>
  <c r="N20" i="68"/>
  <c r="M20" i="68"/>
  <c r="L20" i="68"/>
  <c r="L14" i="68" s="1"/>
  <c r="J20" i="68"/>
  <c r="J19" i="68"/>
  <c r="S18" i="68"/>
  <c r="R18" i="68"/>
  <c r="Q18" i="68"/>
  <c r="P18" i="68"/>
  <c r="O18" i="68"/>
  <c r="O28" i="68" s="1"/>
  <c r="N18" i="68"/>
  <c r="M18" i="68"/>
  <c r="L18" i="68"/>
  <c r="J18" i="68"/>
  <c r="P17" i="68"/>
  <c r="O17" i="68"/>
  <c r="N17" i="68"/>
  <c r="M17" i="68"/>
  <c r="L17" i="68"/>
  <c r="S15" i="68"/>
  <c r="R15" i="68"/>
  <c r="Q15" i="68"/>
  <c r="P15" i="68"/>
  <c r="O15" i="68"/>
  <c r="N15" i="68"/>
  <c r="M15" i="68"/>
  <c r="L15" i="68"/>
  <c r="S14" i="68"/>
  <c r="R14" i="68"/>
  <c r="S29" i="68" s="1"/>
  <c r="P14" i="68"/>
  <c r="N14" i="68"/>
  <c r="S13" i="68"/>
  <c r="Q13" i="68"/>
  <c r="P13" i="68"/>
  <c r="O13" i="68"/>
  <c r="L96" i="68" s="1"/>
  <c r="N13" i="68"/>
  <c r="M13" i="68"/>
  <c r="L94" i="68" s="1"/>
  <c r="L13" i="68"/>
  <c r="BA42" i="68" s="1"/>
  <c r="S11" i="68"/>
  <c r="R11" i="68"/>
  <c r="R13" i="68" s="1"/>
  <c r="Q11" i="68"/>
  <c r="P11" i="68"/>
  <c r="O11" i="68"/>
  <c r="N11" i="68"/>
  <c r="M11" i="68"/>
  <c r="L11" i="68"/>
  <c r="AJ10" i="68"/>
  <c r="AD10" i="68"/>
  <c r="AB10" i="68"/>
  <c r="Z10" i="68"/>
  <c r="X10" i="68"/>
  <c r="V10" i="68"/>
  <c r="R10" i="68"/>
  <c r="Q10" i="68"/>
  <c r="P10" i="68"/>
  <c r="O10" i="68"/>
  <c r="N10" i="68"/>
  <c r="M10" i="68"/>
  <c r="AK9" i="68"/>
  <c r="AI9" i="68"/>
  <c r="AG9" i="68"/>
  <c r="AE9" i="68"/>
  <c r="AC9" i="68"/>
  <c r="AB9" i="68"/>
  <c r="AA9" i="68"/>
  <c r="Z9" i="68"/>
  <c r="Y9" i="68"/>
  <c r="X9" i="68"/>
  <c r="W9" i="68"/>
  <c r="V9" i="68"/>
  <c r="I9" i="68"/>
  <c r="AJ8" i="68"/>
  <c r="AI8" i="68"/>
  <c r="AH8" i="68"/>
  <c r="AG8" i="68"/>
  <c r="AF8" i="68"/>
  <c r="AE8" i="68"/>
  <c r="AD8" i="68"/>
  <c r="AB8" i="68"/>
  <c r="AA8" i="68"/>
  <c r="Z8" i="68"/>
  <c r="Y8" i="68"/>
  <c r="X8" i="68"/>
  <c r="W8" i="68"/>
  <c r="V8" i="68"/>
  <c r="U8" i="68"/>
  <c r="S8" i="68"/>
  <c r="R8" i="68"/>
  <c r="Q8" i="68"/>
  <c r="P8" i="68"/>
  <c r="O8" i="68"/>
  <c r="N8" i="68"/>
  <c r="M8" i="68"/>
  <c r="L8" i="68"/>
  <c r="J8" i="68"/>
  <c r="AT7" i="68"/>
  <c r="AS7" i="68"/>
  <c r="AR7" i="68"/>
  <c r="AQ7" i="68"/>
  <c r="AP7" i="68"/>
  <c r="AO7" i="68"/>
  <c r="AN7" i="68"/>
  <c r="AM7" i="68"/>
  <c r="AJ7" i="68"/>
  <c r="AF7" i="68"/>
  <c r="Z7" i="68"/>
  <c r="X7" i="68"/>
  <c r="V7" i="68"/>
  <c r="U7" i="68"/>
  <c r="S7" i="68"/>
  <c r="Q7" i="68"/>
  <c r="N7" i="68"/>
  <c r="M7" i="68"/>
  <c r="L7" i="68"/>
  <c r="AK6" i="68"/>
  <c r="AI6" i="68"/>
  <c r="AG6" i="68"/>
  <c r="AF6" i="68"/>
  <c r="AD9" i="68" s="1"/>
  <c r="AE6" i="68"/>
  <c r="AD6" i="68"/>
  <c r="AC6" i="68"/>
  <c r="AB6" i="68"/>
  <c r="AA6" i="68"/>
  <c r="Z6" i="68"/>
  <c r="Y6" i="68"/>
  <c r="X6" i="68"/>
  <c r="W6" i="68"/>
  <c r="S6" i="68"/>
  <c r="R6" i="68"/>
  <c r="Q6" i="68"/>
  <c r="P6" i="68"/>
  <c r="N6" i="68"/>
  <c r="M6" i="68"/>
  <c r="M1" i="68" s="1"/>
  <c r="L6" i="68"/>
  <c r="L1" i="68" s="1"/>
  <c r="AT5" i="68"/>
  <c r="AS5" i="68"/>
  <c r="AR5" i="68"/>
  <c r="AQ5" i="68"/>
  <c r="AP5" i="68"/>
  <c r="AO5" i="68"/>
  <c r="AN5" i="68"/>
  <c r="AM5" i="68"/>
  <c r="AJ5" i="68"/>
  <c r="AI5" i="68"/>
  <c r="AH5" i="68"/>
  <c r="AG5" i="68"/>
  <c r="AF5" i="68"/>
  <c r="AE5" i="68"/>
  <c r="AC8" i="68" s="1"/>
  <c r="AD5" i="68"/>
  <c r="AC5" i="68"/>
  <c r="AB5" i="68"/>
  <c r="AA5" i="68"/>
  <c r="Z5" i="68"/>
  <c r="Y5" i="68"/>
  <c r="X5" i="68"/>
  <c r="W5" i="68"/>
  <c r="V5" i="68"/>
  <c r="AH4" i="68"/>
  <c r="AB4" i="68"/>
  <c r="Z4" i="68"/>
  <c r="X4" i="68"/>
  <c r="V4" i="68"/>
  <c r="U4" i="68"/>
  <c r="S4" i="68"/>
  <c r="R4" i="68"/>
  <c r="Q4" i="68"/>
  <c r="P4" i="68"/>
  <c r="O4" i="68"/>
  <c r="N4" i="68"/>
  <c r="M4" i="68"/>
  <c r="L4" i="68"/>
  <c r="I4" i="68"/>
  <c r="DL3" i="68"/>
  <c r="DK3" i="68"/>
  <c r="DJ3" i="68"/>
  <c r="DI3" i="68"/>
  <c r="DH3" i="68"/>
  <c r="DG3" i="68"/>
  <c r="DF3" i="68"/>
  <c r="DE3" i="68"/>
  <c r="DD3" i="68"/>
  <c r="DC3" i="68"/>
  <c r="DB3" i="68"/>
  <c r="DA3" i="68"/>
  <c r="CZ3" i="68"/>
  <c r="CY3" i="68"/>
  <c r="CX3" i="68"/>
  <c r="CW3" i="68"/>
  <c r="CV3" i="68"/>
  <c r="CU3" i="68"/>
  <c r="CT3" i="68"/>
  <c r="CS3" i="68"/>
  <c r="CR3" i="68"/>
  <c r="CQ3" i="68"/>
  <c r="CP3" i="68"/>
  <c r="CO3" i="68"/>
  <c r="CN3" i="68"/>
  <c r="CM3" i="68"/>
  <c r="CL3" i="68"/>
  <c r="CK3" i="68"/>
  <c r="CJ3" i="68"/>
  <c r="CI3" i="68"/>
  <c r="CH3" i="68"/>
  <c r="CG3" i="68"/>
  <c r="CF3" i="68"/>
  <c r="CE3" i="68"/>
  <c r="CD3" i="68"/>
  <c r="CC3" i="68"/>
  <c r="CB3" i="68"/>
  <c r="CA3" i="68"/>
  <c r="BZ3" i="68"/>
  <c r="BY3" i="68"/>
  <c r="BX3" i="68"/>
  <c r="BW3" i="68"/>
  <c r="BV3" i="68"/>
  <c r="BU3" i="68"/>
  <c r="BT3" i="68"/>
  <c r="BS3" i="68"/>
  <c r="BR3" i="68"/>
  <c r="BQ3" i="68"/>
  <c r="BP3" i="68"/>
  <c r="BO3" i="68"/>
  <c r="BN3" i="68"/>
  <c r="BM3" i="68"/>
  <c r="BL3" i="68"/>
  <c r="BK3" i="68"/>
  <c r="BJ3" i="68"/>
  <c r="BI3" i="68"/>
  <c r="BH3" i="68"/>
  <c r="BG3" i="68"/>
  <c r="BF3" i="68"/>
  <c r="BE3" i="68"/>
  <c r="BD3" i="68"/>
  <c r="BC3" i="68"/>
  <c r="BB3" i="68"/>
  <c r="BA3" i="68"/>
  <c r="AT3" i="68"/>
  <c r="AS3" i="68"/>
  <c r="AR3" i="68"/>
  <c r="AQ3" i="68"/>
  <c r="AP3" i="68"/>
  <c r="AO3" i="68"/>
  <c r="AN3" i="68"/>
  <c r="AM3" i="68"/>
  <c r="AK3" i="68"/>
  <c r="AJ3" i="68"/>
  <c r="AI3" i="68"/>
  <c r="AH3" i="68"/>
  <c r="AG3" i="68"/>
  <c r="AF3" i="68"/>
  <c r="AE3" i="68"/>
  <c r="AD3" i="68"/>
  <c r="AC3" i="68"/>
  <c r="AB3" i="68"/>
  <c r="AA3" i="68"/>
  <c r="Z3" i="68"/>
  <c r="Y3" i="68"/>
  <c r="W3" i="68"/>
  <c r="I3" i="68"/>
  <c r="BH2" i="68"/>
  <c r="BG2" i="68"/>
  <c r="BF2" i="68"/>
  <c r="BE2" i="68"/>
  <c r="BD2" i="68"/>
  <c r="BC2" i="68"/>
  <c r="U2" i="68"/>
  <c r="CK1" i="68"/>
  <c r="CS1" i="68" s="1"/>
  <c r="DA1" i="68" s="1"/>
  <c r="DI1" i="68" s="1"/>
  <c r="BP1" i="68"/>
  <c r="BX1" i="68" s="1"/>
  <c r="CF1" i="68" s="1"/>
  <c r="CN1" i="68" s="1"/>
  <c r="CV1" i="68" s="1"/>
  <c r="DD1" i="68" s="1"/>
  <c r="DL1" i="68" s="1"/>
  <c r="BO1" i="68"/>
  <c r="BW1" i="68" s="1"/>
  <c r="CE1" i="68" s="1"/>
  <c r="CM1" i="68" s="1"/>
  <c r="CU1" i="68" s="1"/>
  <c r="DC1" i="68" s="1"/>
  <c r="DK1" i="68" s="1"/>
  <c r="BM1" i="68"/>
  <c r="BU1" i="68" s="1"/>
  <c r="CC1" i="68" s="1"/>
  <c r="BL1" i="68"/>
  <c r="BT1" i="68" s="1"/>
  <c r="CB1" i="68" s="1"/>
  <c r="CJ1" i="68" s="1"/>
  <c r="CR1" i="68" s="1"/>
  <c r="CZ1" i="68" s="1"/>
  <c r="DH1" i="68" s="1"/>
  <c r="BK1" i="68"/>
  <c r="BS1" i="68" s="1"/>
  <c r="CA1" i="68" s="1"/>
  <c r="CI1" i="68" s="1"/>
  <c r="CQ1" i="68" s="1"/>
  <c r="CY1" i="68" s="1"/>
  <c r="DG1" i="68" s="1"/>
  <c r="BH1" i="68"/>
  <c r="BG1" i="68"/>
  <c r="BF1" i="68"/>
  <c r="BN1" i="68" s="1"/>
  <c r="BV1" i="68" s="1"/>
  <c r="CD1" i="68" s="1"/>
  <c r="CL1" i="68" s="1"/>
  <c r="CT1" i="68" s="1"/>
  <c r="DB1" i="68" s="1"/>
  <c r="DJ1" i="68" s="1"/>
  <c r="BE1" i="68"/>
  <c r="BD1" i="68"/>
  <c r="BC1" i="68"/>
  <c r="S1" i="68"/>
  <c r="R1" i="68"/>
  <c r="Q1" i="68"/>
  <c r="P1" i="68"/>
  <c r="G1" i="68"/>
  <c r="L108" i="67"/>
  <c r="G108" i="67"/>
  <c r="F108" i="67"/>
  <c r="E108" i="67"/>
  <c r="D108" i="67"/>
  <c r="C108" i="67"/>
  <c r="B108" i="67"/>
  <c r="A108" i="67"/>
  <c r="K108" i="67" s="1"/>
  <c r="G107" i="67"/>
  <c r="F107" i="67"/>
  <c r="E107" i="67"/>
  <c r="D107" i="67"/>
  <c r="C107" i="67"/>
  <c r="B107" i="67"/>
  <c r="K107" i="67" s="1"/>
  <c r="A107" i="67"/>
  <c r="G106" i="67"/>
  <c r="F106" i="67"/>
  <c r="E106" i="67"/>
  <c r="D106" i="67"/>
  <c r="C106" i="67"/>
  <c r="K106" i="67" s="1"/>
  <c r="B106" i="67"/>
  <c r="A106" i="67"/>
  <c r="G105" i="67"/>
  <c r="F105" i="67"/>
  <c r="E105" i="67"/>
  <c r="D105" i="67"/>
  <c r="K105" i="67" s="1"/>
  <c r="C105" i="67"/>
  <c r="B105" i="67"/>
  <c r="A105" i="67"/>
  <c r="G104" i="67"/>
  <c r="F104" i="67"/>
  <c r="E104" i="67"/>
  <c r="K104" i="67" s="1"/>
  <c r="D104" i="67"/>
  <c r="C104" i="67"/>
  <c r="B104" i="67"/>
  <c r="A104" i="67"/>
  <c r="G103" i="67"/>
  <c r="F103" i="67"/>
  <c r="K103" i="67" s="1"/>
  <c r="E103" i="67"/>
  <c r="D103" i="67"/>
  <c r="C103" i="67"/>
  <c r="B103" i="67"/>
  <c r="A103" i="67"/>
  <c r="L102" i="67"/>
  <c r="G102" i="67"/>
  <c r="F102" i="67"/>
  <c r="E102" i="67"/>
  <c r="D102" i="67"/>
  <c r="C102" i="67"/>
  <c r="B102" i="67"/>
  <c r="A102" i="67"/>
  <c r="K101" i="67"/>
  <c r="G101" i="67"/>
  <c r="F101" i="67"/>
  <c r="E101" i="67"/>
  <c r="D101" i="67"/>
  <c r="C101" i="67"/>
  <c r="B101" i="67"/>
  <c r="A101" i="67"/>
  <c r="G100" i="67"/>
  <c r="F100" i="67"/>
  <c r="E100" i="67"/>
  <c r="D100" i="67"/>
  <c r="C100" i="67"/>
  <c r="B100" i="67"/>
  <c r="A100" i="67"/>
  <c r="K100" i="67" s="1"/>
  <c r="G99" i="67"/>
  <c r="F99" i="67"/>
  <c r="E99" i="67"/>
  <c r="D99" i="67"/>
  <c r="C99" i="67"/>
  <c r="B99" i="67"/>
  <c r="K99" i="67" s="1"/>
  <c r="A99" i="67"/>
  <c r="G98" i="67"/>
  <c r="F98" i="67"/>
  <c r="E98" i="67"/>
  <c r="D98" i="67"/>
  <c r="C98" i="67"/>
  <c r="K98" i="67" s="1"/>
  <c r="B98" i="67"/>
  <c r="A98" i="67"/>
  <c r="L97" i="67"/>
  <c r="G97" i="67"/>
  <c r="F97" i="67"/>
  <c r="E97" i="67"/>
  <c r="D97" i="67"/>
  <c r="K97" i="67" s="1"/>
  <c r="C97" i="67"/>
  <c r="B97" i="67"/>
  <c r="A97" i="67"/>
  <c r="G96" i="67"/>
  <c r="F96" i="67"/>
  <c r="E96" i="67"/>
  <c r="K96" i="67" s="1"/>
  <c r="D96" i="67"/>
  <c r="C96" i="67"/>
  <c r="B96" i="67"/>
  <c r="A96" i="67"/>
  <c r="G95" i="67"/>
  <c r="F95" i="67"/>
  <c r="K95" i="67" s="1"/>
  <c r="E95" i="67"/>
  <c r="D95" i="67"/>
  <c r="C95" i="67"/>
  <c r="B95" i="67"/>
  <c r="A95" i="67"/>
  <c r="G94" i="67"/>
  <c r="K94" i="67" s="1"/>
  <c r="F94" i="67"/>
  <c r="E94" i="67"/>
  <c r="D94" i="67"/>
  <c r="C94" i="67"/>
  <c r="B94" i="67"/>
  <c r="A94" i="67"/>
  <c r="K93" i="67"/>
  <c r="G93" i="67"/>
  <c r="F93" i="67"/>
  <c r="E93" i="67"/>
  <c r="D93" i="67"/>
  <c r="C93" i="67"/>
  <c r="B93" i="67"/>
  <c r="A93" i="67"/>
  <c r="L92" i="67"/>
  <c r="G92" i="67"/>
  <c r="F92" i="67"/>
  <c r="E92" i="67"/>
  <c r="D92" i="67"/>
  <c r="C92" i="67"/>
  <c r="B92" i="67"/>
  <c r="A92" i="67"/>
  <c r="K92" i="67" s="1"/>
  <c r="G91" i="67"/>
  <c r="F91" i="67"/>
  <c r="E91" i="67"/>
  <c r="D91" i="67"/>
  <c r="C91" i="67"/>
  <c r="B91" i="67"/>
  <c r="K91" i="67" s="1"/>
  <c r="A91" i="67"/>
  <c r="G90" i="67"/>
  <c r="F90" i="67"/>
  <c r="E90" i="67"/>
  <c r="D90" i="67"/>
  <c r="C90" i="67"/>
  <c r="K90" i="67" s="1"/>
  <c r="B90" i="67"/>
  <c r="A90" i="67"/>
  <c r="G89" i="67"/>
  <c r="F89" i="67"/>
  <c r="E89" i="67"/>
  <c r="D89" i="67"/>
  <c r="K89" i="67" s="1"/>
  <c r="C89" i="67"/>
  <c r="B89" i="67"/>
  <c r="A89" i="67"/>
  <c r="G88" i="67"/>
  <c r="F88" i="67"/>
  <c r="E88" i="67"/>
  <c r="K88" i="67" s="1"/>
  <c r="D88" i="67"/>
  <c r="C88" i="67"/>
  <c r="B88" i="67"/>
  <c r="A88" i="67"/>
  <c r="G87" i="67"/>
  <c r="F87" i="67"/>
  <c r="K87" i="67" s="1"/>
  <c r="E87" i="67"/>
  <c r="D87" i="67"/>
  <c r="C87" i="67"/>
  <c r="B87" i="67"/>
  <c r="A87" i="67"/>
  <c r="G86" i="67"/>
  <c r="K86" i="67" s="1"/>
  <c r="F86" i="67"/>
  <c r="E86" i="67"/>
  <c r="D86" i="67"/>
  <c r="C86" i="67"/>
  <c r="B86" i="67"/>
  <c r="A86" i="67"/>
  <c r="K85" i="67"/>
  <c r="G85" i="67"/>
  <c r="F85" i="67"/>
  <c r="E85" i="67"/>
  <c r="D85" i="67"/>
  <c r="C85" i="67"/>
  <c r="B85" i="67"/>
  <c r="A85" i="67"/>
  <c r="J77" i="67"/>
  <c r="J76" i="67"/>
  <c r="J75" i="67"/>
  <c r="J74" i="67"/>
  <c r="J73" i="67"/>
  <c r="J72" i="67"/>
  <c r="J71" i="67"/>
  <c r="J70" i="67"/>
  <c r="J69" i="67"/>
  <c r="J68" i="67"/>
  <c r="J67" i="67"/>
  <c r="J66" i="67"/>
  <c r="J65" i="67"/>
  <c r="J64" i="67"/>
  <c r="J63" i="67"/>
  <c r="J62" i="67"/>
  <c r="J61" i="67"/>
  <c r="J60" i="67"/>
  <c r="J59" i="67"/>
  <c r="J58" i="67"/>
  <c r="J57" i="67"/>
  <c r="J56" i="67"/>
  <c r="J55" i="67"/>
  <c r="J54" i="67"/>
  <c r="J53" i="67"/>
  <c r="J52" i="67"/>
  <c r="J51" i="67"/>
  <c r="J50" i="67"/>
  <c r="J49" i="67"/>
  <c r="J48" i="67"/>
  <c r="J47" i="67"/>
  <c r="J46" i="67"/>
  <c r="J45" i="67"/>
  <c r="J44" i="67"/>
  <c r="J43" i="67"/>
  <c r="J42" i="67"/>
  <c r="J41" i="67"/>
  <c r="J40" i="67"/>
  <c r="J39" i="67"/>
  <c r="J38" i="67"/>
  <c r="J37" i="67"/>
  <c r="S36" i="67"/>
  <c r="R36" i="67"/>
  <c r="Q36" i="67"/>
  <c r="P36" i="67"/>
  <c r="P30" i="67" s="1"/>
  <c r="O36" i="67"/>
  <c r="N36" i="67"/>
  <c r="M36" i="67"/>
  <c r="L36" i="67"/>
  <c r="J36" i="67"/>
  <c r="S35" i="67"/>
  <c r="R35" i="67"/>
  <c r="Q35" i="67"/>
  <c r="Q27" i="67" s="1"/>
  <c r="AF7" i="67" s="1"/>
  <c r="P35" i="67"/>
  <c r="O35" i="67"/>
  <c r="N35" i="67"/>
  <c r="M35" i="67"/>
  <c r="L35" i="67"/>
  <c r="J35" i="67"/>
  <c r="S34" i="67"/>
  <c r="R34" i="67"/>
  <c r="R24" i="67" s="1"/>
  <c r="AH4" i="67" s="1"/>
  <c r="Q34" i="67"/>
  <c r="P34" i="67"/>
  <c r="O34" i="67"/>
  <c r="N34" i="67"/>
  <c r="M34" i="67"/>
  <c r="L34" i="67"/>
  <c r="J34" i="67"/>
  <c r="J33" i="67"/>
  <c r="J32" i="67"/>
  <c r="J31" i="67"/>
  <c r="S30" i="67"/>
  <c r="R30" i="67"/>
  <c r="Q30" i="67"/>
  <c r="AF10" i="67" s="1"/>
  <c r="O30" i="67"/>
  <c r="N30" i="67"/>
  <c r="M30" i="67"/>
  <c r="L30" i="67"/>
  <c r="J30" i="67"/>
  <c r="O29" i="67"/>
  <c r="J29" i="67"/>
  <c r="O28" i="67"/>
  <c r="M28" i="67"/>
  <c r="J28" i="67"/>
  <c r="S27" i="67"/>
  <c r="R27" i="67"/>
  <c r="P27" i="67"/>
  <c r="O27" i="67"/>
  <c r="N27" i="67"/>
  <c r="M27" i="67"/>
  <c r="L27" i="67"/>
  <c r="V7" i="67" s="1"/>
  <c r="J27" i="67"/>
  <c r="S26" i="67"/>
  <c r="Q26" i="67"/>
  <c r="P26" i="67"/>
  <c r="M26" i="67"/>
  <c r="J26" i="67"/>
  <c r="BH25" i="67"/>
  <c r="BE25" i="67"/>
  <c r="S25" i="67"/>
  <c r="P25" i="67"/>
  <c r="M25" i="67"/>
  <c r="L25" i="67"/>
  <c r="J25" i="67"/>
  <c r="S24" i="67"/>
  <c r="Q24" i="67"/>
  <c r="P24" i="67"/>
  <c r="AD4" i="67" s="1"/>
  <c r="O24" i="67"/>
  <c r="N24" i="67"/>
  <c r="M24" i="67"/>
  <c r="X4" i="67" s="1"/>
  <c r="L24" i="67"/>
  <c r="J24" i="67"/>
  <c r="S23" i="67"/>
  <c r="Q23" i="67"/>
  <c r="O23" i="67"/>
  <c r="M23" i="67"/>
  <c r="J23" i="67"/>
  <c r="S22" i="67"/>
  <c r="R22" i="67"/>
  <c r="O22" i="67"/>
  <c r="M22" i="67"/>
  <c r="J22" i="67"/>
  <c r="R21" i="67"/>
  <c r="P21" i="67"/>
  <c r="M21" i="67"/>
  <c r="J21" i="67"/>
  <c r="S20" i="67"/>
  <c r="S14" i="67" s="1"/>
  <c r="R20" i="67"/>
  <c r="L107" i="67" s="1"/>
  <c r="O20" i="67"/>
  <c r="L104" i="67" s="1"/>
  <c r="M20" i="67"/>
  <c r="L20" i="67"/>
  <c r="J20" i="67"/>
  <c r="J19" i="67"/>
  <c r="S18" i="67"/>
  <c r="R18" i="67"/>
  <c r="Q18" i="67"/>
  <c r="Q20" i="67" s="1"/>
  <c r="P18" i="67"/>
  <c r="P20" i="67" s="1"/>
  <c r="O18" i="67"/>
  <c r="N18" i="67"/>
  <c r="M18" i="67"/>
  <c r="L18" i="67"/>
  <c r="L29" i="67" s="1"/>
  <c r="J18" i="67"/>
  <c r="Q17" i="67"/>
  <c r="O17" i="67"/>
  <c r="M17" i="67"/>
  <c r="X9" i="67" s="1"/>
  <c r="L17" i="67"/>
  <c r="S15" i="67"/>
  <c r="R15" i="67"/>
  <c r="Q15" i="67"/>
  <c r="P15" i="67"/>
  <c r="O15" i="67"/>
  <c r="N15" i="67"/>
  <c r="M15" i="67"/>
  <c r="L15" i="67"/>
  <c r="O14" i="67"/>
  <c r="M14" i="67"/>
  <c r="R13" i="67"/>
  <c r="L99" i="67" s="1"/>
  <c r="P13" i="67"/>
  <c r="O13" i="67"/>
  <c r="N13" i="67"/>
  <c r="L95" i="67" s="1"/>
  <c r="M13" i="67"/>
  <c r="L94" i="67" s="1"/>
  <c r="S11" i="67"/>
  <c r="S13" i="67" s="1"/>
  <c r="S7" i="67" s="1"/>
  <c r="R11" i="67"/>
  <c r="Q11" i="67"/>
  <c r="P11" i="67"/>
  <c r="O11" i="67"/>
  <c r="O26" i="67" s="1"/>
  <c r="N11" i="67"/>
  <c r="N26" i="67" s="1"/>
  <c r="M11" i="67"/>
  <c r="L11" i="67"/>
  <c r="L13" i="67" s="1"/>
  <c r="AJ10" i="67"/>
  <c r="AH10" i="67"/>
  <c r="AD10" i="67"/>
  <c r="AB10" i="67"/>
  <c r="Z10" i="67"/>
  <c r="X10" i="67"/>
  <c r="V10" i="67"/>
  <c r="R10" i="67"/>
  <c r="Q10" i="67"/>
  <c r="P10" i="67"/>
  <c r="O10" i="67"/>
  <c r="N17" i="67" s="1"/>
  <c r="N10" i="67"/>
  <c r="N21" i="67" s="1"/>
  <c r="M10" i="67"/>
  <c r="AK9" i="67"/>
  <c r="AI9" i="67"/>
  <c r="AG9" i="67"/>
  <c r="AE9" i="67"/>
  <c r="AC9" i="67"/>
  <c r="AB9" i="67"/>
  <c r="AA9" i="67"/>
  <c r="Y9" i="67"/>
  <c r="W9" i="67"/>
  <c r="V9" i="67"/>
  <c r="AI8" i="67"/>
  <c r="AG8" i="67"/>
  <c r="AF8" i="67"/>
  <c r="AC8" i="67"/>
  <c r="AA8" i="67"/>
  <c r="Y8" i="67"/>
  <c r="X8" i="67"/>
  <c r="U8" i="67"/>
  <c r="S8" i="67"/>
  <c r="R8" i="67"/>
  <c r="Q8" i="67"/>
  <c r="P8" i="67"/>
  <c r="O8" i="67"/>
  <c r="N8" i="67"/>
  <c r="M8" i="67"/>
  <c r="L8" i="67"/>
  <c r="AT7" i="67"/>
  <c r="AS7" i="67"/>
  <c r="AR7" i="67"/>
  <c r="AQ7" i="67"/>
  <c r="AP7" i="67"/>
  <c r="AO7" i="67"/>
  <c r="AN7" i="67"/>
  <c r="AM7" i="67"/>
  <c r="AJ7" i="67"/>
  <c r="AH7" i="67"/>
  <c r="Z7" i="67"/>
  <c r="X7" i="67"/>
  <c r="U7" i="67"/>
  <c r="R7" i="67"/>
  <c r="P7" i="67"/>
  <c r="M7" i="67"/>
  <c r="AK6" i="67"/>
  <c r="AI6" i="67"/>
  <c r="AH6" i="67"/>
  <c r="AF9" i="67" s="1"/>
  <c r="AG6" i="67"/>
  <c r="AE6" i="67"/>
  <c r="AD6" i="67"/>
  <c r="AC6" i="67"/>
  <c r="AA6" i="67"/>
  <c r="Z6" i="67"/>
  <c r="Y6" i="67"/>
  <c r="X6" i="67"/>
  <c r="W6" i="67"/>
  <c r="S6" i="67"/>
  <c r="S1" i="67" s="1"/>
  <c r="R6" i="67"/>
  <c r="L91" i="67" s="1"/>
  <c r="O6" i="67"/>
  <c r="O1" i="67" s="1"/>
  <c r="M6" i="67"/>
  <c r="AT5" i="67"/>
  <c r="AS5" i="67"/>
  <c r="AR5" i="67"/>
  <c r="AQ5" i="67"/>
  <c r="AP5" i="67"/>
  <c r="AO5" i="67"/>
  <c r="AN5" i="67"/>
  <c r="AM5" i="67"/>
  <c r="AJ5" i="67"/>
  <c r="AH8" i="67" s="1"/>
  <c r="AI5" i="67"/>
  <c r="AH5" i="67"/>
  <c r="AG5" i="67"/>
  <c r="AE8" i="67" s="1"/>
  <c r="AF5" i="67"/>
  <c r="AD8" i="67" s="1"/>
  <c r="AE5" i="67"/>
  <c r="AD5" i="67"/>
  <c r="AB8" i="67" s="1"/>
  <c r="AC5" i="67"/>
  <c r="AB5" i="67"/>
  <c r="Z8" i="67" s="1"/>
  <c r="AA5" i="67"/>
  <c r="Z5" i="67"/>
  <c r="Y5" i="67"/>
  <c r="W8" i="67" s="1"/>
  <c r="X5" i="67"/>
  <c r="V8" i="67" s="1"/>
  <c r="W5" i="67"/>
  <c r="V5" i="67"/>
  <c r="AJ8" i="67" s="1"/>
  <c r="AJ4" i="67"/>
  <c r="AF4" i="67"/>
  <c r="AB4" i="67"/>
  <c r="Z4" i="67"/>
  <c r="V4" i="67"/>
  <c r="U4" i="67"/>
  <c r="S4" i="67"/>
  <c r="R4" i="67"/>
  <c r="Q4" i="67"/>
  <c r="Q22" i="67" s="1"/>
  <c r="P4" i="67"/>
  <c r="P23" i="67" s="1"/>
  <c r="O4" i="67"/>
  <c r="N4" i="67"/>
  <c r="M4" i="67"/>
  <c r="L4" i="67"/>
  <c r="L6" i="67" s="1"/>
  <c r="I4" i="67"/>
  <c r="DL3" i="67"/>
  <c r="DK3" i="67"/>
  <c r="DJ3" i="67"/>
  <c r="DI3" i="67"/>
  <c r="DH3" i="67"/>
  <c r="DG3" i="67"/>
  <c r="DF3" i="67"/>
  <c r="DE3" i="67"/>
  <c r="DD3" i="67"/>
  <c r="DC3" i="67"/>
  <c r="DB3" i="67"/>
  <c r="DA3" i="67"/>
  <c r="CZ3" i="67"/>
  <c r="CY3" i="67"/>
  <c r="CX3" i="67"/>
  <c r="CW3" i="67"/>
  <c r="CV3" i="67"/>
  <c r="CU3" i="67"/>
  <c r="CT3" i="67"/>
  <c r="CS3" i="67"/>
  <c r="CR3" i="67"/>
  <c r="CQ3" i="67"/>
  <c r="CP3" i="67"/>
  <c r="CO3" i="67"/>
  <c r="CN3" i="67"/>
  <c r="CM3" i="67"/>
  <c r="CL3" i="67"/>
  <c r="CK3" i="67"/>
  <c r="CJ3" i="67"/>
  <c r="CI3" i="67"/>
  <c r="CH3" i="67"/>
  <c r="CG3" i="67"/>
  <c r="CF3" i="67"/>
  <c r="CE3" i="67"/>
  <c r="CD3" i="67"/>
  <c r="CC3" i="67"/>
  <c r="CB3" i="67"/>
  <c r="CA3" i="67"/>
  <c r="BZ3" i="67"/>
  <c r="BY3" i="67"/>
  <c r="BX3" i="67"/>
  <c r="BW3" i="67"/>
  <c r="BV3" i="67"/>
  <c r="BU3" i="67"/>
  <c r="BT3" i="67"/>
  <c r="BS3" i="67"/>
  <c r="BR3" i="67"/>
  <c r="BQ3" i="67"/>
  <c r="BP3" i="67"/>
  <c r="BO3" i="67"/>
  <c r="BN3" i="67"/>
  <c r="BM3" i="67"/>
  <c r="BL3" i="67"/>
  <c r="BK3" i="67"/>
  <c r="BJ3" i="67"/>
  <c r="BI3" i="67"/>
  <c r="BH3" i="67"/>
  <c r="BG3" i="67"/>
  <c r="BF3" i="67"/>
  <c r="BE3" i="67"/>
  <c r="BD3" i="67"/>
  <c r="BC3" i="67"/>
  <c r="BB3" i="67"/>
  <c r="BA3" i="67"/>
  <c r="AT3" i="67"/>
  <c r="AS3" i="67"/>
  <c r="AR3" i="67"/>
  <c r="AQ3" i="67"/>
  <c r="AP3" i="67"/>
  <c r="AO3" i="67"/>
  <c r="AN3" i="67"/>
  <c r="AM3" i="67"/>
  <c r="AK3" i="67"/>
  <c r="AJ3" i="67"/>
  <c r="BH1" i="67" s="1"/>
  <c r="BP1" i="67" s="1"/>
  <c r="BX1" i="67" s="1"/>
  <c r="CF1" i="67" s="1"/>
  <c r="CN1" i="67" s="1"/>
  <c r="CV1" i="67" s="1"/>
  <c r="DD1" i="67" s="1"/>
  <c r="DL1" i="67" s="1"/>
  <c r="AI3" i="67"/>
  <c r="AH3" i="67"/>
  <c r="BG1" i="67" s="1"/>
  <c r="BO1" i="67" s="1"/>
  <c r="BW1" i="67" s="1"/>
  <c r="CE1" i="67" s="1"/>
  <c r="CM1" i="67" s="1"/>
  <c r="CU1" i="67" s="1"/>
  <c r="DC1" i="67" s="1"/>
  <c r="DK1" i="67" s="1"/>
  <c r="AG3" i="67"/>
  <c r="AF3" i="67"/>
  <c r="AE3" i="67"/>
  <c r="AD3" i="67"/>
  <c r="AC3" i="67"/>
  <c r="AB3" i="67"/>
  <c r="AA3" i="67"/>
  <c r="Z3" i="67"/>
  <c r="BC1" i="67" s="1"/>
  <c r="BK1" i="67" s="1"/>
  <c r="BS1" i="67" s="1"/>
  <c r="CA1" i="67" s="1"/>
  <c r="CI1" i="67" s="1"/>
  <c r="CQ1" i="67" s="1"/>
  <c r="CY1" i="67" s="1"/>
  <c r="DG1" i="67" s="1"/>
  <c r="Y3" i="67"/>
  <c r="W3" i="67"/>
  <c r="I3" i="67"/>
  <c r="I9" i="67" s="1"/>
  <c r="G1" i="67" s="1"/>
  <c r="BH2" i="67"/>
  <c r="BG2" i="67"/>
  <c r="BF2" i="67"/>
  <c r="BE2" i="67"/>
  <c r="BD2" i="67"/>
  <c r="BC2" i="67"/>
  <c r="U2" i="67"/>
  <c r="BL1" i="67"/>
  <c r="BT1" i="67" s="1"/>
  <c r="CB1" i="67" s="1"/>
  <c r="CJ1" i="67" s="1"/>
  <c r="CR1" i="67" s="1"/>
  <c r="CZ1" i="67" s="1"/>
  <c r="DH1" i="67" s="1"/>
  <c r="BF1" i="67"/>
  <c r="BN1" i="67" s="1"/>
  <c r="BV1" i="67" s="1"/>
  <c r="CD1" i="67" s="1"/>
  <c r="CL1" i="67" s="1"/>
  <c r="CT1" i="67" s="1"/>
  <c r="DB1" i="67" s="1"/>
  <c r="DJ1" i="67" s="1"/>
  <c r="BE1" i="67"/>
  <c r="BM1" i="67" s="1"/>
  <c r="BU1" i="67" s="1"/>
  <c r="CC1" i="67" s="1"/>
  <c r="CK1" i="67" s="1"/>
  <c r="CS1" i="67" s="1"/>
  <c r="DA1" i="67" s="1"/>
  <c r="DI1" i="67" s="1"/>
  <c r="BD1" i="67"/>
  <c r="R1" i="67"/>
  <c r="K108" i="66"/>
  <c r="G108" i="66"/>
  <c r="F108" i="66"/>
  <c r="E108" i="66"/>
  <c r="D108" i="66"/>
  <c r="C108" i="66"/>
  <c r="B108" i="66"/>
  <c r="A108" i="66"/>
  <c r="G107" i="66"/>
  <c r="F107" i="66"/>
  <c r="E107" i="66"/>
  <c r="D107" i="66"/>
  <c r="C107" i="66"/>
  <c r="B107" i="66"/>
  <c r="A107" i="66"/>
  <c r="K107" i="66" s="1"/>
  <c r="G106" i="66"/>
  <c r="F106" i="66"/>
  <c r="E106" i="66"/>
  <c r="D106" i="66"/>
  <c r="C106" i="66"/>
  <c r="B106" i="66"/>
  <c r="K106" i="66" s="1"/>
  <c r="A106" i="66"/>
  <c r="G105" i="66"/>
  <c r="F105" i="66"/>
  <c r="E105" i="66"/>
  <c r="D105" i="66"/>
  <c r="C105" i="66"/>
  <c r="B105" i="66"/>
  <c r="A105" i="66"/>
  <c r="K105" i="66" s="1"/>
  <c r="G104" i="66"/>
  <c r="F104" i="66"/>
  <c r="E104" i="66"/>
  <c r="D104" i="66"/>
  <c r="C104" i="66"/>
  <c r="B104" i="66"/>
  <c r="A104" i="66"/>
  <c r="G103" i="66"/>
  <c r="F103" i="66"/>
  <c r="E103" i="66"/>
  <c r="D103" i="66"/>
  <c r="C103" i="66"/>
  <c r="B103" i="66"/>
  <c r="A103" i="66"/>
  <c r="G102" i="66"/>
  <c r="F102" i="66"/>
  <c r="K102" i="66" s="1"/>
  <c r="E102" i="66"/>
  <c r="D102" i="66"/>
  <c r="C102" i="66"/>
  <c r="B102" i="66"/>
  <c r="A102" i="66"/>
  <c r="G101" i="66"/>
  <c r="F101" i="66"/>
  <c r="E101" i="66"/>
  <c r="D101" i="66"/>
  <c r="C101" i="66"/>
  <c r="B101" i="66"/>
  <c r="A101" i="66"/>
  <c r="G100" i="66"/>
  <c r="F100" i="66"/>
  <c r="E100" i="66"/>
  <c r="D100" i="66"/>
  <c r="C100" i="66"/>
  <c r="B100" i="66"/>
  <c r="K100" i="66" s="1"/>
  <c r="A100" i="66"/>
  <c r="G99" i="66"/>
  <c r="F99" i="66"/>
  <c r="E99" i="66"/>
  <c r="D99" i="66"/>
  <c r="C99" i="66"/>
  <c r="B99" i="66"/>
  <c r="A99" i="66"/>
  <c r="K99" i="66" s="1"/>
  <c r="G98" i="66"/>
  <c r="F98" i="66"/>
  <c r="E98" i="66"/>
  <c r="D98" i="66"/>
  <c r="C98" i="66"/>
  <c r="B98" i="66"/>
  <c r="A98" i="66"/>
  <c r="G97" i="66"/>
  <c r="F97" i="66"/>
  <c r="E97" i="66"/>
  <c r="D97" i="66"/>
  <c r="C97" i="66"/>
  <c r="B97" i="66"/>
  <c r="A97" i="66"/>
  <c r="G96" i="66"/>
  <c r="F96" i="66"/>
  <c r="E96" i="66"/>
  <c r="D96" i="66"/>
  <c r="C96" i="66"/>
  <c r="B96" i="66"/>
  <c r="A96" i="66"/>
  <c r="G95" i="66"/>
  <c r="F95" i="66"/>
  <c r="E95" i="66"/>
  <c r="D95" i="66"/>
  <c r="C95" i="66"/>
  <c r="B95" i="66"/>
  <c r="A95" i="66"/>
  <c r="G94" i="66"/>
  <c r="F94" i="66"/>
  <c r="K94" i="66" s="1"/>
  <c r="E94" i="66"/>
  <c r="D94" i="66"/>
  <c r="C94" i="66"/>
  <c r="B94" i="66"/>
  <c r="A94" i="66"/>
  <c r="L93" i="66"/>
  <c r="G93" i="66"/>
  <c r="F93" i="66"/>
  <c r="E93" i="66"/>
  <c r="D93" i="66"/>
  <c r="C93" i="66"/>
  <c r="B93" i="66"/>
  <c r="A93" i="66"/>
  <c r="K93" i="66" s="1"/>
  <c r="G92" i="66"/>
  <c r="F92" i="66"/>
  <c r="K92" i="66" s="1"/>
  <c r="E92" i="66"/>
  <c r="D92" i="66"/>
  <c r="C92" i="66"/>
  <c r="B92" i="66"/>
  <c r="A92" i="66"/>
  <c r="G91" i="66"/>
  <c r="F91" i="66"/>
  <c r="E91" i="66"/>
  <c r="D91" i="66"/>
  <c r="C91" i="66"/>
  <c r="B91" i="66"/>
  <c r="A91" i="66"/>
  <c r="K90" i="66"/>
  <c r="G90" i="66"/>
  <c r="F90" i="66"/>
  <c r="E90" i="66"/>
  <c r="D90" i="66"/>
  <c r="C90" i="66"/>
  <c r="B90" i="66"/>
  <c r="A90" i="66"/>
  <c r="L89" i="66"/>
  <c r="G89" i="66"/>
  <c r="F89" i="66"/>
  <c r="E89" i="66"/>
  <c r="D89" i="66"/>
  <c r="C89" i="66"/>
  <c r="B89" i="66"/>
  <c r="A89" i="66"/>
  <c r="G88" i="66"/>
  <c r="F88" i="66"/>
  <c r="E88" i="66"/>
  <c r="D88" i="66"/>
  <c r="C88" i="66"/>
  <c r="B88" i="66"/>
  <c r="A88" i="66"/>
  <c r="G87" i="66"/>
  <c r="F87" i="66"/>
  <c r="E87" i="66"/>
  <c r="D87" i="66"/>
  <c r="C87" i="66"/>
  <c r="B87" i="66"/>
  <c r="A87" i="66"/>
  <c r="G86" i="66"/>
  <c r="F86" i="66"/>
  <c r="E86" i="66"/>
  <c r="D86" i="66"/>
  <c r="K86" i="66" s="1"/>
  <c r="C86" i="66"/>
  <c r="B86" i="66"/>
  <c r="A86" i="66"/>
  <c r="G85" i="66"/>
  <c r="F85" i="66"/>
  <c r="E85" i="66"/>
  <c r="D85" i="66"/>
  <c r="C85" i="66"/>
  <c r="B85" i="66"/>
  <c r="A85" i="66"/>
  <c r="K85" i="66" s="1"/>
  <c r="J77" i="66"/>
  <c r="J76" i="66"/>
  <c r="J75" i="66"/>
  <c r="J74" i="66"/>
  <c r="J73" i="66"/>
  <c r="J72" i="66"/>
  <c r="J71" i="66"/>
  <c r="J70" i="66"/>
  <c r="J69" i="66"/>
  <c r="J68" i="66"/>
  <c r="J67" i="66"/>
  <c r="J66" i="66"/>
  <c r="J65" i="66"/>
  <c r="J64" i="66"/>
  <c r="J63" i="66"/>
  <c r="J62" i="66"/>
  <c r="J61" i="66"/>
  <c r="J60" i="66"/>
  <c r="J59" i="66"/>
  <c r="J58" i="66"/>
  <c r="J57" i="66"/>
  <c r="J56" i="66"/>
  <c r="J55" i="66"/>
  <c r="J54" i="66"/>
  <c r="J53" i="66"/>
  <c r="J52" i="66"/>
  <c r="J51" i="66"/>
  <c r="J50" i="66"/>
  <c r="J49" i="66"/>
  <c r="J48" i="66"/>
  <c r="J47" i="66"/>
  <c r="J46" i="66"/>
  <c r="J45" i="66"/>
  <c r="J44" i="66"/>
  <c r="J43" i="66"/>
  <c r="BA42" i="66"/>
  <c r="J42" i="66"/>
  <c r="J41" i="66"/>
  <c r="J40" i="66"/>
  <c r="J39" i="66"/>
  <c r="J38" i="66"/>
  <c r="J37" i="66"/>
  <c r="S36" i="66"/>
  <c r="R36" i="66"/>
  <c r="Q36" i="66"/>
  <c r="Q30" i="66" s="1"/>
  <c r="AF10" i="66" s="1"/>
  <c r="P36" i="66"/>
  <c r="O36" i="66"/>
  <c r="O30" i="66" s="1"/>
  <c r="N36" i="66"/>
  <c r="M36" i="66"/>
  <c r="M30" i="66" s="1"/>
  <c r="L36" i="66"/>
  <c r="L30" i="66" s="1"/>
  <c r="V10" i="66" s="1"/>
  <c r="J36" i="66"/>
  <c r="S35" i="66"/>
  <c r="S27" i="66" s="1"/>
  <c r="AJ7" i="66" s="1"/>
  <c r="R35" i="66"/>
  <c r="R27" i="66" s="1"/>
  <c r="Q35" i="66"/>
  <c r="P35" i="66"/>
  <c r="P27" i="66" s="1"/>
  <c r="O35" i="66"/>
  <c r="O27" i="66" s="1"/>
  <c r="AD7" i="66" s="1"/>
  <c r="N35" i="66"/>
  <c r="N27" i="66" s="1"/>
  <c r="Z7" i="66" s="1"/>
  <c r="M35" i="66"/>
  <c r="M27" i="66" s="1"/>
  <c r="X7" i="66" s="1"/>
  <c r="L35" i="66"/>
  <c r="J35" i="66"/>
  <c r="S34" i="66"/>
  <c r="S24" i="66" s="1"/>
  <c r="R34" i="66"/>
  <c r="Q34" i="66"/>
  <c r="Q24" i="66" s="1"/>
  <c r="P34" i="66"/>
  <c r="P24" i="66" s="1"/>
  <c r="O34" i="66"/>
  <c r="O24" i="66" s="1"/>
  <c r="AB4" i="66" s="1"/>
  <c r="N34" i="66"/>
  <c r="M34" i="66"/>
  <c r="L34" i="66"/>
  <c r="J34" i="66"/>
  <c r="J33" i="66"/>
  <c r="J32" i="66"/>
  <c r="J31" i="66"/>
  <c r="S30" i="66"/>
  <c r="R30" i="66"/>
  <c r="P30" i="66"/>
  <c r="N30" i="66"/>
  <c r="Z10" i="66" s="1"/>
  <c r="J30" i="66"/>
  <c r="Q29" i="66"/>
  <c r="O29" i="66"/>
  <c r="N29" i="66"/>
  <c r="L29" i="66"/>
  <c r="J29" i="66"/>
  <c r="M28" i="66"/>
  <c r="J28" i="66"/>
  <c r="Q27" i="66"/>
  <c r="L27" i="66"/>
  <c r="V7" i="66" s="1"/>
  <c r="J27" i="66"/>
  <c r="R26" i="66"/>
  <c r="O26" i="66"/>
  <c r="J26" i="66"/>
  <c r="BH25" i="66"/>
  <c r="BE25" i="66"/>
  <c r="R25" i="66"/>
  <c r="Q25" i="66"/>
  <c r="O25" i="66"/>
  <c r="L25" i="66"/>
  <c r="J25" i="66"/>
  <c r="R24" i="66"/>
  <c r="AH4" i="66" s="1"/>
  <c r="N24" i="66"/>
  <c r="M24" i="66"/>
  <c r="L24" i="66"/>
  <c r="V4" i="66" s="1"/>
  <c r="J24" i="66"/>
  <c r="S23" i="66"/>
  <c r="R23" i="66"/>
  <c r="P23" i="66"/>
  <c r="J23" i="66"/>
  <c r="S22" i="66"/>
  <c r="Q22" i="66"/>
  <c r="P22" i="66"/>
  <c r="J22" i="66"/>
  <c r="R21" i="66"/>
  <c r="Q21" i="66"/>
  <c r="P21" i="66"/>
  <c r="M21" i="66"/>
  <c r="J21" i="66"/>
  <c r="Q20" i="66"/>
  <c r="L106" i="66" s="1"/>
  <c r="N20" i="66"/>
  <c r="L103" i="66" s="1"/>
  <c r="J20" i="66"/>
  <c r="J19" i="66"/>
  <c r="S18" i="66"/>
  <c r="S20" i="66" s="1"/>
  <c r="R18" i="66"/>
  <c r="R20" i="66" s="1"/>
  <c r="Q18" i="66"/>
  <c r="Q28" i="66" s="1"/>
  <c r="P18" i="66"/>
  <c r="P29" i="66" s="1"/>
  <c r="O18" i="66"/>
  <c r="O20" i="66" s="1"/>
  <c r="N18" i="66"/>
  <c r="N28" i="66" s="1"/>
  <c r="M18" i="66"/>
  <c r="L18" i="66"/>
  <c r="L20" i="66" s="1"/>
  <c r="BA50" i="66" s="1"/>
  <c r="J18" i="66"/>
  <c r="P17" i="66"/>
  <c r="L17" i="66"/>
  <c r="V9" i="66" s="1"/>
  <c r="S15" i="66"/>
  <c r="R15" i="66"/>
  <c r="Q15" i="66"/>
  <c r="P15" i="66"/>
  <c r="O15" i="66"/>
  <c r="N15" i="66"/>
  <c r="M15" i="66"/>
  <c r="L15" i="66"/>
  <c r="Q13" i="66"/>
  <c r="L98" i="66" s="1"/>
  <c r="M13" i="66"/>
  <c r="L13" i="66"/>
  <c r="S11" i="66"/>
  <c r="S13" i="66" s="1"/>
  <c r="R11" i="66"/>
  <c r="R13" i="66" s="1"/>
  <c r="L99" i="66" s="1"/>
  <c r="Q11" i="66"/>
  <c r="Q26" i="66" s="1"/>
  <c r="P11" i="66"/>
  <c r="P25" i="66" s="1"/>
  <c r="O11" i="66"/>
  <c r="O13" i="66" s="1"/>
  <c r="L96" i="66" s="1"/>
  <c r="N11" i="66"/>
  <c r="M11" i="66"/>
  <c r="M25" i="66" s="1"/>
  <c r="L11" i="66"/>
  <c r="L26" i="66" s="1"/>
  <c r="AJ10" i="66"/>
  <c r="AH10" i="66"/>
  <c r="X10" i="66"/>
  <c r="R10" i="66"/>
  <c r="AH6" i="66" s="1"/>
  <c r="AF9" i="66" s="1"/>
  <c r="Q10" i="66"/>
  <c r="P10" i="66"/>
  <c r="O17" i="66" s="1"/>
  <c r="O10" i="66"/>
  <c r="O21" i="66" s="1"/>
  <c r="N10" i="66"/>
  <c r="M10" i="66"/>
  <c r="AK9" i="66"/>
  <c r="AI9" i="66"/>
  <c r="AG9" i="66"/>
  <c r="AE9" i="66"/>
  <c r="AC9" i="66"/>
  <c r="AA9" i="66"/>
  <c r="Y9" i="66"/>
  <c r="W9" i="66"/>
  <c r="AJ8" i="66"/>
  <c r="AI8" i="66"/>
  <c r="AH8" i="66"/>
  <c r="AF8" i="66"/>
  <c r="AE8" i="66"/>
  <c r="AC8" i="66"/>
  <c r="AB8" i="66"/>
  <c r="Y8" i="66"/>
  <c r="W8" i="66"/>
  <c r="U8" i="66"/>
  <c r="S8" i="66"/>
  <c r="R8" i="66"/>
  <c r="Q8" i="66"/>
  <c r="P8" i="66"/>
  <c r="O8" i="66"/>
  <c r="N8" i="66"/>
  <c r="M8" i="66"/>
  <c r="L8" i="66"/>
  <c r="AT7" i="66"/>
  <c r="AS7" i="66"/>
  <c r="AR7" i="66"/>
  <c r="AQ7" i="66"/>
  <c r="AP7" i="66"/>
  <c r="AO7" i="66"/>
  <c r="AN7" i="66"/>
  <c r="AM7" i="66"/>
  <c r="AH7" i="66"/>
  <c r="AF7" i="66"/>
  <c r="AB7" i="66"/>
  <c r="U7" i="66"/>
  <c r="R7" i="66"/>
  <c r="O7" i="66"/>
  <c r="L7" i="66"/>
  <c r="AK6" i="66"/>
  <c r="AI6" i="66"/>
  <c r="AG6" i="66"/>
  <c r="AF6" i="66"/>
  <c r="AD9" i="66" s="1"/>
  <c r="AE6" i="66"/>
  <c r="AC6" i="66"/>
  <c r="AB6" i="66"/>
  <c r="Z9" i="66" s="1"/>
  <c r="AA6" i="66"/>
  <c r="Y6" i="66"/>
  <c r="X6" i="66"/>
  <c r="W6" i="66"/>
  <c r="R6" i="66"/>
  <c r="R1" i="66" s="1"/>
  <c r="Q6" i="66"/>
  <c r="AT5" i="66"/>
  <c r="AS5" i="66"/>
  <c r="AR5" i="66"/>
  <c r="AQ5" i="66"/>
  <c r="AP5" i="66"/>
  <c r="AO5" i="66"/>
  <c r="AN5" i="66"/>
  <c r="AM5" i="66"/>
  <c r="AJ5" i="66"/>
  <c r="AI5" i="66"/>
  <c r="AG8" i="66" s="1"/>
  <c r="AH5" i="66"/>
  <c r="AG5" i="66"/>
  <c r="AF5" i="66"/>
  <c r="AD8" i="66" s="1"/>
  <c r="AE5" i="66"/>
  <c r="AD5" i="66"/>
  <c r="AC5" i="66"/>
  <c r="AA8" i="66" s="1"/>
  <c r="AB5" i="66"/>
  <c r="Z8" i="66" s="1"/>
  <c r="AA5" i="66"/>
  <c r="Z5" i="66"/>
  <c r="X8" i="66" s="1"/>
  <c r="Y5" i="66"/>
  <c r="X5" i="66"/>
  <c r="V8" i="66" s="1"/>
  <c r="W5" i="66"/>
  <c r="V5" i="66"/>
  <c r="AJ4" i="66"/>
  <c r="AF4" i="66"/>
  <c r="AD4" i="66"/>
  <c r="Z4" i="66"/>
  <c r="X4" i="66"/>
  <c r="U4" i="66"/>
  <c r="S4" i="66"/>
  <c r="S6" i="66" s="1"/>
  <c r="L92" i="66" s="1"/>
  <c r="R4" i="66"/>
  <c r="Q4" i="66"/>
  <c r="Q23" i="66" s="1"/>
  <c r="P4" i="66"/>
  <c r="P6" i="66" s="1"/>
  <c r="O4" i="66"/>
  <c r="O22" i="66" s="1"/>
  <c r="N4" i="66"/>
  <c r="N22" i="66" s="1"/>
  <c r="M4" i="66"/>
  <c r="M23" i="66" s="1"/>
  <c r="L4" i="66"/>
  <c r="L23" i="66" s="1"/>
  <c r="I4" i="66"/>
  <c r="I9" i="66" s="1"/>
  <c r="G1" i="66" s="1"/>
  <c r="DL3" i="66"/>
  <c r="DK3" i="66"/>
  <c r="DJ3" i="66"/>
  <c r="DI3" i="66"/>
  <c r="DH3" i="66"/>
  <c r="DG3" i="66"/>
  <c r="DF3" i="66"/>
  <c r="DE3" i="66"/>
  <c r="DD3" i="66"/>
  <c r="DC3" i="66"/>
  <c r="DB3" i="66"/>
  <c r="DA3" i="66"/>
  <c r="CZ3" i="66"/>
  <c r="CY3" i="66"/>
  <c r="CX3" i="66"/>
  <c r="CW3" i="66"/>
  <c r="CV3" i="66"/>
  <c r="CU3" i="66"/>
  <c r="CT3" i="66"/>
  <c r="CS3" i="66"/>
  <c r="CR3" i="66"/>
  <c r="CQ3" i="66"/>
  <c r="CP3" i="66"/>
  <c r="CO3" i="66"/>
  <c r="CN3" i="66"/>
  <c r="CM3" i="66"/>
  <c r="CL3" i="66"/>
  <c r="CK3" i="66"/>
  <c r="CJ3" i="66"/>
  <c r="CI3" i="66"/>
  <c r="CH3" i="66"/>
  <c r="CG3" i="66"/>
  <c r="CF3" i="66"/>
  <c r="CE3" i="66"/>
  <c r="CD3" i="66"/>
  <c r="CC3" i="66"/>
  <c r="CB3" i="66"/>
  <c r="CA3" i="66"/>
  <c r="BZ3" i="66"/>
  <c r="BY3" i="66"/>
  <c r="BX3" i="66"/>
  <c r="BW3" i="66"/>
  <c r="BV3" i="66"/>
  <c r="BU3" i="66"/>
  <c r="BT3" i="66"/>
  <c r="BS3" i="66"/>
  <c r="BR3" i="66"/>
  <c r="BQ3" i="66"/>
  <c r="BP3" i="66"/>
  <c r="BO3" i="66"/>
  <c r="BN3" i="66"/>
  <c r="BM3" i="66"/>
  <c r="BL3" i="66"/>
  <c r="BK3" i="66"/>
  <c r="BJ3" i="66"/>
  <c r="BI3" i="66"/>
  <c r="BH3" i="66"/>
  <c r="BG3" i="66"/>
  <c r="BF3" i="66"/>
  <c r="BE3" i="66"/>
  <c r="BD3" i="66"/>
  <c r="BC3" i="66"/>
  <c r="BB3" i="66"/>
  <c r="BA3" i="66"/>
  <c r="AT3" i="66"/>
  <c r="AS3" i="66"/>
  <c r="AR3" i="66"/>
  <c r="AQ3" i="66"/>
  <c r="AP3" i="66"/>
  <c r="AO3" i="66"/>
  <c r="AN3" i="66"/>
  <c r="AM3" i="66"/>
  <c r="AK3" i="66"/>
  <c r="AJ3" i="66"/>
  <c r="BH1" i="66" s="1"/>
  <c r="BP1" i="66" s="1"/>
  <c r="BX1" i="66" s="1"/>
  <c r="CF1" i="66" s="1"/>
  <c r="CN1" i="66" s="1"/>
  <c r="CV1" i="66" s="1"/>
  <c r="DD1" i="66" s="1"/>
  <c r="DL1" i="66" s="1"/>
  <c r="AI3" i="66"/>
  <c r="AH3" i="66"/>
  <c r="AG3" i="66"/>
  <c r="AF3" i="66"/>
  <c r="BF1" i="66" s="1"/>
  <c r="BN1" i="66" s="1"/>
  <c r="BV1" i="66" s="1"/>
  <c r="CD1" i="66" s="1"/>
  <c r="CL1" i="66" s="1"/>
  <c r="CT1" i="66" s="1"/>
  <c r="DB1" i="66" s="1"/>
  <c r="DJ1" i="66" s="1"/>
  <c r="AE3" i="66"/>
  <c r="AD3" i="66"/>
  <c r="AC3" i="66"/>
  <c r="AB3" i="66"/>
  <c r="AA3" i="66"/>
  <c r="Z3" i="66"/>
  <c r="BC1" i="66" s="1"/>
  <c r="BK1" i="66" s="1"/>
  <c r="BS1" i="66" s="1"/>
  <c r="CA1" i="66" s="1"/>
  <c r="CI1" i="66" s="1"/>
  <c r="CQ1" i="66" s="1"/>
  <c r="CY1" i="66" s="1"/>
  <c r="DG1" i="66" s="1"/>
  <c r="Y3" i="66"/>
  <c r="W3" i="66"/>
  <c r="I3" i="66"/>
  <c r="BH2" i="66"/>
  <c r="BG2" i="66"/>
  <c r="BF2" i="66"/>
  <c r="BE2" i="66"/>
  <c r="BD2" i="66"/>
  <c r="BC2" i="66"/>
  <c r="U2" i="66"/>
  <c r="DC1" i="66"/>
  <c r="DK1" i="66" s="1"/>
  <c r="BO1" i="66"/>
  <c r="BW1" i="66" s="1"/>
  <c r="CE1" i="66" s="1"/>
  <c r="CM1" i="66" s="1"/>
  <c r="CU1" i="66" s="1"/>
  <c r="BG1" i="66"/>
  <c r="BE1" i="66"/>
  <c r="BM1" i="66" s="1"/>
  <c r="BU1" i="66" s="1"/>
  <c r="CC1" i="66" s="1"/>
  <c r="CK1" i="66" s="1"/>
  <c r="CS1" i="66" s="1"/>
  <c r="DA1" i="66" s="1"/>
  <c r="DI1" i="66" s="1"/>
  <c r="BD1" i="66"/>
  <c r="BL1" i="66" s="1"/>
  <c r="BT1" i="66" s="1"/>
  <c r="CB1" i="66" s="1"/>
  <c r="CJ1" i="66" s="1"/>
  <c r="CR1" i="66" s="1"/>
  <c r="CZ1" i="66" s="1"/>
  <c r="DH1" i="66" s="1"/>
  <c r="Q1" i="66"/>
  <c r="P1" i="66"/>
  <c r="G108" i="65"/>
  <c r="F108" i="65"/>
  <c r="E108" i="65"/>
  <c r="D108" i="65"/>
  <c r="C108" i="65"/>
  <c r="K108" i="65" s="1"/>
  <c r="B108" i="65"/>
  <c r="A108" i="65"/>
  <c r="G107" i="65"/>
  <c r="F107" i="65"/>
  <c r="E107" i="65"/>
  <c r="D107" i="65"/>
  <c r="C107" i="65"/>
  <c r="B107" i="65"/>
  <c r="A107" i="65"/>
  <c r="K107" i="65" s="1"/>
  <c r="G106" i="65"/>
  <c r="F106" i="65"/>
  <c r="E106" i="65"/>
  <c r="D106" i="65"/>
  <c r="C106" i="65"/>
  <c r="B106" i="65"/>
  <c r="K106" i="65" s="1"/>
  <c r="A106" i="65"/>
  <c r="G105" i="65"/>
  <c r="F105" i="65"/>
  <c r="E105" i="65"/>
  <c r="D105" i="65"/>
  <c r="C105" i="65"/>
  <c r="K105" i="65" s="1"/>
  <c r="B105" i="65"/>
  <c r="A105" i="65"/>
  <c r="G104" i="65"/>
  <c r="F104" i="65"/>
  <c r="E104" i="65"/>
  <c r="D104" i="65"/>
  <c r="C104" i="65"/>
  <c r="B104" i="65"/>
  <c r="A104" i="65"/>
  <c r="K103" i="65"/>
  <c r="G103" i="65"/>
  <c r="F103" i="65"/>
  <c r="E103" i="65"/>
  <c r="D103" i="65"/>
  <c r="C103" i="65"/>
  <c r="B103" i="65"/>
  <c r="A103" i="65"/>
  <c r="L102" i="65"/>
  <c r="G102" i="65"/>
  <c r="F102" i="65"/>
  <c r="E102" i="65"/>
  <c r="D102" i="65"/>
  <c r="C102" i="65"/>
  <c r="B102" i="65"/>
  <c r="A102" i="65"/>
  <c r="K102" i="65" s="1"/>
  <c r="G101" i="65"/>
  <c r="F101" i="65"/>
  <c r="E101" i="65"/>
  <c r="D101" i="65"/>
  <c r="C101" i="65"/>
  <c r="B101" i="65"/>
  <c r="K101" i="65" s="1"/>
  <c r="A101" i="65"/>
  <c r="G100" i="65"/>
  <c r="F100" i="65"/>
  <c r="E100" i="65"/>
  <c r="D100" i="65"/>
  <c r="C100" i="65"/>
  <c r="K100" i="65" s="1"/>
  <c r="B100" i="65"/>
  <c r="A100" i="65"/>
  <c r="G99" i="65"/>
  <c r="F99" i="65"/>
  <c r="E99" i="65"/>
  <c r="D99" i="65"/>
  <c r="C99" i="65"/>
  <c r="B99" i="65"/>
  <c r="A99" i="65"/>
  <c r="G98" i="65"/>
  <c r="F98" i="65"/>
  <c r="E98" i="65"/>
  <c r="D98" i="65"/>
  <c r="C98" i="65"/>
  <c r="B98" i="65"/>
  <c r="K98" i="65" s="1"/>
  <c r="A98" i="65"/>
  <c r="G97" i="65"/>
  <c r="F97" i="65"/>
  <c r="E97" i="65"/>
  <c r="D97" i="65"/>
  <c r="C97" i="65"/>
  <c r="K97" i="65" s="1"/>
  <c r="B97" i="65"/>
  <c r="A97" i="65"/>
  <c r="G96" i="65"/>
  <c r="F96" i="65"/>
  <c r="E96" i="65"/>
  <c r="D96" i="65"/>
  <c r="C96" i="65"/>
  <c r="B96" i="65"/>
  <c r="A96" i="65"/>
  <c r="K96" i="65" s="1"/>
  <c r="K95" i="65"/>
  <c r="G95" i="65"/>
  <c r="F95" i="65"/>
  <c r="E95" i="65"/>
  <c r="D95" i="65"/>
  <c r="C95" i="65"/>
  <c r="B95" i="65"/>
  <c r="A95" i="65"/>
  <c r="G94" i="65"/>
  <c r="F94" i="65"/>
  <c r="E94" i="65"/>
  <c r="D94" i="65"/>
  <c r="C94" i="65"/>
  <c r="B94" i="65"/>
  <c r="A94" i="65"/>
  <c r="K94" i="65" s="1"/>
  <c r="G93" i="65"/>
  <c r="F93" i="65"/>
  <c r="E93" i="65"/>
  <c r="D93" i="65"/>
  <c r="C93" i="65"/>
  <c r="B93" i="65"/>
  <c r="K93" i="65" s="1"/>
  <c r="A93" i="65"/>
  <c r="G92" i="65"/>
  <c r="F92" i="65"/>
  <c r="E92" i="65"/>
  <c r="D92" i="65"/>
  <c r="C92" i="65"/>
  <c r="K92" i="65" s="1"/>
  <c r="B92" i="65"/>
  <c r="A92" i="65"/>
  <c r="G91" i="65"/>
  <c r="F91" i="65"/>
  <c r="E91" i="65"/>
  <c r="D91" i="65"/>
  <c r="C91" i="65"/>
  <c r="B91" i="65"/>
  <c r="A91" i="65"/>
  <c r="K91" i="65" s="1"/>
  <c r="G90" i="65"/>
  <c r="F90" i="65"/>
  <c r="E90" i="65"/>
  <c r="D90" i="65"/>
  <c r="C90" i="65"/>
  <c r="B90" i="65"/>
  <c r="A90" i="65"/>
  <c r="G89" i="65"/>
  <c r="F89" i="65"/>
  <c r="E89" i="65"/>
  <c r="D89" i="65"/>
  <c r="C89" i="65"/>
  <c r="B89" i="65"/>
  <c r="A89" i="65"/>
  <c r="K89" i="65" s="1"/>
  <c r="G88" i="65"/>
  <c r="F88" i="65"/>
  <c r="E88" i="65"/>
  <c r="D88" i="65"/>
  <c r="C88" i="65"/>
  <c r="B88" i="65"/>
  <c r="A88" i="65"/>
  <c r="K87" i="65"/>
  <c r="G87" i="65"/>
  <c r="F87" i="65"/>
  <c r="E87" i="65"/>
  <c r="D87" i="65"/>
  <c r="C87" i="65"/>
  <c r="B87" i="65"/>
  <c r="A87" i="65"/>
  <c r="G86" i="65"/>
  <c r="F86" i="65"/>
  <c r="E86" i="65"/>
  <c r="D86" i="65"/>
  <c r="C86" i="65"/>
  <c r="B86" i="65"/>
  <c r="A86" i="65"/>
  <c r="G85" i="65"/>
  <c r="F85" i="65"/>
  <c r="E85" i="65"/>
  <c r="D85" i="65"/>
  <c r="C85" i="65"/>
  <c r="B85" i="65"/>
  <c r="K85" i="65" s="1"/>
  <c r="A85" i="65"/>
  <c r="J77" i="65"/>
  <c r="J76" i="65"/>
  <c r="J75" i="65"/>
  <c r="J74" i="65"/>
  <c r="J73" i="65"/>
  <c r="J72" i="65"/>
  <c r="J71" i="65"/>
  <c r="J70" i="65"/>
  <c r="J69" i="65"/>
  <c r="J68" i="65"/>
  <c r="J67" i="65"/>
  <c r="J66" i="65"/>
  <c r="J65" i="65"/>
  <c r="J64" i="65"/>
  <c r="J63" i="65"/>
  <c r="J62" i="65"/>
  <c r="J61" i="65"/>
  <c r="J60" i="65"/>
  <c r="J59" i="65"/>
  <c r="J58" i="65"/>
  <c r="J57" i="65"/>
  <c r="J56" i="65"/>
  <c r="J55" i="65"/>
  <c r="J54" i="65"/>
  <c r="J53" i="65"/>
  <c r="J52" i="65"/>
  <c r="J51" i="65"/>
  <c r="J50" i="65"/>
  <c r="J49" i="65"/>
  <c r="J48" i="65"/>
  <c r="J47" i="65"/>
  <c r="J46" i="65"/>
  <c r="J45" i="65"/>
  <c r="J44" i="65"/>
  <c r="J43" i="65"/>
  <c r="J42" i="65"/>
  <c r="J41" i="65"/>
  <c r="J40" i="65"/>
  <c r="J39" i="65"/>
  <c r="J38" i="65"/>
  <c r="J37" i="65"/>
  <c r="S36" i="65"/>
  <c r="R36" i="65"/>
  <c r="R30" i="65" s="1"/>
  <c r="AH10" i="65" s="1"/>
  <c r="Q36" i="65"/>
  <c r="P36" i="65"/>
  <c r="O36" i="65"/>
  <c r="O30" i="65" s="1"/>
  <c r="AB10" i="65" s="1"/>
  <c r="N36" i="65"/>
  <c r="M36" i="65"/>
  <c r="L36" i="65"/>
  <c r="L30" i="65" s="1"/>
  <c r="V10" i="65" s="1"/>
  <c r="J36" i="65"/>
  <c r="S35" i="65"/>
  <c r="S27" i="65" s="1"/>
  <c r="R35" i="65"/>
  <c r="R27" i="65" s="1"/>
  <c r="Q35" i="65"/>
  <c r="P35" i="65"/>
  <c r="P27" i="65" s="1"/>
  <c r="O35" i="65"/>
  <c r="N35" i="65"/>
  <c r="M35" i="65"/>
  <c r="M27" i="65" s="1"/>
  <c r="L35" i="65"/>
  <c r="J35" i="65"/>
  <c r="S34" i="65"/>
  <c r="S24" i="65" s="1"/>
  <c r="R34" i="65"/>
  <c r="R24" i="65" s="1"/>
  <c r="AH4" i="65" s="1"/>
  <c r="T2" i="65" s="1"/>
  <c r="Q34" i="65"/>
  <c r="Q24" i="65" s="1"/>
  <c r="AF4" i="65" s="1"/>
  <c r="P34" i="65"/>
  <c r="O34" i="65"/>
  <c r="N34" i="65"/>
  <c r="N24" i="65" s="1"/>
  <c r="M34" i="65"/>
  <c r="L34" i="65"/>
  <c r="J34" i="65"/>
  <c r="J33" i="65"/>
  <c r="J32" i="65"/>
  <c r="J31" i="65"/>
  <c r="S30" i="65"/>
  <c r="Q30" i="65"/>
  <c r="AF10" i="65" s="1"/>
  <c r="P30" i="65"/>
  <c r="N30" i="65"/>
  <c r="M30" i="65"/>
  <c r="J30" i="65"/>
  <c r="Q29" i="65"/>
  <c r="O29" i="65"/>
  <c r="M29" i="65"/>
  <c r="L29" i="65"/>
  <c r="J29" i="65"/>
  <c r="P28" i="65"/>
  <c r="M28" i="65"/>
  <c r="J28" i="65"/>
  <c r="Q27" i="65"/>
  <c r="AF7" i="65" s="1"/>
  <c r="O27" i="65"/>
  <c r="AD7" i="65" s="1"/>
  <c r="N27" i="65"/>
  <c r="Z7" i="65" s="1"/>
  <c r="L27" i="65"/>
  <c r="V7" i="65" s="1"/>
  <c r="J27" i="65"/>
  <c r="S26" i="65"/>
  <c r="N26" i="65"/>
  <c r="J26" i="65"/>
  <c r="BH25" i="65"/>
  <c r="BE25" i="65"/>
  <c r="S25" i="65"/>
  <c r="R25" i="65"/>
  <c r="O25" i="65"/>
  <c r="L25" i="65"/>
  <c r="J25" i="65"/>
  <c r="P24" i="65"/>
  <c r="O24" i="65"/>
  <c r="AB4" i="65" s="1"/>
  <c r="M24" i="65"/>
  <c r="X4" i="65" s="1"/>
  <c r="L24" i="65"/>
  <c r="J24" i="65"/>
  <c r="S23" i="65"/>
  <c r="R23" i="65"/>
  <c r="Q23" i="65"/>
  <c r="O23" i="65"/>
  <c r="M23" i="65"/>
  <c r="J23" i="65"/>
  <c r="R22" i="65"/>
  <c r="Q22" i="65"/>
  <c r="O22" i="65"/>
  <c r="J22" i="65"/>
  <c r="R21" i="65"/>
  <c r="P21" i="65"/>
  <c r="O21" i="65"/>
  <c r="M21" i="65"/>
  <c r="J21" i="65"/>
  <c r="Q20" i="65"/>
  <c r="L106" i="65" s="1"/>
  <c r="N20" i="65"/>
  <c r="L103" i="65" s="1"/>
  <c r="L20" i="65"/>
  <c r="J20" i="65"/>
  <c r="J19" i="65"/>
  <c r="S18" i="65"/>
  <c r="S20" i="65" s="1"/>
  <c r="R18" i="65"/>
  <c r="R20" i="65" s="1"/>
  <c r="Q18" i="65"/>
  <c r="Q28" i="65" s="1"/>
  <c r="P18" i="65"/>
  <c r="P29" i="65" s="1"/>
  <c r="O18" i="65"/>
  <c r="O28" i="65" s="1"/>
  <c r="N18" i="65"/>
  <c r="N29" i="65" s="1"/>
  <c r="M18" i="65"/>
  <c r="M20" i="65" s="1"/>
  <c r="M14" i="65" s="1"/>
  <c r="L18" i="65"/>
  <c r="L28" i="65" s="1"/>
  <c r="J18" i="65"/>
  <c r="Q17" i="65"/>
  <c r="O17" i="65"/>
  <c r="N17" i="65"/>
  <c r="S15" i="65"/>
  <c r="R15" i="65"/>
  <c r="Q15" i="65"/>
  <c r="P15" i="65"/>
  <c r="O15" i="65"/>
  <c r="N15" i="65"/>
  <c r="M15" i="65"/>
  <c r="L15" i="65"/>
  <c r="Q14" i="65"/>
  <c r="S13" i="65"/>
  <c r="O13" i="65"/>
  <c r="L96" i="65" s="1"/>
  <c r="L13" i="65"/>
  <c r="L7" i="65" s="1"/>
  <c r="S11" i="65"/>
  <c r="R11" i="65"/>
  <c r="R13" i="65" s="1"/>
  <c r="L99" i="65" s="1"/>
  <c r="Q11" i="65"/>
  <c r="Q25" i="65" s="1"/>
  <c r="P11" i="65"/>
  <c r="O11" i="65"/>
  <c r="O26" i="65" s="1"/>
  <c r="N11" i="65"/>
  <c r="N25" i="65" s="1"/>
  <c r="M11" i="65"/>
  <c r="L11" i="65"/>
  <c r="L26" i="65" s="1"/>
  <c r="AJ10" i="65"/>
  <c r="AD10" i="65"/>
  <c r="Z10" i="65"/>
  <c r="X10" i="65"/>
  <c r="R10" i="65"/>
  <c r="AH6" i="65" s="1"/>
  <c r="AF9" i="65" s="1"/>
  <c r="Q10" i="65"/>
  <c r="P10" i="65"/>
  <c r="O10" i="65"/>
  <c r="N10" i="65"/>
  <c r="M10" i="65"/>
  <c r="X6" i="65" s="1"/>
  <c r="AK9" i="65"/>
  <c r="AI9" i="65"/>
  <c r="AG9" i="65"/>
  <c r="AE9" i="65"/>
  <c r="AC9" i="65"/>
  <c r="AA9" i="65"/>
  <c r="Y9" i="65"/>
  <c r="W9" i="65"/>
  <c r="AI8" i="65"/>
  <c r="AH8" i="65"/>
  <c r="AE8" i="65"/>
  <c r="AC8" i="65"/>
  <c r="AA8" i="65"/>
  <c r="Z8" i="65"/>
  <c r="W8" i="65"/>
  <c r="U8" i="65"/>
  <c r="S8" i="65"/>
  <c r="R8" i="65"/>
  <c r="Q8" i="65"/>
  <c r="P8" i="65"/>
  <c r="O8" i="65"/>
  <c r="N8" i="65"/>
  <c r="M8" i="65"/>
  <c r="L8" i="65"/>
  <c r="AT7" i="65"/>
  <c r="AS7" i="65"/>
  <c r="AR7" i="65"/>
  <c r="AQ7" i="65"/>
  <c r="AP7" i="65"/>
  <c r="AO7" i="65"/>
  <c r="AN7" i="65"/>
  <c r="AM7" i="65"/>
  <c r="AJ7" i="65"/>
  <c r="AH7" i="65"/>
  <c r="AB7" i="65"/>
  <c r="X7" i="65"/>
  <c r="U7" i="65"/>
  <c r="R7" i="65"/>
  <c r="O7" i="65"/>
  <c r="AK6" i="65"/>
  <c r="AI6" i="65"/>
  <c r="AG6" i="65"/>
  <c r="AE6" i="65"/>
  <c r="AD6" i="65"/>
  <c r="AB9" i="65" s="1"/>
  <c r="AC6" i="65"/>
  <c r="AB6" i="65"/>
  <c r="Z9" i="65" s="1"/>
  <c r="AA6" i="65"/>
  <c r="Y6" i="65"/>
  <c r="W6" i="65"/>
  <c r="R6" i="65"/>
  <c r="L91" i="65" s="1"/>
  <c r="Q6" i="65"/>
  <c r="O6" i="65"/>
  <c r="M6" i="65"/>
  <c r="AT5" i="65"/>
  <c r="AS5" i="65"/>
  <c r="AR5" i="65"/>
  <c r="AQ5" i="65"/>
  <c r="AP5" i="65"/>
  <c r="AO5" i="65"/>
  <c r="AN5" i="65"/>
  <c r="AM5" i="65"/>
  <c r="AJ5" i="65"/>
  <c r="AI5" i="65"/>
  <c r="AG8" i="65" s="1"/>
  <c r="AH5" i="65"/>
  <c r="AF8" i="65" s="1"/>
  <c r="AG5" i="65"/>
  <c r="AF5" i="65"/>
  <c r="AD8" i="65" s="1"/>
  <c r="AE5" i="65"/>
  <c r="AD5" i="65"/>
  <c r="AB8" i="65" s="1"/>
  <c r="AC5" i="65"/>
  <c r="AB5" i="65"/>
  <c r="AA5" i="65"/>
  <c r="Y8" i="65" s="1"/>
  <c r="Z5" i="65"/>
  <c r="X8" i="65" s="1"/>
  <c r="Y5" i="65"/>
  <c r="X5" i="65"/>
  <c r="V8" i="65" s="1"/>
  <c r="W5" i="65"/>
  <c r="V5" i="65"/>
  <c r="AJ8" i="65" s="1"/>
  <c r="AJ4" i="65"/>
  <c r="AD4" i="65"/>
  <c r="Z4" i="65"/>
  <c r="V4" i="65"/>
  <c r="U4" i="65"/>
  <c r="T4" i="65"/>
  <c r="S4" i="65"/>
  <c r="S6" i="65" s="1"/>
  <c r="R4" i="65"/>
  <c r="S22" i="65" s="1"/>
  <c r="Q4" i="65"/>
  <c r="P4" i="65"/>
  <c r="O4" i="65"/>
  <c r="N4" i="65"/>
  <c r="N6" i="65" s="1"/>
  <c r="L87" i="65" s="1"/>
  <c r="M4" i="65"/>
  <c r="M22" i="65" s="1"/>
  <c r="L4" i="65"/>
  <c r="I4" i="65"/>
  <c r="I9" i="65" s="1"/>
  <c r="G1" i="65" s="1"/>
  <c r="DL3" i="65"/>
  <c r="DK3" i="65"/>
  <c r="DJ3" i="65"/>
  <c r="DI3" i="65"/>
  <c r="DH3" i="65"/>
  <c r="DG3" i="65"/>
  <c r="DF3" i="65"/>
  <c r="DE3" i="65"/>
  <c r="DD3" i="65"/>
  <c r="DC3" i="65"/>
  <c r="DB3" i="65"/>
  <c r="DA3" i="65"/>
  <c r="CZ3" i="65"/>
  <c r="CY3" i="65"/>
  <c r="CX3" i="65"/>
  <c r="CW3" i="65"/>
  <c r="CV3" i="65"/>
  <c r="CU3" i="65"/>
  <c r="CT3" i="65"/>
  <c r="CS3" i="65"/>
  <c r="CR3" i="65"/>
  <c r="CQ3" i="65"/>
  <c r="CP3" i="65"/>
  <c r="CO3" i="65"/>
  <c r="CN3" i="65"/>
  <c r="CM3" i="65"/>
  <c r="CL3" i="65"/>
  <c r="CK3" i="65"/>
  <c r="CJ3" i="65"/>
  <c r="CI3" i="65"/>
  <c r="CH3" i="65"/>
  <c r="CG3" i="65"/>
  <c r="CF3" i="65"/>
  <c r="CE3" i="65"/>
  <c r="CD3" i="65"/>
  <c r="CC3" i="65"/>
  <c r="CB3" i="65"/>
  <c r="CA3" i="65"/>
  <c r="BZ3" i="65"/>
  <c r="BY3" i="65"/>
  <c r="BX3" i="65"/>
  <c r="BW3" i="65"/>
  <c r="BV3" i="65"/>
  <c r="BU3" i="65"/>
  <c r="BT3" i="65"/>
  <c r="BS3" i="65"/>
  <c r="BR3" i="65"/>
  <c r="BQ3" i="65"/>
  <c r="BP3" i="65"/>
  <c r="BO3" i="65"/>
  <c r="BN3" i="65"/>
  <c r="BM3" i="65"/>
  <c r="BL3" i="65"/>
  <c r="BK3" i="65"/>
  <c r="BJ3" i="65"/>
  <c r="BI3" i="65"/>
  <c r="BH3" i="65"/>
  <c r="BG3" i="65"/>
  <c r="BF3" i="65"/>
  <c r="BE3" i="65"/>
  <c r="BD3" i="65"/>
  <c r="BC3" i="65"/>
  <c r="BB3" i="65"/>
  <c r="BA3" i="65"/>
  <c r="AT3" i="65"/>
  <c r="AS3" i="65"/>
  <c r="AR3" i="65"/>
  <c r="AQ3" i="65"/>
  <c r="AP3" i="65"/>
  <c r="AO3" i="65"/>
  <c r="AN3" i="65"/>
  <c r="AM3" i="65"/>
  <c r="AK3" i="65"/>
  <c r="AJ3" i="65"/>
  <c r="BH1" i="65" s="1"/>
  <c r="BP1" i="65" s="1"/>
  <c r="BX1" i="65" s="1"/>
  <c r="CF1" i="65" s="1"/>
  <c r="CN1" i="65" s="1"/>
  <c r="CV1" i="65" s="1"/>
  <c r="DD1" i="65" s="1"/>
  <c r="DL1" i="65" s="1"/>
  <c r="AI3" i="65"/>
  <c r="AH3" i="65"/>
  <c r="BG1" i="65" s="1"/>
  <c r="BO1" i="65" s="1"/>
  <c r="BW1" i="65" s="1"/>
  <c r="CE1" i="65" s="1"/>
  <c r="CM1" i="65" s="1"/>
  <c r="CU1" i="65" s="1"/>
  <c r="DC1" i="65" s="1"/>
  <c r="DK1" i="65" s="1"/>
  <c r="AG3" i="65"/>
  <c r="AF3" i="65"/>
  <c r="BF1" i="65" s="1"/>
  <c r="BN1" i="65" s="1"/>
  <c r="AE3" i="65"/>
  <c r="AD3" i="65"/>
  <c r="BE1" i="65" s="1"/>
  <c r="BM1" i="65" s="1"/>
  <c r="BU1" i="65" s="1"/>
  <c r="CC1" i="65" s="1"/>
  <c r="CK1" i="65" s="1"/>
  <c r="CS1" i="65" s="1"/>
  <c r="DA1" i="65" s="1"/>
  <c r="DI1" i="65" s="1"/>
  <c r="AC3" i="65"/>
  <c r="AB3" i="65"/>
  <c r="BD1" i="65" s="1"/>
  <c r="BL1" i="65" s="1"/>
  <c r="BT1" i="65" s="1"/>
  <c r="CB1" i="65" s="1"/>
  <c r="CJ1" i="65" s="1"/>
  <c r="CR1" i="65" s="1"/>
  <c r="CZ1" i="65" s="1"/>
  <c r="DH1" i="65" s="1"/>
  <c r="AA3" i="65"/>
  <c r="Z3" i="65"/>
  <c r="Y3" i="65"/>
  <c r="W3" i="65"/>
  <c r="I3" i="65"/>
  <c r="BH2" i="65"/>
  <c r="BG2" i="65"/>
  <c r="BF2" i="65"/>
  <c r="BE2" i="65"/>
  <c r="BD2" i="65"/>
  <c r="BC2" i="65"/>
  <c r="U2" i="65"/>
  <c r="DB1" i="65"/>
  <c r="DJ1" i="65" s="1"/>
  <c r="BV1" i="65"/>
  <c r="CD1" i="65" s="1"/>
  <c r="CL1" i="65" s="1"/>
  <c r="CT1" i="65" s="1"/>
  <c r="BK1" i="65"/>
  <c r="BS1" i="65" s="1"/>
  <c r="CA1" i="65" s="1"/>
  <c r="CI1" i="65" s="1"/>
  <c r="CQ1" i="65" s="1"/>
  <c r="CY1" i="65" s="1"/>
  <c r="DG1" i="65" s="1"/>
  <c r="BC1" i="65"/>
  <c r="O1" i="65"/>
  <c r="N1" i="65"/>
  <c r="G108" i="64"/>
  <c r="F108" i="64"/>
  <c r="E108" i="64"/>
  <c r="D108" i="64"/>
  <c r="K108" i="64" s="1"/>
  <c r="C108" i="64"/>
  <c r="B108" i="64"/>
  <c r="A108" i="64"/>
  <c r="G107" i="64"/>
  <c r="F107" i="64"/>
  <c r="E107" i="64"/>
  <c r="D107" i="64"/>
  <c r="C107" i="64"/>
  <c r="B107" i="64"/>
  <c r="A107" i="64"/>
  <c r="K107" i="64" s="1"/>
  <c r="G106" i="64"/>
  <c r="F106" i="64"/>
  <c r="E106" i="64"/>
  <c r="D106" i="64"/>
  <c r="C106" i="64"/>
  <c r="B106" i="64"/>
  <c r="A106" i="64"/>
  <c r="K106" i="64" s="1"/>
  <c r="K105" i="64"/>
  <c r="G105" i="64"/>
  <c r="F105" i="64"/>
  <c r="E105" i="64"/>
  <c r="D105" i="64"/>
  <c r="C105" i="64"/>
  <c r="B105" i="64"/>
  <c r="A105" i="64"/>
  <c r="L104" i="64"/>
  <c r="G104" i="64"/>
  <c r="F104" i="64"/>
  <c r="E104" i="64"/>
  <c r="D104" i="64"/>
  <c r="C104" i="64"/>
  <c r="B104" i="64"/>
  <c r="A104" i="64"/>
  <c r="K104" i="64" s="1"/>
  <c r="G103" i="64"/>
  <c r="F103" i="64"/>
  <c r="E103" i="64"/>
  <c r="D103" i="64"/>
  <c r="C103" i="64"/>
  <c r="B103" i="64"/>
  <c r="A103" i="64"/>
  <c r="G102" i="64"/>
  <c r="F102" i="64"/>
  <c r="E102" i="64"/>
  <c r="K102" i="64" s="1"/>
  <c r="D102" i="64"/>
  <c r="C102" i="64"/>
  <c r="B102" i="64"/>
  <c r="A102" i="64"/>
  <c r="G101" i="64"/>
  <c r="F101" i="64"/>
  <c r="E101" i="64"/>
  <c r="D101" i="64"/>
  <c r="C101" i="64"/>
  <c r="B101" i="64"/>
  <c r="A101" i="64"/>
  <c r="G100" i="64"/>
  <c r="F100" i="64"/>
  <c r="E100" i="64"/>
  <c r="K100" i="64" s="1"/>
  <c r="D100" i="64"/>
  <c r="C100" i="64"/>
  <c r="B100" i="64"/>
  <c r="A100" i="64"/>
  <c r="G99" i="64"/>
  <c r="F99" i="64"/>
  <c r="E99" i="64"/>
  <c r="D99" i="64"/>
  <c r="C99" i="64"/>
  <c r="B99" i="64"/>
  <c r="A99" i="64"/>
  <c r="G98" i="64"/>
  <c r="F98" i="64"/>
  <c r="E98" i="64"/>
  <c r="D98" i="64"/>
  <c r="C98" i="64"/>
  <c r="B98" i="64"/>
  <c r="A98" i="64"/>
  <c r="K97" i="64"/>
  <c r="G97" i="64"/>
  <c r="F97" i="64"/>
  <c r="E97" i="64"/>
  <c r="D97" i="64"/>
  <c r="C97" i="64"/>
  <c r="B97" i="64"/>
  <c r="A97" i="64"/>
  <c r="L96" i="64"/>
  <c r="G96" i="64"/>
  <c r="F96" i="64"/>
  <c r="E96" i="64"/>
  <c r="D96" i="64"/>
  <c r="C96" i="64"/>
  <c r="B96" i="64"/>
  <c r="A96" i="64"/>
  <c r="K96" i="64" s="1"/>
  <c r="G95" i="64"/>
  <c r="F95" i="64"/>
  <c r="E95" i="64"/>
  <c r="D95" i="64"/>
  <c r="C95" i="64"/>
  <c r="B95" i="64"/>
  <c r="A95" i="64"/>
  <c r="K95" i="64" s="1"/>
  <c r="G94" i="64"/>
  <c r="F94" i="64"/>
  <c r="E94" i="64"/>
  <c r="D94" i="64"/>
  <c r="K94" i="64" s="1"/>
  <c r="C94" i="64"/>
  <c r="B94" i="64"/>
  <c r="A94" i="64"/>
  <c r="G93" i="64"/>
  <c r="F93" i="64"/>
  <c r="E93" i="64"/>
  <c r="D93" i="64"/>
  <c r="C93" i="64"/>
  <c r="B93" i="64"/>
  <c r="A93" i="64"/>
  <c r="K93" i="64" s="1"/>
  <c r="G92" i="64"/>
  <c r="F92" i="64"/>
  <c r="E92" i="64"/>
  <c r="D92" i="64"/>
  <c r="K92" i="64" s="1"/>
  <c r="C92" i="64"/>
  <c r="B92" i="64"/>
  <c r="A92" i="64"/>
  <c r="G91" i="64"/>
  <c r="F91" i="64"/>
  <c r="E91" i="64"/>
  <c r="D91" i="64"/>
  <c r="C91" i="64"/>
  <c r="B91" i="64"/>
  <c r="A91" i="64"/>
  <c r="K91" i="64" s="1"/>
  <c r="G90" i="64"/>
  <c r="F90" i="64"/>
  <c r="E90" i="64"/>
  <c r="D90" i="64"/>
  <c r="C90" i="64"/>
  <c r="B90" i="64"/>
  <c r="A90" i="64"/>
  <c r="K90" i="64" s="1"/>
  <c r="K89" i="64"/>
  <c r="G89" i="64"/>
  <c r="F89" i="64"/>
  <c r="E89" i="64"/>
  <c r="D89" i="64"/>
  <c r="C89" i="64"/>
  <c r="B89" i="64"/>
  <c r="A89" i="64"/>
  <c r="G88" i="64"/>
  <c r="F88" i="64"/>
  <c r="E88" i="64"/>
  <c r="D88" i="64"/>
  <c r="C88" i="64"/>
  <c r="B88" i="64"/>
  <c r="A88" i="64"/>
  <c r="K88" i="64" s="1"/>
  <c r="G87" i="64"/>
  <c r="F87" i="64"/>
  <c r="E87" i="64"/>
  <c r="D87" i="64"/>
  <c r="C87" i="64"/>
  <c r="B87" i="64"/>
  <c r="A87" i="64"/>
  <c r="G86" i="64"/>
  <c r="F86" i="64"/>
  <c r="E86" i="64"/>
  <c r="K86" i="64" s="1"/>
  <c r="D86" i="64"/>
  <c r="C86" i="64"/>
  <c r="B86" i="64"/>
  <c r="A86" i="64"/>
  <c r="L85" i="64"/>
  <c r="G85" i="64"/>
  <c r="F85" i="64"/>
  <c r="E85" i="64"/>
  <c r="D85" i="64"/>
  <c r="C85" i="64"/>
  <c r="B85" i="64"/>
  <c r="A85" i="64"/>
  <c r="J77" i="64"/>
  <c r="J76" i="64"/>
  <c r="J75" i="64"/>
  <c r="J74" i="64"/>
  <c r="J73" i="64"/>
  <c r="J72" i="64"/>
  <c r="J71" i="64"/>
  <c r="J70" i="64"/>
  <c r="J69" i="64"/>
  <c r="J68" i="64"/>
  <c r="J67" i="64"/>
  <c r="J66" i="64"/>
  <c r="J65" i="64"/>
  <c r="J64" i="64"/>
  <c r="J63" i="64"/>
  <c r="J62" i="64"/>
  <c r="J61" i="64"/>
  <c r="J60" i="64"/>
  <c r="J59" i="64"/>
  <c r="J58" i="64"/>
  <c r="J57" i="64"/>
  <c r="J56" i="64"/>
  <c r="J55" i="64"/>
  <c r="J54" i="64"/>
  <c r="J53" i="64"/>
  <c r="J52" i="64"/>
  <c r="J51" i="64"/>
  <c r="J50" i="64"/>
  <c r="J49" i="64"/>
  <c r="J48" i="64"/>
  <c r="J47" i="64"/>
  <c r="J46" i="64"/>
  <c r="J45" i="64"/>
  <c r="J44" i="64"/>
  <c r="J43" i="64"/>
  <c r="J42" i="64"/>
  <c r="J41" i="64"/>
  <c r="J40" i="64"/>
  <c r="J39" i="64"/>
  <c r="J38" i="64"/>
  <c r="J37" i="64"/>
  <c r="S36" i="64"/>
  <c r="S30" i="64" s="1"/>
  <c r="AJ10" i="64" s="1"/>
  <c r="R36" i="64"/>
  <c r="Q36" i="64"/>
  <c r="P36" i="64"/>
  <c r="O36" i="64"/>
  <c r="N36" i="64"/>
  <c r="M36" i="64"/>
  <c r="L36" i="64"/>
  <c r="J36" i="64"/>
  <c r="S35" i="64"/>
  <c r="R35" i="64"/>
  <c r="Q35" i="64"/>
  <c r="Q27" i="64" s="1"/>
  <c r="AF7" i="64" s="1"/>
  <c r="P35" i="64"/>
  <c r="P27" i="64" s="1"/>
  <c r="O35" i="64"/>
  <c r="N35" i="64"/>
  <c r="M35" i="64"/>
  <c r="M27" i="64" s="1"/>
  <c r="X7" i="64" s="1"/>
  <c r="L35" i="64"/>
  <c r="L27" i="64" s="1"/>
  <c r="J35" i="64"/>
  <c r="S34" i="64"/>
  <c r="R34" i="64"/>
  <c r="R24" i="64" s="1"/>
  <c r="AH4" i="64" s="1"/>
  <c r="Q34" i="64"/>
  <c r="Q24" i="64" s="1"/>
  <c r="AF4" i="64" s="1"/>
  <c r="P34" i="64"/>
  <c r="O34" i="64"/>
  <c r="N34" i="64"/>
  <c r="N24" i="64" s="1"/>
  <c r="Z4" i="64" s="1"/>
  <c r="M34" i="64"/>
  <c r="M24" i="64" s="1"/>
  <c r="L34" i="64"/>
  <c r="J34" i="64"/>
  <c r="J33" i="64"/>
  <c r="J32" i="64"/>
  <c r="J31" i="64"/>
  <c r="R30" i="64"/>
  <c r="Q30" i="64"/>
  <c r="P30" i="64"/>
  <c r="O30" i="64"/>
  <c r="AB10" i="64" s="1"/>
  <c r="N30" i="64"/>
  <c r="Z10" i="64" s="1"/>
  <c r="M30" i="64"/>
  <c r="L30" i="64"/>
  <c r="V10" i="64" s="1"/>
  <c r="T7" i="64" s="1"/>
  <c r="J30" i="64"/>
  <c r="P29" i="64"/>
  <c r="J29" i="64"/>
  <c r="O28" i="64"/>
  <c r="J28" i="64"/>
  <c r="S27" i="64"/>
  <c r="R27" i="64"/>
  <c r="AH7" i="64" s="1"/>
  <c r="O27" i="64"/>
  <c r="AB7" i="64" s="1"/>
  <c r="N27" i="64"/>
  <c r="J27" i="64"/>
  <c r="R26" i="64"/>
  <c r="P26" i="64"/>
  <c r="O26" i="64"/>
  <c r="L26" i="64"/>
  <c r="J26" i="64"/>
  <c r="BH25" i="64"/>
  <c r="BE25" i="64"/>
  <c r="S25" i="64"/>
  <c r="R25" i="64"/>
  <c r="M25" i="64"/>
  <c r="L25" i="64"/>
  <c r="J25" i="64"/>
  <c r="S24" i="64"/>
  <c r="P24" i="64"/>
  <c r="O24" i="64"/>
  <c r="AB4" i="64" s="1"/>
  <c r="L24" i="64"/>
  <c r="V4" i="64" s="1"/>
  <c r="J24" i="64"/>
  <c r="P23" i="64"/>
  <c r="L23" i="64"/>
  <c r="J23" i="64"/>
  <c r="Q22" i="64"/>
  <c r="P22" i="64"/>
  <c r="M22" i="64"/>
  <c r="J22" i="64"/>
  <c r="Q21" i="64"/>
  <c r="J21" i="64"/>
  <c r="S20" i="64"/>
  <c r="L108" i="64" s="1"/>
  <c r="Q20" i="64"/>
  <c r="Q14" i="64" s="1"/>
  <c r="R29" i="64" s="1"/>
  <c r="P20" i="64"/>
  <c r="L105" i="64" s="1"/>
  <c r="O20" i="64"/>
  <c r="L20" i="64"/>
  <c r="J20" i="64"/>
  <c r="J19" i="64"/>
  <c r="S18" i="64"/>
  <c r="R18" i="64"/>
  <c r="R20" i="64" s="1"/>
  <c r="Q18" i="64"/>
  <c r="Q29" i="64" s="1"/>
  <c r="P18" i="64"/>
  <c r="P28" i="64" s="1"/>
  <c r="O18" i="64"/>
  <c r="O29" i="64" s="1"/>
  <c r="N18" i="64"/>
  <c r="M18" i="64"/>
  <c r="L18" i="64"/>
  <c r="L29" i="64" s="1"/>
  <c r="J18" i="64"/>
  <c r="P17" i="64"/>
  <c r="N17" i="64"/>
  <c r="M17" i="64"/>
  <c r="X9" i="64" s="1"/>
  <c r="L17" i="64"/>
  <c r="S15" i="64"/>
  <c r="R15" i="64"/>
  <c r="Q15" i="64"/>
  <c r="P15" i="64"/>
  <c r="O15" i="64"/>
  <c r="N15" i="64"/>
  <c r="M15" i="64"/>
  <c r="L15" i="64"/>
  <c r="P14" i="64"/>
  <c r="O14" i="64"/>
  <c r="S13" i="64"/>
  <c r="L100" i="64" s="1"/>
  <c r="P13" i="64"/>
  <c r="P7" i="64" s="1"/>
  <c r="O13" i="64"/>
  <c r="O7" i="64" s="1"/>
  <c r="L13" i="64"/>
  <c r="S11" i="64"/>
  <c r="R11" i="64"/>
  <c r="R13" i="64" s="1"/>
  <c r="Q11" i="64"/>
  <c r="Q13" i="64" s="1"/>
  <c r="L98" i="64" s="1"/>
  <c r="P11" i="64"/>
  <c r="P25" i="64" s="1"/>
  <c r="O11" i="64"/>
  <c r="O25" i="64" s="1"/>
  <c r="N11" i="64"/>
  <c r="M11" i="64"/>
  <c r="M26" i="64" s="1"/>
  <c r="L11" i="64"/>
  <c r="AH10" i="64"/>
  <c r="AF10" i="64"/>
  <c r="AD10" i="64"/>
  <c r="X10" i="64"/>
  <c r="R10" i="64"/>
  <c r="R21" i="64" s="1"/>
  <c r="Q10" i="64"/>
  <c r="P10" i="64"/>
  <c r="AD6" i="64" s="1"/>
  <c r="AB9" i="64" s="1"/>
  <c r="O10" i="64"/>
  <c r="O21" i="64" s="1"/>
  <c r="N10" i="64"/>
  <c r="N21" i="64" s="1"/>
  <c r="M10" i="64"/>
  <c r="M21" i="64" s="1"/>
  <c r="AK9" i="64"/>
  <c r="AI9" i="64"/>
  <c r="AG9" i="64"/>
  <c r="AE9" i="64"/>
  <c r="AC9" i="64"/>
  <c r="AA9" i="64"/>
  <c r="Y9" i="64"/>
  <c r="W9" i="64"/>
  <c r="V9" i="64"/>
  <c r="AI8" i="64"/>
  <c r="AB8" i="64"/>
  <c r="AA8" i="64"/>
  <c r="X8" i="64"/>
  <c r="W8" i="64"/>
  <c r="V8" i="64"/>
  <c r="U8" i="64"/>
  <c r="S8" i="64"/>
  <c r="R8" i="64"/>
  <c r="Q8" i="64"/>
  <c r="P8" i="64"/>
  <c r="O8" i="64"/>
  <c r="N8" i="64"/>
  <c r="M8" i="64"/>
  <c r="L8" i="64"/>
  <c r="AT7" i="64"/>
  <c r="AS7" i="64"/>
  <c r="AR7" i="64"/>
  <c r="AQ7" i="64"/>
  <c r="AP7" i="64"/>
  <c r="AO7" i="64"/>
  <c r="AN7" i="64"/>
  <c r="AM7" i="64"/>
  <c r="AJ7" i="64"/>
  <c r="Z7" i="64"/>
  <c r="V7" i="64"/>
  <c r="U7" i="64"/>
  <c r="Q7" i="64"/>
  <c r="AK6" i="64"/>
  <c r="AI6" i="64"/>
  <c r="AH6" i="64"/>
  <c r="AF9" i="64" s="1"/>
  <c r="AG6" i="64"/>
  <c r="AF6" i="64"/>
  <c r="AD9" i="64" s="1"/>
  <c r="AE6" i="64"/>
  <c r="AC6" i="64"/>
  <c r="AB6" i="64"/>
  <c r="Z9" i="64" s="1"/>
  <c r="AA6" i="64"/>
  <c r="Z6" i="64"/>
  <c r="Y6" i="64"/>
  <c r="X6" i="64"/>
  <c r="W6" i="64"/>
  <c r="R6" i="64"/>
  <c r="Q6" i="64"/>
  <c r="L90" i="64" s="1"/>
  <c r="P6" i="64"/>
  <c r="L89" i="64" s="1"/>
  <c r="N6" i="64"/>
  <c r="M6" i="64"/>
  <c r="L86" i="64" s="1"/>
  <c r="L6" i="64"/>
  <c r="AT5" i="64"/>
  <c r="AS5" i="64"/>
  <c r="AR5" i="64"/>
  <c r="AQ5" i="64"/>
  <c r="AP5" i="64"/>
  <c r="AO5" i="64"/>
  <c r="AN5" i="64"/>
  <c r="AM5" i="64"/>
  <c r="AJ5" i="64"/>
  <c r="AH8" i="64" s="1"/>
  <c r="AI5" i="64"/>
  <c r="AG8" i="64" s="1"/>
  <c r="AH5" i="64"/>
  <c r="AF8" i="64" s="1"/>
  <c r="AG5" i="64"/>
  <c r="AE8" i="64" s="1"/>
  <c r="AF5" i="64"/>
  <c r="AD8" i="64" s="1"/>
  <c r="AE5" i="64"/>
  <c r="AC8" i="64" s="1"/>
  <c r="AD5" i="64"/>
  <c r="AC5" i="64"/>
  <c r="AB5" i="64"/>
  <c r="Z8" i="64" s="1"/>
  <c r="AA5" i="64"/>
  <c r="Y8" i="64" s="1"/>
  <c r="Z5" i="64"/>
  <c r="Y5" i="64"/>
  <c r="X5" i="64"/>
  <c r="W5" i="64"/>
  <c r="V5" i="64"/>
  <c r="AJ8" i="64" s="1"/>
  <c r="AJ4" i="64"/>
  <c r="AD4" i="64"/>
  <c r="X4" i="64"/>
  <c r="U4" i="64"/>
  <c r="S4" i="64"/>
  <c r="S6" i="64" s="1"/>
  <c r="R4" i="64"/>
  <c r="S23" i="64" s="1"/>
  <c r="Q4" i="64"/>
  <c r="R23" i="64" s="1"/>
  <c r="P4" i="64"/>
  <c r="O4" i="64"/>
  <c r="N4" i="64"/>
  <c r="N23" i="64" s="1"/>
  <c r="M4" i="64"/>
  <c r="M23" i="64" s="1"/>
  <c r="L4" i="64"/>
  <c r="L22" i="64" s="1"/>
  <c r="I4" i="64"/>
  <c r="I9" i="64" s="1"/>
  <c r="G1" i="64" s="1"/>
  <c r="DL3" i="64"/>
  <c r="DK3" i="64"/>
  <c r="DJ3" i="64"/>
  <c r="DI3" i="64"/>
  <c r="DH3" i="64"/>
  <c r="DG3" i="64"/>
  <c r="DF3" i="64"/>
  <c r="DE3" i="64"/>
  <c r="DD3" i="64"/>
  <c r="DC3" i="64"/>
  <c r="DB3" i="64"/>
  <c r="DA3" i="64"/>
  <c r="CZ3" i="64"/>
  <c r="CY3" i="64"/>
  <c r="CX3" i="64"/>
  <c r="CW3" i="64"/>
  <c r="CV3" i="64"/>
  <c r="CU3" i="64"/>
  <c r="CT3" i="64"/>
  <c r="CS3" i="64"/>
  <c r="CR3" i="64"/>
  <c r="CQ3" i="64"/>
  <c r="CP3" i="64"/>
  <c r="CO3" i="64"/>
  <c r="CN3" i="64"/>
  <c r="CM3" i="64"/>
  <c r="CL3" i="64"/>
  <c r="CK3" i="64"/>
  <c r="CJ3" i="64"/>
  <c r="CI3" i="64"/>
  <c r="CH3" i="64"/>
  <c r="CG3" i="64"/>
  <c r="CF3" i="64"/>
  <c r="CE3" i="64"/>
  <c r="CD3" i="64"/>
  <c r="CC3" i="64"/>
  <c r="CB3" i="64"/>
  <c r="CA3" i="64"/>
  <c r="BZ3" i="64"/>
  <c r="BY3" i="64"/>
  <c r="BX3" i="64"/>
  <c r="BW3" i="64"/>
  <c r="BV3" i="64"/>
  <c r="BU3" i="64"/>
  <c r="BT3" i="64"/>
  <c r="BS3" i="64"/>
  <c r="BR3" i="64"/>
  <c r="BQ3" i="64"/>
  <c r="BP3" i="64"/>
  <c r="BO3" i="64"/>
  <c r="BN3" i="64"/>
  <c r="BM3" i="64"/>
  <c r="BL3" i="64"/>
  <c r="BK3" i="64"/>
  <c r="BJ3" i="64"/>
  <c r="BI3" i="64"/>
  <c r="BH3" i="64"/>
  <c r="BG3" i="64"/>
  <c r="BF3" i="64"/>
  <c r="BE3" i="64"/>
  <c r="BD3" i="64"/>
  <c r="BC3" i="64"/>
  <c r="BB3" i="64"/>
  <c r="BA3" i="64"/>
  <c r="AT3" i="64"/>
  <c r="AS3" i="64"/>
  <c r="AR3" i="64"/>
  <c r="AQ3" i="64"/>
  <c r="AP3" i="64"/>
  <c r="AO3" i="64"/>
  <c r="AN3" i="64"/>
  <c r="AM3" i="64"/>
  <c r="AK3" i="64"/>
  <c r="AJ3" i="64"/>
  <c r="AI3" i="64"/>
  <c r="AH3" i="64"/>
  <c r="BG1" i="64" s="1"/>
  <c r="BO1" i="64" s="1"/>
  <c r="BW1" i="64" s="1"/>
  <c r="CE1" i="64" s="1"/>
  <c r="CM1" i="64" s="1"/>
  <c r="CU1" i="64" s="1"/>
  <c r="DC1" i="64" s="1"/>
  <c r="DK1" i="64" s="1"/>
  <c r="AG3" i="64"/>
  <c r="AF3" i="64"/>
  <c r="BF1" i="64" s="1"/>
  <c r="BN1" i="64" s="1"/>
  <c r="BV1" i="64" s="1"/>
  <c r="CD1" i="64" s="1"/>
  <c r="CL1" i="64" s="1"/>
  <c r="CT1" i="64" s="1"/>
  <c r="DB1" i="64" s="1"/>
  <c r="DJ1" i="64" s="1"/>
  <c r="AE3" i="64"/>
  <c r="AD3" i="64"/>
  <c r="AC3" i="64"/>
  <c r="AB3" i="64"/>
  <c r="AA3" i="64"/>
  <c r="Z3" i="64"/>
  <c r="BC1" i="64" s="1"/>
  <c r="BK1" i="64" s="1"/>
  <c r="BS1" i="64" s="1"/>
  <c r="CA1" i="64" s="1"/>
  <c r="CI1" i="64" s="1"/>
  <c r="CQ1" i="64" s="1"/>
  <c r="CY1" i="64" s="1"/>
  <c r="DG1" i="64" s="1"/>
  <c r="Y3" i="64"/>
  <c r="W3" i="64"/>
  <c r="I3" i="64"/>
  <c r="BH2" i="64"/>
  <c r="BG2" i="64"/>
  <c r="BF2" i="64"/>
  <c r="BE2" i="64"/>
  <c r="BD2" i="64"/>
  <c r="BC2" i="64"/>
  <c r="U2" i="64"/>
  <c r="T2" i="64"/>
  <c r="CS1" i="64"/>
  <c r="DA1" i="64" s="1"/>
  <c r="DI1" i="64" s="1"/>
  <c r="BM1" i="64"/>
  <c r="BU1" i="64" s="1"/>
  <c r="CC1" i="64" s="1"/>
  <c r="CK1" i="64" s="1"/>
  <c r="BH1" i="64"/>
  <c r="BP1" i="64" s="1"/>
  <c r="BX1" i="64" s="1"/>
  <c r="CF1" i="64" s="1"/>
  <c r="CN1" i="64" s="1"/>
  <c r="CV1" i="64" s="1"/>
  <c r="DD1" i="64" s="1"/>
  <c r="DL1" i="64" s="1"/>
  <c r="BE1" i="64"/>
  <c r="BD1" i="64"/>
  <c r="BL1" i="64" s="1"/>
  <c r="BT1" i="64" s="1"/>
  <c r="CB1" i="64" s="1"/>
  <c r="CJ1" i="64" s="1"/>
  <c r="CR1" i="64" s="1"/>
  <c r="CZ1" i="64" s="1"/>
  <c r="DH1" i="64" s="1"/>
  <c r="Q1" i="64"/>
  <c r="P1" i="64"/>
  <c r="M1" i="64"/>
  <c r="L1" i="64"/>
  <c r="G108" i="63"/>
  <c r="F108" i="63"/>
  <c r="E108" i="63"/>
  <c r="D108" i="63"/>
  <c r="C108" i="63"/>
  <c r="B108" i="63"/>
  <c r="A108" i="63"/>
  <c r="K108" i="63" s="1"/>
  <c r="G107" i="63"/>
  <c r="F107" i="63"/>
  <c r="E107" i="63"/>
  <c r="D107" i="63"/>
  <c r="C107" i="63"/>
  <c r="B107" i="63"/>
  <c r="A107" i="63"/>
  <c r="G106" i="63"/>
  <c r="F106" i="63"/>
  <c r="E106" i="63"/>
  <c r="D106" i="63"/>
  <c r="C106" i="63"/>
  <c r="B106" i="63"/>
  <c r="A106" i="63"/>
  <c r="K106" i="63" s="1"/>
  <c r="G105" i="63"/>
  <c r="K105" i="63" s="1"/>
  <c r="F105" i="63"/>
  <c r="E105" i="63"/>
  <c r="D105" i="63"/>
  <c r="C105" i="63"/>
  <c r="B105" i="63"/>
  <c r="A105" i="63"/>
  <c r="L104" i="63"/>
  <c r="K104" i="63"/>
  <c r="G104" i="63"/>
  <c r="F104" i="63"/>
  <c r="E104" i="63"/>
  <c r="D104" i="63"/>
  <c r="C104" i="63"/>
  <c r="B104" i="63"/>
  <c r="A104" i="63"/>
  <c r="G103" i="63"/>
  <c r="F103" i="63"/>
  <c r="E103" i="63"/>
  <c r="D103" i="63"/>
  <c r="C103" i="63"/>
  <c r="B103" i="63"/>
  <c r="A103" i="63"/>
  <c r="G102" i="63"/>
  <c r="F102" i="63"/>
  <c r="E102" i="63"/>
  <c r="D102" i="63"/>
  <c r="C102" i="63"/>
  <c r="B102" i="63"/>
  <c r="A102" i="63"/>
  <c r="K102" i="63" s="1"/>
  <c r="G101" i="63"/>
  <c r="K101" i="63" s="1"/>
  <c r="F101" i="63"/>
  <c r="E101" i="63"/>
  <c r="D101" i="63"/>
  <c r="C101" i="63"/>
  <c r="B101" i="63"/>
  <c r="A101" i="63"/>
  <c r="K100" i="63"/>
  <c r="G100" i="63"/>
  <c r="F100" i="63"/>
  <c r="E100" i="63"/>
  <c r="D100" i="63"/>
  <c r="C100" i="63"/>
  <c r="B100" i="63"/>
  <c r="A100" i="63"/>
  <c r="G99" i="63"/>
  <c r="F99" i="63"/>
  <c r="E99" i="63"/>
  <c r="D99" i="63"/>
  <c r="C99" i="63"/>
  <c r="B99" i="63"/>
  <c r="A99" i="63"/>
  <c r="G98" i="63"/>
  <c r="F98" i="63"/>
  <c r="E98" i="63"/>
  <c r="D98" i="63"/>
  <c r="C98" i="63"/>
  <c r="B98" i="63"/>
  <c r="A98" i="63"/>
  <c r="K98" i="63" s="1"/>
  <c r="G97" i="63"/>
  <c r="K97" i="63" s="1"/>
  <c r="F97" i="63"/>
  <c r="E97" i="63"/>
  <c r="D97" i="63"/>
  <c r="C97" i="63"/>
  <c r="B97" i="63"/>
  <c r="A97" i="63"/>
  <c r="K96" i="63"/>
  <c r="G96" i="63"/>
  <c r="F96" i="63"/>
  <c r="E96" i="63"/>
  <c r="D96" i="63"/>
  <c r="C96" i="63"/>
  <c r="B96" i="63"/>
  <c r="A96" i="63"/>
  <c r="G95" i="63"/>
  <c r="F95" i="63"/>
  <c r="E95" i="63"/>
  <c r="D95" i="63"/>
  <c r="C95" i="63"/>
  <c r="B95" i="63"/>
  <c r="A95" i="63"/>
  <c r="G94" i="63"/>
  <c r="F94" i="63"/>
  <c r="E94" i="63"/>
  <c r="D94" i="63"/>
  <c r="C94" i="63"/>
  <c r="B94" i="63"/>
  <c r="A94" i="63"/>
  <c r="K94" i="63" s="1"/>
  <c r="G93" i="63"/>
  <c r="K93" i="63" s="1"/>
  <c r="F93" i="63"/>
  <c r="E93" i="63"/>
  <c r="D93" i="63"/>
  <c r="C93" i="63"/>
  <c r="B93" i="63"/>
  <c r="A93" i="63"/>
  <c r="K92" i="63"/>
  <c r="G92" i="63"/>
  <c r="F92" i="63"/>
  <c r="E92" i="63"/>
  <c r="D92" i="63"/>
  <c r="C92" i="63"/>
  <c r="B92" i="63"/>
  <c r="A92" i="63"/>
  <c r="G91" i="63"/>
  <c r="F91" i="63"/>
  <c r="E91" i="63"/>
  <c r="D91" i="63"/>
  <c r="C91" i="63"/>
  <c r="B91" i="63"/>
  <c r="A91" i="63"/>
  <c r="G90" i="63"/>
  <c r="F90" i="63"/>
  <c r="E90" i="63"/>
  <c r="D90" i="63"/>
  <c r="C90" i="63"/>
  <c r="B90" i="63"/>
  <c r="A90" i="63"/>
  <c r="K90" i="63" s="1"/>
  <c r="G89" i="63"/>
  <c r="K89" i="63" s="1"/>
  <c r="F89" i="63"/>
  <c r="E89" i="63"/>
  <c r="D89" i="63"/>
  <c r="C89" i="63"/>
  <c r="B89" i="63"/>
  <c r="A89" i="63"/>
  <c r="K88" i="63"/>
  <c r="G88" i="63"/>
  <c r="F88" i="63"/>
  <c r="E88" i="63"/>
  <c r="D88" i="63"/>
  <c r="C88" i="63"/>
  <c r="B88" i="63"/>
  <c r="A88" i="63"/>
  <c r="G87" i="63"/>
  <c r="F87" i="63"/>
  <c r="E87" i="63"/>
  <c r="D87" i="63"/>
  <c r="C87" i="63"/>
  <c r="B87" i="63"/>
  <c r="A87" i="63"/>
  <c r="G86" i="63"/>
  <c r="F86" i="63"/>
  <c r="E86" i="63"/>
  <c r="D86" i="63"/>
  <c r="C86" i="63"/>
  <c r="B86" i="63"/>
  <c r="A86" i="63"/>
  <c r="G85" i="63"/>
  <c r="K85" i="63" s="1"/>
  <c r="F85" i="63"/>
  <c r="E85" i="63"/>
  <c r="D85" i="63"/>
  <c r="C85" i="63"/>
  <c r="B85" i="63"/>
  <c r="A85" i="63"/>
  <c r="J77" i="63"/>
  <c r="J76" i="63"/>
  <c r="J75" i="63"/>
  <c r="J74" i="63"/>
  <c r="J73" i="63"/>
  <c r="J72" i="63"/>
  <c r="J71" i="63"/>
  <c r="J70" i="63"/>
  <c r="J69" i="63"/>
  <c r="J68" i="63"/>
  <c r="J67" i="63"/>
  <c r="J66" i="63"/>
  <c r="J65" i="63"/>
  <c r="J64" i="63"/>
  <c r="J63" i="63"/>
  <c r="J62" i="63"/>
  <c r="J61" i="63"/>
  <c r="J60" i="63"/>
  <c r="J59" i="63"/>
  <c r="J58" i="63"/>
  <c r="J57" i="63"/>
  <c r="J56" i="63"/>
  <c r="J55" i="63"/>
  <c r="J54" i="63"/>
  <c r="J53" i="63"/>
  <c r="J52" i="63"/>
  <c r="J51" i="63"/>
  <c r="J50" i="63"/>
  <c r="J49" i="63"/>
  <c r="J48" i="63"/>
  <c r="J47" i="63"/>
  <c r="J46" i="63"/>
  <c r="J45" i="63"/>
  <c r="J44" i="63"/>
  <c r="J43" i="63"/>
  <c r="J42" i="63"/>
  <c r="J41" i="63"/>
  <c r="J40" i="63"/>
  <c r="J39" i="63"/>
  <c r="J38" i="63"/>
  <c r="J37" i="63"/>
  <c r="S36" i="63"/>
  <c r="R36" i="63"/>
  <c r="R30" i="63" s="1"/>
  <c r="AH10" i="63" s="1"/>
  <c r="Q36" i="63"/>
  <c r="P36" i="63"/>
  <c r="P30" i="63" s="1"/>
  <c r="O36" i="63"/>
  <c r="O30" i="63" s="1"/>
  <c r="AB10" i="63" s="1"/>
  <c r="N36" i="63"/>
  <c r="M36" i="63"/>
  <c r="L36" i="63"/>
  <c r="L30" i="63" s="1"/>
  <c r="V10" i="63" s="1"/>
  <c r="J36" i="63"/>
  <c r="S35" i="63"/>
  <c r="R35" i="63"/>
  <c r="Q35" i="63"/>
  <c r="P35" i="63"/>
  <c r="P27" i="63" s="1"/>
  <c r="O35" i="63"/>
  <c r="N35" i="63"/>
  <c r="M35" i="63"/>
  <c r="M27" i="63" s="1"/>
  <c r="X7" i="63" s="1"/>
  <c r="L35" i="63"/>
  <c r="L27" i="63" s="1"/>
  <c r="V7" i="63" s="1"/>
  <c r="J35" i="63"/>
  <c r="S34" i="63"/>
  <c r="R34" i="63"/>
  <c r="Q34" i="63"/>
  <c r="Q24" i="63" s="1"/>
  <c r="P34" i="63"/>
  <c r="O34" i="63"/>
  <c r="N34" i="63"/>
  <c r="N24" i="63" s="1"/>
  <c r="Z4" i="63" s="1"/>
  <c r="M34" i="63"/>
  <c r="M24" i="63" s="1"/>
  <c r="X4" i="63" s="1"/>
  <c r="L34" i="63"/>
  <c r="L24" i="63" s="1"/>
  <c r="J34" i="63"/>
  <c r="J33" i="63"/>
  <c r="J32" i="63"/>
  <c r="J31" i="63"/>
  <c r="S30" i="63"/>
  <c r="Q30" i="63"/>
  <c r="AF10" i="63" s="1"/>
  <c r="N30" i="63"/>
  <c r="M30" i="63"/>
  <c r="X10" i="63" s="1"/>
  <c r="J30" i="63"/>
  <c r="P29" i="63"/>
  <c r="O29" i="63"/>
  <c r="L29" i="63"/>
  <c r="J29" i="63"/>
  <c r="R28" i="63"/>
  <c r="P28" i="63"/>
  <c r="M28" i="63"/>
  <c r="J28" i="63"/>
  <c r="S27" i="63"/>
  <c r="AJ7" i="63" s="1"/>
  <c r="R27" i="63"/>
  <c r="Q27" i="63"/>
  <c r="AF7" i="63" s="1"/>
  <c r="O27" i="63"/>
  <c r="AD7" i="63" s="1"/>
  <c r="N27" i="63"/>
  <c r="J27" i="63"/>
  <c r="S26" i="63"/>
  <c r="M26" i="63"/>
  <c r="L26" i="63"/>
  <c r="J26" i="63"/>
  <c r="BH25" i="63"/>
  <c r="BE25" i="63"/>
  <c r="S25" i="63"/>
  <c r="O25" i="63"/>
  <c r="L25" i="63"/>
  <c r="J25" i="63"/>
  <c r="S24" i="63"/>
  <c r="R24" i="63"/>
  <c r="AH4" i="63" s="1"/>
  <c r="P24" i="63"/>
  <c r="O24" i="63"/>
  <c r="J24" i="63"/>
  <c r="S23" i="63"/>
  <c r="O23" i="63"/>
  <c r="J23" i="63"/>
  <c r="R22" i="63"/>
  <c r="Q22" i="63"/>
  <c r="O22" i="63"/>
  <c r="J22" i="63"/>
  <c r="R21" i="63"/>
  <c r="O21" i="63"/>
  <c r="N21" i="63"/>
  <c r="M21" i="63"/>
  <c r="J21" i="63"/>
  <c r="S20" i="63"/>
  <c r="S14" i="63" s="1"/>
  <c r="P20" i="63"/>
  <c r="O20" i="63"/>
  <c r="L20" i="63"/>
  <c r="J20" i="63"/>
  <c r="J19" i="63"/>
  <c r="S18" i="63"/>
  <c r="R18" i="63"/>
  <c r="R20" i="63" s="1"/>
  <c r="L107" i="63" s="1"/>
  <c r="Q18" i="63"/>
  <c r="Q20" i="63" s="1"/>
  <c r="L106" i="63" s="1"/>
  <c r="P18" i="63"/>
  <c r="O18" i="63"/>
  <c r="O28" i="63" s="1"/>
  <c r="N18" i="63"/>
  <c r="M18" i="63"/>
  <c r="M20" i="63" s="1"/>
  <c r="L18" i="63"/>
  <c r="L28" i="63" s="1"/>
  <c r="J18" i="63"/>
  <c r="Q17" i="63"/>
  <c r="O17" i="63"/>
  <c r="N17" i="63"/>
  <c r="S15" i="63"/>
  <c r="R15" i="63"/>
  <c r="Q15" i="63"/>
  <c r="P15" i="63"/>
  <c r="O15" i="63"/>
  <c r="N15" i="63"/>
  <c r="M15" i="63"/>
  <c r="L15" i="63"/>
  <c r="Q14" i="63"/>
  <c r="R29" i="63" s="1"/>
  <c r="O14" i="63"/>
  <c r="R13" i="63"/>
  <c r="Q13" i="63"/>
  <c r="O13" i="63"/>
  <c r="L96" i="63" s="1"/>
  <c r="N13" i="63"/>
  <c r="N7" i="63" s="1"/>
  <c r="S11" i="63"/>
  <c r="S13" i="63" s="1"/>
  <c r="R11" i="63"/>
  <c r="Q11" i="63"/>
  <c r="P11" i="63"/>
  <c r="O11" i="63"/>
  <c r="O26" i="63" s="1"/>
  <c r="N11" i="63"/>
  <c r="N26" i="63" s="1"/>
  <c r="M11" i="63"/>
  <c r="M13" i="63" s="1"/>
  <c r="L94" i="63" s="1"/>
  <c r="L11" i="63"/>
  <c r="L13" i="63" s="1"/>
  <c r="L93" i="63" s="1"/>
  <c r="AJ10" i="63"/>
  <c r="AD10" i="63"/>
  <c r="Z10" i="63"/>
  <c r="R10" i="63"/>
  <c r="Q10" i="63"/>
  <c r="P10" i="63"/>
  <c r="P21" i="63" s="1"/>
  <c r="O10" i="63"/>
  <c r="N10" i="63"/>
  <c r="M17" i="63" s="1"/>
  <c r="X9" i="63" s="1"/>
  <c r="M10" i="63"/>
  <c r="AK9" i="63"/>
  <c r="AI9" i="63"/>
  <c r="AG9" i="63"/>
  <c r="AE9" i="63"/>
  <c r="AC9" i="63"/>
  <c r="AA9" i="63"/>
  <c r="Z9" i="63"/>
  <c r="Y9" i="63"/>
  <c r="W9" i="63"/>
  <c r="I9" i="63"/>
  <c r="G1" i="63" s="1"/>
  <c r="J8" i="63" s="1"/>
  <c r="AI8" i="63"/>
  <c r="AD8" i="63"/>
  <c r="AC8" i="63"/>
  <c r="AA8" i="63"/>
  <c r="W8" i="63"/>
  <c r="V8" i="63"/>
  <c r="U8" i="63"/>
  <c r="S8" i="63"/>
  <c r="R8" i="63"/>
  <c r="Q8" i="63"/>
  <c r="P8" i="63"/>
  <c r="O8" i="63"/>
  <c r="N8" i="63"/>
  <c r="M8" i="63"/>
  <c r="L8" i="63"/>
  <c r="AT7" i="63"/>
  <c r="AS7" i="63"/>
  <c r="AR7" i="63"/>
  <c r="AQ7" i="63"/>
  <c r="AP7" i="63"/>
  <c r="AO7" i="63"/>
  <c r="AN7" i="63"/>
  <c r="AM7" i="63"/>
  <c r="AH7" i="63"/>
  <c r="AB7" i="63"/>
  <c r="Z7" i="63"/>
  <c r="U7" i="63"/>
  <c r="T7" i="63"/>
  <c r="O7" i="63"/>
  <c r="M7" i="63"/>
  <c r="AK6" i="63"/>
  <c r="AI6" i="63"/>
  <c r="AH6" i="63"/>
  <c r="AF9" i="63" s="1"/>
  <c r="AG6" i="63"/>
  <c r="AE6" i="63"/>
  <c r="AD6" i="63"/>
  <c r="AB9" i="63" s="1"/>
  <c r="AC6" i="63"/>
  <c r="AB6" i="63"/>
  <c r="AA6" i="63"/>
  <c r="Z6" i="63"/>
  <c r="Y6" i="63"/>
  <c r="W6" i="63"/>
  <c r="S6" i="63"/>
  <c r="L92" i="63" s="1"/>
  <c r="Q6" i="63"/>
  <c r="O6" i="63"/>
  <c r="L88" i="63" s="1"/>
  <c r="AT5" i="63"/>
  <c r="AS5" i="63"/>
  <c r="AR5" i="63"/>
  <c r="AQ5" i="63"/>
  <c r="AP5" i="63"/>
  <c r="AO5" i="63"/>
  <c r="AN5" i="63"/>
  <c r="AM5" i="63"/>
  <c r="AJ5" i="63"/>
  <c r="AH8" i="63" s="1"/>
  <c r="AI5" i="63"/>
  <c r="AG8" i="63" s="1"/>
  <c r="AH5" i="63"/>
  <c r="AF8" i="63" s="1"/>
  <c r="AG5" i="63"/>
  <c r="AE8" i="63" s="1"/>
  <c r="AF5" i="63"/>
  <c r="AE5" i="63"/>
  <c r="AD5" i="63"/>
  <c r="AB8" i="63" s="1"/>
  <c r="AC5" i="63"/>
  <c r="AB5" i="63"/>
  <c r="Z8" i="63" s="1"/>
  <c r="AA5" i="63"/>
  <c r="Y8" i="63" s="1"/>
  <c r="Z5" i="63"/>
  <c r="X8" i="63" s="1"/>
  <c r="Y5" i="63"/>
  <c r="X5" i="63"/>
  <c r="W5" i="63"/>
  <c r="V5" i="63"/>
  <c r="AJ8" i="63" s="1"/>
  <c r="AJ4" i="63"/>
  <c r="AF4" i="63"/>
  <c r="AD4" i="63"/>
  <c r="AB4" i="63"/>
  <c r="V4" i="63"/>
  <c r="U4" i="63"/>
  <c r="S4" i="63"/>
  <c r="R4" i="63"/>
  <c r="Q4" i="63"/>
  <c r="R23" i="63" s="1"/>
  <c r="P4" i="63"/>
  <c r="P22" i="63" s="1"/>
  <c r="O4" i="63"/>
  <c r="N4" i="63"/>
  <c r="M4" i="63"/>
  <c r="M6" i="63" s="1"/>
  <c r="L4" i="63"/>
  <c r="L6" i="63" s="1"/>
  <c r="I4" i="63"/>
  <c r="DL3" i="63"/>
  <c r="DK3" i="63"/>
  <c r="DJ3" i="63"/>
  <c r="DI3" i="63"/>
  <c r="DH3" i="63"/>
  <c r="DG3" i="63"/>
  <c r="DF3" i="63"/>
  <c r="DE3" i="63"/>
  <c r="DD3" i="63"/>
  <c r="DC3" i="63"/>
  <c r="DB3" i="63"/>
  <c r="DA3" i="63"/>
  <c r="CZ3" i="63"/>
  <c r="CY3" i="63"/>
  <c r="CX3" i="63"/>
  <c r="CW3" i="63"/>
  <c r="CV3" i="63"/>
  <c r="CU3" i="63"/>
  <c r="CT3" i="63"/>
  <c r="CS3" i="63"/>
  <c r="CR3" i="63"/>
  <c r="CQ3" i="63"/>
  <c r="CP3" i="63"/>
  <c r="CO3" i="63"/>
  <c r="CN3" i="63"/>
  <c r="CM3" i="63"/>
  <c r="CL3" i="63"/>
  <c r="CK3" i="63"/>
  <c r="CJ3" i="63"/>
  <c r="CI3" i="63"/>
  <c r="CH3" i="63"/>
  <c r="CG3" i="63"/>
  <c r="CF3" i="63"/>
  <c r="CE3" i="63"/>
  <c r="CD3" i="63"/>
  <c r="CC3" i="63"/>
  <c r="CB3" i="63"/>
  <c r="CA3" i="63"/>
  <c r="BZ3" i="63"/>
  <c r="BY3" i="63"/>
  <c r="BX3" i="63"/>
  <c r="BW3" i="63"/>
  <c r="BV3" i="63"/>
  <c r="BU3" i="63"/>
  <c r="BT3" i="63"/>
  <c r="BS3" i="63"/>
  <c r="BR3" i="63"/>
  <c r="BQ3" i="63"/>
  <c r="BP3" i="63"/>
  <c r="BO3" i="63"/>
  <c r="BN3" i="63"/>
  <c r="BM3" i="63"/>
  <c r="BL3" i="63"/>
  <c r="BK3" i="63"/>
  <c r="BJ3" i="63"/>
  <c r="BI3" i="63"/>
  <c r="BH3" i="63"/>
  <c r="BG3" i="63"/>
  <c r="BF3" i="63"/>
  <c r="BE3" i="63"/>
  <c r="BD3" i="63"/>
  <c r="BC3" i="63"/>
  <c r="BB3" i="63"/>
  <c r="BA3" i="63"/>
  <c r="AT3" i="63"/>
  <c r="AS3" i="63"/>
  <c r="AR3" i="63"/>
  <c r="AQ3" i="63"/>
  <c r="AP3" i="63"/>
  <c r="AO3" i="63"/>
  <c r="AN3" i="63"/>
  <c r="AM3" i="63"/>
  <c r="AK3" i="63"/>
  <c r="AJ3" i="63"/>
  <c r="BH1" i="63" s="1"/>
  <c r="BP1" i="63" s="1"/>
  <c r="BX1" i="63" s="1"/>
  <c r="AI3" i="63"/>
  <c r="AH3" i="63"/>
  <c r="BG1" i="63" s="1"/>
  <c r="BO1" i="63" s="1"/>
  <c r="AG3" i="63"/>
  <c r="AF3" i="63"/>
  <c r="BF1" i="63" s="1"/>
  <c r="BN1" i="63" s="1"/>
  <c r="BV1" i="63" s="1"/>
  <c r="CD1" i="63" s="1"/>
  <c r="CL1" i="63" s="1"/>
  <c r="CT1" i="63" s="1"/>
  <c r="DB1" i="63" s="1"/>
  <c r="DJ1" i="63" s="1"/>
  <c r="AE3" i="63"/>
  <c r="AD3" i="63"/>
  <c r="BE1" i="63" s="1"/>
  <c r="BM1" i="63" s="1"/>
  <c r="BU1" i="63" s="1"/>
  <c r="CC1" i="63" s="1"/>
  <c r="CK1" i="63" s="1"/>
  <c r="CS1" i="63" s="1"/>
  <c r="DA1" i="63" s="1"/>
  <c r="DI1" i="63" s="1"/>
  <c r="AC3" i="63"/>
  <c r="AB3" i="63"/>
  <c r="AA3" i="63"/>
  <c r="Z3" i="63"/>
  <c r="Y3" i="63"/>
  <c r="W3" i="63"/>
  <c r="I3" i="63"/>
  <c r="BH2" i="63"/>
  <c r="BG2" i="63"/>
  <c r="BF2" i="63"/>
  <c r="BE2" i="63"/>
  <c r="BD2" i="63"/>
  <c r="BC2" i="63"/>
  <c r="U2" i="63"/>
  <c r="CN1" i="63"/>
  <c r="CV1" i="63" s="1"/>
  <c r="DD1" i="63" s="1"/>
  <c r="DL1" i="63" s="1"/>
  <c r="CF1" i="63"/>
  <c r="CE1" i="63"/>
  <c r="CM1" i="63" s="1"/>
  <c r="CU1" i="63" s="1"/>
  <c r="DC1" i="63" s="1"/>
  <c r="DK1" i="63" s="1"/>
  <c r="BW1" i="63"/>
  <c r="BL1" i="63"/>
  <c r="BT1" i="63" s="1"/>
  <c r="CB1" i="63" s="1"/>
  <c r="CJ1" i="63" s="1"/>
  <c r="CR1" i="63" s="1"/>
  <c r="CZ1" i="63" s="1"/>
  <c r="DH1" i="63" s="1"/>
  <c r="BD1" i="63"/>
  <c r="BC1" i="63"/>
  <c r="BK1" i="63" s="1"/>
  <c r="BS1" i="63" s="1"/>
  <c r="CA1" i="63" s="1"/>
  <c r="CI1" i="63" s="1"/>
  <c r="CQ1" i="63" s="1"/>
  <c r="CY1" i="63" s="1"/>
  <c r="DG1" i="63" s="1"/>
  <c r="S1" i="63"/>
  <c r="O1" i="63"/>
  <c r="G108" i="62"/>
  <c r="F108" i="62"/>
  <c r="E108" i="62"/>
  <c r="D108" i="62"/>
  <c r="C108" i="62"/>
  <c r="B108" i="62"/>
  <c r="A108" i="62"/>
  <c r="G107" i="62"/>
  <c r="F107" i="62"/>
  <c r="E107" i="62"/>
  <c r="D107" i="62"/>
  <c r="C107" i="62"/>
  <c r="B107" i="62"/>
  <c r="A107" i="62"/>
  <c r="K106" i="62"/>
  <c r="G106" i="62"/>
  <c r="F106" i="62"/>
  <c r="E106" i="62"/>
  <c r="D106" i="62"/>
  <c r="C106" i="62"/>
  <c r="B106" i="62"/>
  <c r="A106" i="62"/>
  <c r="L105" i="62"/>
  <c r="G105" i="62"/>
  <c r="F105" i="62"/>
  <c r="E105" i="62"/>
  <c r="D105" i="62"/>
  <c r="C105" i="62"/>
  <c r="B105" i="62"/>
  <c r="A105" i="62"/>
  <c r="K105" i="62" s="1"/>
  <c r="G104" i="62"/>
  <c r="F104" i="62"/>
  <c r="E104" i="62"/>
  <c r="D104" i="62"/>
  <c r="C104" i="62"/>
  <c r="B104" i="62"/>
  <c r="A104" i="62"/>
  <c r="K104" i="62" s="1"/>
  <c r="G103" i="62"/>
  <c r="F103" i="62"/>
  <c r="E103" i="62"/>
  <c r="D103" i="62"/>
  <c r="C103" i="62"/>
  <c r="B103" i="62"/>
  <c r="A103" i="62"/>
  <c r="G102" i="62"/>
  <c r="F102" i="62"/>
  <c r="E102" i="62"/>
  <c r="D102" i="62"/>
  <c r="C102" i="62"/>
  <c r="B102" i="62"/>
  <c r="A102" i="62"/>
  <c r="G101" i="62"/>
  <c r="F101" i="62"/>
  <c r="E101" i="62"/>
  <c r="D101" i="62"/>
  <c r="C101" i="62"/>
  <c r="B101" i="62"/>
  <c r="A101" i="62"/>
  <c r="G100" i="62"/>
  <c r="F100" i="62"/>
  <c r="E100" i="62"/>
  <c r="D100" i="62"/>
  <c r="C100" i="62"/>
  <c r="B100" i="62"/>
  <c r="A100" i="62"/>
  <c r="G99" i="62"/>
  <c r="F99" i="62"/>
  <c r="E99" i="62"/>
  <c r="D99" i="62"/>
  <c r="C99" i="62"/>
  <c r="B99" i="62"/>
  <c r="A99" i="62"/>
  <c r="G98" i="62"/>
  <c r="F98" i="62"/>
  <c r="E98" i="62"/>
  <c r="D98" i="62"/>
  <c r="C98" i="62"/>
  <c r="B98" i="62"/>
  <c r="A98" i="62"/>
  <c r="G97" i="62"/>
  <c r="F97" i="62"/>
  <c r="E97" i="62"/>
  <c r="D97" i="62"/>
  <c r="C97" i="62"/>
  <c r="B97" i="62"/>
  <c r="A97" i="62"/>
  <c r="G96" i="62"/>
  <c r="K96" i="62" s="1"/>
  <c r="F96" i="62"/>
  <c r="E96" i="62"/>
  <c r="D96" i="62"/>
  <c r="C96" i="62"/>
  <c r="B96" i="62"/>
  <c r="A96" i="62"/>
  <c r="L95" i="62"/>
  <c r="K95" i="62"/>
  <c r="G95" i="62"/>
  <c r="F95" i="62"/>
  <c r="E95" i="62"/>
  <c r="D95" i="62"/>
  <c r="C95" i="62"/>
  <c r="B95" i="62"/>
  <c r="A95" i="62"/>
  <c r="L94" i="62"/>
  <c r="G94" i="62"/>
  <c r="F94" i="62"/>
  <c r="E94" i="62"/>
  <c r="D94" i="62"/>
  <c r="C94" i="62"/>
  <c r="B94" i="62"/>
  <c r="A94" i="62"/>
  <c r="G93" i="62"/>
  <c r="F93" i="62"/>
  <c r="E93" i="62"/>
  <c r="D93" i="62"/>
  <c r="C93" i="62"/>
  <c r="B93" i="62"/>
  <c r="A93" i="62"/>
  <c r="G92" i="62"/>
  <c r="F92" i="62"/>
  <c r="E92" i="62"/>
  <c r="D92" i="62"/>
  <c r="C92" i="62"/>
  <c r="B92" i="62"/>
  <c r="A92" i="62"/>
  <c r="G91" i="62"/>
  <c r="F91" i="62"/>
  <c r="E91" i="62"/>
  <c r="D91" i="62"/>
  <c r="C91" i="62"/>
  <c r="B91" i="62"/>
  <c r="A91" i="62"/>
  <c r="G90" i="62"/>
  <c r="F90" i="62"/>
  <c r="E90" i="62"/>
  <c r="D90" i="62"/>
  <c r="C90" i="62"/>
  <c r="B90" i="62"/>
  <c r="K90" i="62" s="1"/>
  <c r="A90" i="62"/>
  <c r="G89" i="62"/>
  <c r="F89" i="62"/>
  <c r="E89" i="62"/>
  <c r="D89" i="62"/>
  <c r="C89" i="62"/>
  <c r="B89" i="62"/>
  <c r="A89" i="62"/>
  <c r="K89" i="62" s="1"/>
  <c r="K88" i="62"/>
  <c r="G88" i="62"/>
  <c r="F88" i="62"/>
  <c r="E88" i="62"/>
  <c r="D88" i="62"/>
  <c r="C88" i="62"/>
  <c r="B88" i="62"/>
  <c r="A88" i="62"/>
  <c r="L87" i="62"/>
  <c r="G87" i="62"/>
  <c r="F87" i="62"/>
  <c r="E87" i="62"/>
  <c r="D87" i="62"/>
  <c r="C87" i="62"/>
  <c r="B87" i="62"/>
  <c r="A87" i="62"/>
  <c r="K87" i="62" s="1"/>
  <c r="G86" i="62"/>
  <c r="F86" i="62"/>
  <c r="E86" i="62"/>
  <c r="D86" i="62"/>
  <c r="C86" i="62"/>
  <c r="B86" i="62"/>
  <c r="A86" i="62"/>
  <c r="G85" i="62"/>
  <c r="F85" i="62"/>
  <c r="E85" i="62"/>
  <c r="D85" i="62"/>
  <c r="C85" i="62"/>
  <c r="B85" i="62"/>
  <c r="A85" i="62"/>
  <c r="K85" i="62" s="1"/>
  <c r="J77" i="62"/>
  <c r="J76" i="62"/>
  <c r="J75" i="62"/>
  <c r="J74" i="62"/>
  <c r="J73" i="62"/>
  <c r="J72" i="62"/>
  <c r="J71" i="62"/>
  <c r="J70" i="62"/>
  <c r="J69" i="62"/>
  <c r="J68" i="62"/>
  <c r="J67" i="62"/>
  <c r="J66" i="62"/>
  <c r="J65" i="62"/>
  <c r="J64" i="62"/>
  <c r="J63" i="62"/>
  <c r="J62" i="62"/>
  <c r="J61" i="62"/>
  <c r="J60" i="62"/>
  <c r="J59" i="62"/>
  <c r="J58" i="62"/>
  <c r="J57" i="62"/>
  <c r="J56" i="62"/>
  <c r="J55" i="62"/>
  <c r="J54" i="62"/>
  <c r="J53" i="62"/>
  <c r="J52" i="62"/>
  <c r="J51" i="62"/>
  <c r="J50" i="62"/>
  <c r="J49" i="62"/>
  <c r="J48" i="62"/>
  <c r="J47" i="62"/>
  <c r="J46" i="62"/>
  <c r="J45" i="62"/>
  <c r="J44" i="62"/>
  <c r="J43" i="62"/>
  <c r="J42" i="62"/>
  <c r="J41" i="62"/>
  <c r="J40" i="62"/>
  <c r="J39" i="62"/>
  <c r="J38" i="62"/>
  <c r="J37" i="62"/>
  <c r="S36" i="62"/>
  <c r="S30" i="62" s="1"/>
  <c r="AJ10" i="62" s="1"/>
  <c r="R36" i="62"/>
  <c r="R30" i="62" s="1"/>
  <c r="AH10" i="62" s="1"/>
  <c r="Q36" i="62"/>
  <c r="Q30" i="62" s="1"/>
  <c r="AF10" i="62" s="1"/>
  <c r="P36" i="62"/>
  <c r="O36" i="62"/>
  <c r="O30" i="62" s="1"/>
  <c r="N36" i="62"/>
  <c r="M36" i="62"/>
  <c r="M30" i="62" s="1"/>
  <c r="X10" i="62" s="1"/>
  <c r="L36" i="62"/>
  <c r="J36" i="62"/>
  <c r="S35" i="62"/>
  <c r="S27" i="62" s="1"/>
  <c r="AJ7" i="62" s="1"/>
  <c r="R35" i="62"/>
  <c r="Q35" i="62"/>
  <c r="P35" i="62"/>
  <c r="P27" i="62" s="1"/>
  <c r="O35" i="62"/>
  <c r="O27" i="62" s="1"/>
  <c r="N35" i="62"/>
  <c r="M35" i="62"/>
  <c r="L35" i="62"/>
  <c r="L27" i="62" s="1"/>
  <c r="V7" i="62" s="1"/>
  <c r="J35" i="62"/>
  <c r="S34" i="62"/>
  <c r="R34" i="62"/>
  <c r="Q34" i="62"/>
  <c r="Q24" i="62" s="1"/>
  <c r="AF4" i="62" s="1"/>
  <c r="P34" i="62"/>
  <c r="P24" i="62" s="1"/>
  <c r="AD4" i="62" s="1"/>
  <c r="O34" i="62"/>
  <c r="N34" i="62"/>
  <c r="M34" i="62"/>
  <c r="M24" i="62" s="1"/>
  <c r="X4" i="62" s="1"/>
  <c r="L34" i="62"/>
  <c r="L24" i="62" s="1"/>
  <c r="V4" i="62" s="1"/>
  <c r="J34" i="62"/>
  <c r="J33" i="62"/>
  <c r="J32" i="62"/>
  <c r="J31" i="62"/>
  <c r="P30" i="62"/>
  <c r="N30" i="62"/>
  <c r="L30" i="62"/>
  <c r="J30" i="62"/>
  <c r="O29" i="62"/>
  <c r="N29" i="62"/>
  <c r="L29" i="62"/>
  <c r="J29" i="62"/>
  <c r="J28" i="62"/>
  <c r="R27" i="62"/>
  <c r="AH7" i="62" s="1"/>
  <c r="Q27" i="62"/>
  <c r="AF7" i="62" s="1"/>
  <c r="N27" i="62"/>
  <c r="M27" i="62"/>
  <c r="J27" i="62"/>
  <c r="S26" i="62"/>
  <c r="R26" i="62"/>
  <c r="J26" i="62"/>
  <c r="BH25" i="62"/>
  <c r="BE25" i="62"/>
  <c r="R25" i="62"/>
  <c r="P25" i="62"/>
  <c r="O25" i="62"/>
  <c r="M25" i="62"/>
  <c r="J25" i="62"/>
  <c r="S24" i="62"/>
  <c r="AJ4" i="62" s="1"/>
  <c r="R24" i="62"/>
  <c r="AH4" i="62" s="1"/>
  <c r="O24" i="62"/>
  <c r="N24" i="62"/>
  <c r="J24" i="62"/>
  <c r="S23" i="62"/>
  <c r="N23" i="62"/>
  <c r="L23" i="62"/>
  <c r="J23" i="62"/>
  <c r="S22" i="62"/>
  <c r="M22" i="62"/>
  <c r="L22" i="62"/>
  <c r="J22" i="62"/>
  <c r="R21" i="62"/>
  <c r="Q21" i="62"/>
  <c r="N21" i="62"/>
  <c r="M21" i="62"/>
  <c r="J21" i="62"/>
  <c r="S20" i="62"/>
  <c r="L108" i="62" s="1"/>
  <c r="R20" i="62"/>
  <c r="L107" i="62" s="1"/>
  <c r="O20" i="62"/>
  <c r="O14" i="62" s="1"/>
  <c r="N20" i="62"/>
  <c r="J20" i="62"/>
  <c r="J19" i="62"/>
  <c r="S18" i="62"/>
  <c r="R18" i="62"/>
  <c r="Q18" i="62"/>
  <c r="P18" i="62"/>
  <c r="P20" i="62" s="1"/>
  <c r="P14" i="62" s="1"/>
  <c r="O18" i="62"/>
  <c r="O28" i="62" s="1"/>
  <c r="N18" i="62"/>
  <c r="N28" i="62" s="1"/>
  <c r="M18" i="62"/>
  <c r="M20" i="62" s="1"/>
  <c r="L18" i="62"/>
  <c r="L20" i="62" s="1"/>
  <c r="J18" i="62"/>
  <c r="Q17" i="62"/>
  <c r="P17" i="62"/>
  <c r="N17" i="62"/>
  <c r="L17" i="62"/>
  <c r="S15" i="62"/>
  <c r="R15" i="62"/>
  <c r="Q15" i="62"/>
  <c r="P15" i="62"/>
  <c r="O15" i="62"/>
  <c r="N15" i="62"/>
  <c r="M15" i="62"/>
  <c r="L15" i="62"/>
  <c r="R14" i="62"/>
  <c r="R13" i="62"/>
  <c r="Q13" i="62"/>
  <c r="N13" i="62"/>
  <c r="M13" i="62"/>
  <c r="M7" i="62" s="1"/>
  <c r="S11" i="62"/>
  <c r="S13" i="62" s="1"/>
  <c r="R11" i="62"/>
  <c r="Q11" i="62"/>
  <c r="Q26" i="62" s="1"/>
  <c r="P11" i="62"/>
  <c r="P13" i="62" s="1"/>
  <c r="L97" i="62" s="1"/>
  <c r="O11" i="62"/>
  <c r="O13" i="62" s="1"/>
  <c r="L96" i="62" s="1"/>
  <c r="N11" i="62"/>
  <c r="N25" i="62" s="1"/>
  <c r="M11" i="62"/>
  <c r="M26" i="62" s="1"/>
  <c r="L11" i="62"/>
  <c r="L26" i="62" s="1"/>
  <c r="Z10" i="62"/>
  <c r="V10" i="62"/>
  <c r="R10" i="62"/>
  <c r="S25" i="62" s="1"/>
  <c r="Q10" i="62"/>
  <c r="P10" i="62"/>
  <c r="O17" i="62" s="1"/>
  <c r="O10" i="62"/>
  <c r="O21" i="62" s="1"/>
  <c r="N10" i="62"/>
  <c r="M17" i="62" s="1"/>
  <c r="X9" i="62" s="1"/>
  <c r="M10" i="62"/>
  <c r="AK9" i="62"/>
  <c r="AI9" i="62"/>
  <c r="AG9" i="62"/>
  <c r="AE9" i="62"/>
  <c r="AD9" i="62"/>
  <c r="AC9" i="62"/>
  <c r="AA9" i="62"/>
  <c r="Y9" i="62"/>
  <c r="W9" i="62"/>
  <c r="V9" i="62"/>
  <c r="I9" i="62"/>
  <c r="G1" i="62" s="1"/>
  <c r="AJ8" i="62"/>
  <c r="AI8" i="62"/>
  <c r="AH8" i="62"/>
  <c r="AF8" i="62"/>
  <c r="AD8" i="62"/>
  <c r="AC8" i="62"/>
  <c r="AB8" i="62"/>
  <c r="Z8" i="62"/>
  <c r="X8" i="62"/>
  <c r="V8" i="62"/>
  <c r="U8" i="62"/>
  <c r="S8" i="62"/>
  <c r="R8" i="62"/>
  <c r="Q8" i="62"/>
  <c r="P8" i="62"/>
  <c r="O8" i="62"/>
  <c r="N8" i="62"/>
  <c r="M8" i="62"/>
  <c r="L8" i="62"/>
  <c r="AT7" i="62"/>
  <c r="AS7" i="62"/>
  <c r="AR7" i="62"/>
  <c r="AQ7" i="62"/>
  <c r="AP7" i="62"/>
  <c r="AO7" i="62"/>
  <c r="AN7" i="62"/>
  <c r="AM7" i="62"/>
  <c r="Z7" i="62"/>
  <c r="X7" i="62"/>
  <c r="U7" i="62"/>
  <c r="P7" i="62"/>
  <c r="O7" i="62"/>
  <c r="N7" i="62"/>
  <c r="AK6" i="62"/>
  <c r="AI6" i="62"/>
  <c r="AH6" i="62"/>
  <c r="AF9" i="62" s="1"/>
  <c r="AG6" i="62"/>
  <c r="AF6" i="62"/>
  <c r="AE6" i="62"/>
  <c r="AD6" i="62"/>
  <c r="AB9" i="62" s="1"/>
  <c r="AC6" i="62"/>
  <c r="AB6" i="62"/>
  <c r="Z9" i="62" s="1"/>
  <c r="AA6" i="62"/>
  <c r="Z6" i="62"/>
  <c r="Y6" i="62"/>
  <c r="X6" i="62"/>
  <c r="W6" i="62"/>
  <c r="R6" i="62"/>
  <c r="L91" i="62" s="1"/>
  <c r="O6" i="62"/>
  <c r="N6" i="62"/>
  <c r="N1" i="62" s="1"/>
  <c r="L6" i="62"/>
  <c r="L85" i="62" s="1"/>
  <c r="AT5" i="62"/>
  <c r="AS5" i="62"/>
  <c r="AR5" i="62"/>
  <c r="AQ5" i="62"/>
  <c r="AP5" i="62"/>
  <c r="AO5" i="62"/>
  <c r="AN5" i="62"/>
  <c r="AM5" i="62"/>
  <c r="AJ5" i="62"/>
  <c r="AI5" i="62"/>
  <c r="AG8" i="62" s="1"/>
  <c r="AH5" i="62"/>
  <c r="AG5" i="62"/>
  <c r="AE8" i="62" s="1"/>
  <c r="AF5" i="62"/>
  <c r="AE5" i="62"/>
  <c r="AD5" i="62"/>
  <c r="AC5" i="62"/>
  <c r="AA8" i="62" s="1"/>
  <c r="AB5" i="62"/>
  <c r="AA5" i="62"/>
  <c r="Y8" i="62" s="1"/>
  <c r="Z5" i="62"/>
  <c r="Y5" i="62"/>
  <c r="W8" i="62" s="1"/>
  <c r="X5" i="62"/>
  <c r="W5" i="62"/>
  <c r="V5" i="62"/>
  <c r="AB4" i="62"/>
  <c r="Z4" i="62"/>
  <c r="U4" i="62"/>
  <c r="S4" i="62"/>
  <c r="S6" i="62" s="1"/>
  <c r="L92" i="62" s="1"/>
  <c r="R4" i="62"/>
  <c r="Q4" i="62"/>
  <c r="P4" i="62"/>
  <c r="O4" i="62"/>
  <c r="O23" i="62" s="1"/>
  <c r="N4" i="62"/>
  <c r="N22" i="62" s="1"/>
  <c r="M4" i="62"/>
  <c r="M6" i="62" s="1"/>
  <c r="M1" i="62" s="1"/>
  <c r="L4" i="62"/>
  <c r="I4" i="62"/>
  <c r="DL3" i="62"/>
  <c r="DK3" i="62"/>
  <c r="DJ3" i="62"/>
  <c r="DI3" i="62"/>
  <c r="DH3" i="62"/>
  <c r="DG3" i="62"/>
  <c r="DF3" i="62"/>
  <c r="DE3" i="62"/>
  <c r="DD3" i="62"/>
  <c r="DC3" i="62"/>
  <c r="DB3" i="62"/>
  <c r="DA3" i="62"/>
  <c r="CZ3" i="62"/>
  <c r="CY3" i="62"/>
  <c r="CX3" i="62"/>
  <c r="CW3" i="62"/>
  <c r="CV3" i="62"/>
  <c r="CU3" i="62"/>
  <c r="CT3" i="62"/>
  <c r="CS3" i="62"/>
  <c r="CR3" i="62"/>
  <c r="CQ3" i="62"/>
  <c r="CP3" i="62"/>
  <c r="CO3" i="62"/>
  <c r="CN3" i="62"/>
  <c r="CM3" i="62"/>
  <c r="CL3" i="62"/>
  <c r="CK3" i="62"/>
  <c r="CJ3" i="62"/>
  <c r="CI3" i="62"/>
  <c r="CH3" i="62"/>
  <c r="CG3" i="62"/>
  <c r="CF3" i="62"/>
  <c r="CE3" i="62"/>
  <c r="CD3" i="62"/>
  <c r="CC3" i="62"/>
  <c r="CB3" i="62"/>
  <c r="CA3" i="62"/>
  <c r="BZ3" i="62"/>
  <c r="BY3" i="62"/>
  <c r="BX3" i="62"/>
  <c r="BW3" i="62"/>
  <c r="BV3" i="62"/>
  <c r="BU3" i="62"/>
  <c r="BT3" i="62"/>
  <c r="BS3" i="62"/>
  <c r="BR3" i="62"/>
  <c r="BQ3" i="62"/>
  <c r="BP3" i="62"/>
  <c r="BO3" i="62"/>
  <c r="BN3" i="62"/>
  <c r="BM3" i="62"/>
  <c r="BL3" i="62"/>
  <c r="BK3" i="62"/>
  <c r="BJ3" i="62"/>
  <c r="BI3" i="62"/>
  <c r="BH3" i="62"/>
  <c r="BG3" i="62"/>
  <c r="BF3" i="62"/>
  <c r="BE3" i="62"/>
  <c r="BD3" i="62"/>
  <c r="BC3" i="62"/>
  <c r="BB3" i="62"/>
  <c r="BA3" i="62"/>
  <c r="AT3" i="62"/>
  <c r="AS3" i="62"/>
  <c r="AR3" i="62"/>
  <c r="AQ3" i="62"/>
  <c r="AP3" i="62"/>
  <c r="AO3" i="62"/>
  <c r="AN3" i="62"/>
  <c r="AM3" i="62"/>
  <c r="AK3" i="62"/>
  <c r="AJ3" i="62"/>
  <c r="BH1" i="62" s="1"/>
  <c r="BP1" i="62" s="1"/>
  <c r="BX1" i="62" s="1"/>
  <c r="CF1" i="62" s="1"/>
  <c r="CN1" i="62" s="1"/>
  <c r="CV1" i="62" s="1"/>
  <c r="DD1" i="62" s="1"/>
  <c r="DL1" i="62" s="1"/>
  <c r="AI3" i="62"/>
  <c r="AH3" i="62"/>
  <c r="AG3" i="62"/>
  <c r="AF3" i="62"/>
  <c r="AE3" i="62"/>
  <c r="AD3" i="62"/>
  <c r="AC3" i="62"/>
  <c r="AB3" i="62"/>
  <c r="BD1" i="62" s="1"/>
  <c r="BL1" i="62" s="1"/>
  <c r="BT1" i="62" s="1"/>
  <c r="CB1" i="62" s="1"/>
  <c r="CJ1" i="62" s="1"/>
  <c r="CR1" i="62" s="1"/>
  <c r="CZ1" i="62" s="1"/>
  <c r="DH1" i="62" s="1"/>
  <c r="AA3" i="62"/>
  <c r="Z3" i="62"/>
  <c r="Y3" i="62"/>
  <c r="W3" i="62"/>
  <c r="I3" i="62"/>
  <c r="BH2" i="62"/>
  <c r="BG2" i="62"/>
  <c r="BF2" i="62"/>
  <c r="BE2" i="62"/>
  <c r="BD2" i="62"/>
  <c r="BC2" i="62"/>
  <c r="U2" i="62"/>
  <c r="BN1" i="62"/>
  <c r="BV1" i="62" s="1"/>
  <c r="CD1" i="62" s="1"/>
  <c r="CL1" i="62" s="1"/>
  <c r="CT1" i="62" s="1"/>
  <c r="DB1" i="62" s="1"/>
  <c r="DJ1" i="62" s="1"/>
  <c r="BG1" i="62"/>
  <c r="BO1" i="62" s="1"/>
  <c r="BW1" i="62" s="1"/>
  <c r="CE1" i="62" s="1"/>
  <c r="CM1" i="62" s="1"/>
  <c r="CU1" i="62" s="1"/>
  <c r="DC1" i="62" s="1"/>
  <c r="DK1" i="62" s="1"/>
  <c r="BF1" i="62"/>
  <c r="BE1" i="62"/>
  <c r="BM1" i="62" s="1"/>
  <c r="BU1" i="62" s="1"/>
  <c r="CC1" i="62" s="1"/>
  <c r="CK1" i="62" s="1"/>
  <c r="CS1" i="62" s="1"/>
  <c r="DA1" i="62" s="1"/>
  <c r="DI1" i="62" s="1"/>
  <c r="BC1" i="62"/>
  <c r="BK1" i="62" s="1"/>
  <c r="BS1" i="62" s="1"/>
  <c r="CA1" i="62" s="1"/>
  <c r="CI1" i="62" s="1"/>
  <c r="CQ1" i="62" s="1"/>
  <c r="CY1" i="62" s="1"/>
  <c r="DG1" i="62" s="1"/>
  <c r="S1" i="62"/>
  <c r="R1" i="62"/>
  <c r="G108" i="61"/>
  <c r="F108" i="61"/>
  <c r="E108" i="61"/>
  <c r="D108" i="61"/>
  <c r="C108" i="61"/>
  <c r="B108" i="61"/>
  <c r="A108" i="61"/>
  <c r="G107" i="61"/>
  <c r="F107" i="61"/>
  <c r="E107" i="61"/>
  <c r="D107" i="61"/>
  <c r="C107" i="61"/>
  <c r="B107" i="61"/>
  <c r="A107" i="61"/>
  <c r="G106" i="61"/>
  <c r="F106" i="61"/>
  <c r="E106" i="61"/>
  <c r="D106" i="61"/>
  <c r="C106" i="61"/>
  <c r="B106" i="61"/>
  <c r="A106" i="61"/>
  <c r="G105" i="61"/>
  <c r="F105" i="61"/>
  <c r="E105" i="61"/>
  <c r="D105" i="61"/>
  <c r="C105" i="61"/>
  <c r="B105" i="61"/>
  <c r="A105" i="61"/>
  <c r="G104" i="61"/>
  <c r="F104" i="61"/>
  <c r="E104" i="61"/>
  <c r="D104" i="61"/>
  <c r="C104" i="61"/>
  <c r="B104" i="61"/>
  <c r="A104" i="61"/>
  <c r="G103" i="61"/>
  <c r="K103" i="61" s="1"/>
  <c r="F103" i="61"/>
  <c r="E103" i="61"/>
  <c r="D103" i="61"/>
  <c r="C103" i="61"/>
  <c r="B103" i="61"/>
  <c r="A103" i="61"/>
  <c r="G102" i="61"/>
  <c r="K102" i="61" s="1"/>
  <c r="F102" i="61"/>
  <c r="E102" i="61"/>
  <c r="D102" i="61"/>
  <c r="C102" i="61"/>
  <c r="B102" i="61"/>
  <c r="A102" i="61"/>
  <c r="G101" i="61"/>
  <c r="F101" i="61"/>
  <c r="E101" i="61"/>
  <c r="D101" i="61"/>
  <c r="C101" i="61"/>
  <c r="B101" i="61"/>
  <c r="A101" i="61"/>
  <c r="G100" i="61"/>
  <c r="F100" i="61"/>
  <c r="E100" i="61"/>
  <c r="D100" i="61"/>
  <c r="C100" i="61"/>
  <c r="B100" i="61"/>
  <c r="A100" i="61"/>
  <c r="G99" i="61"/>
  <c r="F99" i="61"/>
  <c r="E99" i="61"/>
  <c r="D99" i="61"/>
  <c r="C99" i="61"/>
  <c r="B99" i="61"/>
  <c r="A99" i="61"/>
  <c r="G98" i="61"/>
  <c r="F98" i="61"/>
  <c r="E98" i="61"/>
  <c r="D98" i="61"/>
  <c r="C98" i="61"/>
  <c r="B98" i="61"/>
  <c r="A98" i="61"/>
  <c r="G97" i="61"/>
  <c r="F97" i="61"/>
  <c r="E97" i="61"/>
  <c r="D97" i="61"/>
  <c r="C97" i="61"/>
  <c r="B97" i="61"/>
  <c r="A97" i="61"/>
  <c r="G96" i="61"/>
  <c r="F96" i="61"/>
  <c r="E96" i="61"/>
  <c r="D96" i="61"/>
  <c r="C96" i="61"/>
  <c r="B96" i="61"/>
  <c r="A96" i="61"/>
  <c r="G95" i="61"/>
  <c r="F95" i="61"/>
  <c r="E95" i="61"/>
  <c r="D95" i="61"/>
  <c r="C95" i="61"/>
  <c r="B95" i="61"/>
  <c r="A95" i="61"/>
  <c r="K94" i="61"/>
  <c r="G94" i="61"/>
  <c r="F94" i="61"/>
  <c r="E94" i="61"/>
  <c r="D94" i="61"/>
  <c r="C94" i="61"/>
  <c r="B94" i="61"/>
  <c r="A94" i="61"/>
  <c r="G93" i="61"/>
  <c r="F93" i="61"/>
  <c r="E93" i="61"/>
  <c r="D93" i="61"/>
  <c r="C93" i="61"/>
  <c r="B93" i="61"/>
  <c r="A93" i="61"/>
  <c r="G92" i="61"/>
  <c r="F92" i="61"/>
  <c r="E92" i="61"/>
  <c r="D92" i="61"/>
  <c r="C92" i="61"/>
  <c r="B92" i="61"/>
  <c r="A92" i="61"/>
  <c r="G91" i="61"/>
  <c r="F91" i="61"/>
  <c r="E91" i="61"/>
  <c r="D91" i="61"/>
  <c r="C91" i="61"/>
  <c r="B91" i="61"/>
  <c r="A91" i="61"/>
  <c r="G90" i="61"/>
  <c r="F90" i="61"/>
  <c r="E90" i="61"/>
  <c r="D90" i="61"/>
  <c r="C90" i="61"/>
  <c r="B90" i="61"/>
  <c r="A90" i="61"/>
  <c r="G89" i="61"/>
  <c r="F89" i="61"/>
  <c r="E89" i="61"/>
  <c r="D89" i="61"/>
  <c r="C89" i="61"/>
  <c r="B89" i="61"/>
  <c r="A89" i="61"/>
  <c r="G88" i="61"/>
  <c r="F88" i="61"/>
  <c r="E88" i="61"/>
  <c r="D88" i="61"/>
  <c r="C88" i="61"/>
  <c r="B88" i="61"/>
  <c r="A88" i="61"/>
  <c r="G87" i="61"/>
  <c r="F87" i="61"/>
  <c r="E87" i="61"/>
  <c r="D87" i="61"/>
  <c r="C87" i="61"/>
  <c r="B87" i="61"/>
  <c r="A87" i="61"/>
  <c r="G86" i="61"/>
  <c r="F86" i="61"/>
  <c r="E86" i="61"/>
  <c r="D86" i="61"/>
  <c r="C86" i="61"/>
  <c r="B86" i="61"/>
  <c r="A86" i="61"/>
  <c r="K86" i="61" s="1"/>
  <c r="G85" i="61"/>
  <c r="F85" i="61"/>
  <c r="E85" i="61"/>
  <c r="D85" i="61"/>
  <c r="C85" i="61"/>
  <c r="B85" i="61"/>
  <c r="A85" i="61"/>
  <c r="J77" i="61"/>
  <c r="J76" i="61"/>
  <c r="J75" i="61"/>
  <c r="J74" i="61"/>
  <c r="J73" i="61"/>
  <c r="J72" i="61"/>
  <c r="J71" i="61"/>
  <c r="J70" i="61"/>
  <c r="J69" i="61"/>
  <c r="J68" i="61"/>
  <c r="J67" i="61"/>
  <c r="J66" i="61"/>
  <c r="J65" i="61"/>
  <c r="J64" i="61"/>
  <c r="J63" i="61"/>
  <c r="J62" i="61"/>
  <c r="J61" i="61"/>
  <c r="J60" i="61"/>
  <c r="J59" i="61"/>
  <c r="J58" i="61"/>
  <c r="J57" i="61"/>
  <c r="J56" i="61"/>
  <c r="J55" i="61"/>
  <c r="J54" i="61"/>
  <c r="J53" i="61"/>
  <c r="J52" i="61"/>
  <c r="J51" i="61"/>
  <c r="J50" i="61"/>
  <c r="J49" i="61"/>
  <c r="J48" i="61"/>
  <c r="J47" i="61"/>
  <c r="J46" i="61"/>
  <c r="J45" i="61"/>
  <c r="J44" i="61"/>
  <c r="J43" i="61"/>
  <c r="J42" i="61"/>
  <c r="J41" i="61"/>
  <c r="J40" i="61"/>
  <c r="J39" i="61"/>
  <c r="J38" i="61"/>
  <c r="J37" i="61"/>
  <c r="S36" i="61"/>
  <c r="R36" i="61"/>
  <c r="R30" i="61" s="1"/>
  <c r="AH10" i="61" s="1"/>
  <c r="Q36" i="61"/>
  <c r="P36" i="61"/>
  <c r="P30" i="61" s="1"/>
  <c r="O36" i="61"/>
  <c r="N36" i="61"/>
  <c r="N30" i="61" s="1"/>
  <c r="Z10" i="61" s="1"/>
  <c r="M36" i="61"/>
  <c r="M30" i="61" s="1"/>
  <c r="X10" i="61" s="1"/>
  <c r="L36" i="61"/>
  <c r="L30" i="61" s="1"/>
  <c r="V10" i="61" s="1"/>
  <c r="J36" i="61"/>
  <c r="S35" i="61"/>
  <c r="S27" i="61" s="1"/>
  <c r="AJ7" i="61" s="1"/>
  <c r="R35" i="61"/>
  <c r="R27" i="61" s="1"/>
  <c r="AH7" i="61" s="1"/>
  <c r="Q35" i="61"/>
  <c r="P35" i="61"/>
  <c r="O35" i="61"/>
  <c r="N35" i="61"/>
  <c r="N27" i="61" s="1"/>
  <c r="Z7" i="61" s="1"/>
  <c r="M35" i="61"/>
  <c r="M27" i="61" s="1"/>
  <c r="X7" i="61" s="1"/>
  <c r="L35" i="61"/>
  <c r="J35" i="61"/>
  <c r="S34" i="61"/>
  <c r="S24" i="61" s="1"/>
  <c r="AJ4" i="61" s="1"/>
  <c r="R34" i="61"/>
  <c r="R24" i="61" s="1"/>
  <c r="AH4" i="61" s="1"/>
  <c r="Q34" i="61"/>
  <c r="P34" i="61"/>
  <c r="P24" i="61" s="1"/>
  <c r="AD4" i="61" s="1"/>
  <c r="O34" i="61"/>
  <c r="O24" i="61" s="1"/>
  <c r="AB4" i="61" s="1"/>
  <c r="N34" i="61"/>
  <c r="N24" i="61" s="1"/>
  <c r="Z4" i="61" s="1"/>
  <c r="M34" i="61"/>
  <c r="M24" i="61" s="1"/>
  <c r="X4" i="61" s="1"/>
  <c r="L34" i="61"/>
  <c r="L24" i="61" s="1"/>
  <c r="V4" i="61" s="1"/>
  <c r="J34" i="61"/>
  <c r="J33" i="61"/>
  <c r="J32" i="61"/>
  <c r="J31" i="61"/>
  <c r="S30" i="61"/>
  <c r="Q30" i="61"/>
  <c r="AF10" i="61" s="1"/>
  <c r="O30" i="61"/>
  <c r="AD10" i="61" s="1"/>
  <c r="J30" i="61"/>
  <c r="Q29" i="61"/>
  <c r="O29" i="61"/>
  <c r="N29" i="61"/>
  <c r="J29" i="61"/>
  <c r="P28" i="61"/>
  <c r="O28" i="61"/>
  <c r="J28" i="61"/>
  <c r="Q27" i="61"/>
  <c r="AF7" i="61" s="1"/>
  <c r="P27" i="61"/>
  <c r="O27" i="61"/>
  <c r="AD7" i="61" s="1"/>
  <c r="L27" i="61"/>
  <c r="V7" i="61" s="1"/>
  <c r="J27" i="61"/>
  <c r="Q26" i="61"/>
  <c r="M26" i="61"/>
  <c r="J26" i="61"/>
  <c r="BH25" i="61"/>
  <c r="BE25" i="61"/>
  <c r="Q25" i="61"/>
  <c r="L25" i="61"/>
  <c r="J25" i="61"/>
  <c r="Q24" i="61"/>
  <c r="J24" i="61"/>
  <c r="R23" i="61"/>
  <c r="Q23" i="61"/>
  <c r="J23" i="61"/>
  <c r="R22" i="61"/>
  <c r="Q22" i="61"/>
  <c r="J22" i="61"/>
  <c r="P21" i="61"/>
  <c r="O21" i="61"/>
  <c r="J21" i="61"/>
  <c r="S20" i="61"/>
  <c r="L108" i="61" s="1"/>
  <c r="R20" i="61"/>
  <c r="Q20" i="61"/>
  <c r="L106" i="61" s="1"/>
  <c r="N20" i="61"/>
  <c r="L103" i="61" s="1"/>
  <c r="M20" i="61"/>
  <c r="L102" i="61" s="1"/>
  <c r="J20" i="61"/>
  <c r="J19" i="61"/>
  <c r="S18" i="61"/>
  <c r="R18" i="61"/>
  <c r="Q18" i="61"/>
  <c r="Q28" i="61" s="1"/>
  <c r="P18" i="61"/>
  <c r="P29" i="61" s="1"/>
  <c r="O18" i="61"/>
  <c r="O20" i="61" s="1"/>
  <c r="L104" i="61" s="1"/>
  <c r="N18" i="61"/>
  <c r="N28" i="61" s="1"/>
  <c r="M18" i="61"/>
  <c r="M28" i="61" s="1"/>
  <c r="L18" i="61"/>
  <c r="L29" i="61" s="1"/>
  <c r="J18" i="61"/>
  <c r="P17" i="61"/>
  <c r="L17" i="61"/>
  <c r="V9" i="61" s="1"/>
  <c r="S15" i="61"/>
  <c r="R15" i="61"/>
  <c r="Q15" i="61"/>
  <c r="P15" i="61"/>
  <c r="O15" i="61"/>
  <c r="N15" i="61"/>
  <c r="M15" i="61"/>
  <c r="L15" i="61"/>
  <c r="Q14" i="61"/>
  <c r="R28" i="61" s="1"/>
  <c r="O14" i="61"/>
  <c r="M14" i="61"/>
  <c r="Q13" i="61"/>
  <c r="L98" i="61" s="1"/>
  <c r="N13" i="61"/>
  <c r="L95" i="61" s="1"/>
  <c r="L13" i="61"/>
  <c r="L93" i="61" s="1"/>
  <c r="S11" i="61"/>
  <c r="S13" i="61" s="1"/>
  <c r="R11" i="61"/>
  <c r="R13" i="61" s="1"/>
  <c r="L99" i="61" s="1"/>
  <c r="Q11" i="61"/>
  <c r="P11" i="61"/>
  <c r="O11" i="61"/>
  <c r="O13" i="61" s="1"/>
  <c r="N11" i="61"/>
  <c r="N26" i="61" s="1"/>
  <c r="M11" i="61"/>
  <c r="M13" i="61" s="1"/>
  <c r="L11" i="61"/>
  <c r="L26" i="61" s="1"/>
  <c r="AJ10" i="61"/>
  <c r="AB10" i="61"/>
  <c r="R10" i="61"/>
  <c r="S25" i="61" s="1"/>
  <c r="Q10" i="61"/>
  <c r="R25" i="61" s="1"/>
  <c r="P10" i="61"/>
  <c r="O17" i="61" s="1"/>
  <c r="O10" i="61"/>
  <c r="N17" i="61" s="1"/>
  <c r="N10" i="61"/>
  <c r="M17" i="61" s="1"/>
  <c r="X9" i="61" s="1"/>
  <c r="M10" i="61"/>
  <c r="M21" i="61" s="1"/>
  <c r="AK9" i="61"/>
  <c r="AI9" i="61"/>
  <c r="AG9" i="61"/>
  <c r="AE9" i="61"/>
  <c r="AC9" i="61"/>
  <c r="AB9" i="61"/>
  <c r="AA9" i="61"/>
  <c r="Z9" i="61"/>
  <c r="Y9" i="61"/>
  <c r="W9" i="61"/>
  <c r="AJ8" i="61"/>
  <c r="AI8" i="61"/>
  <c r="AG8" i="61"/>
  <c r="AE8" i="61"/>
  <c r="AB8" i="61"/>
  <c r="Z8" i="61"/>
  <c r="X8" i="61"/>
  <c r="W8" i="61"/>
  <c r="U8" i="61"/>
  <c r="S8" i="61"/>
  <c r="R8" i="61"/>
  <c r="Q8" i="61"/>
  <c r="P8" i="61"/>
  <c r="O8" i="61"/>
  <c r="N8" i="61"/>
  <c r="M8" i="61"/>
  <c r="L8" i="61"/>
  <c r="AT7" i="61"/>
  <c r="AS7" i="61"/>
  <c r="AR7" i="61"/>
  <c r="AQ7" i="61"/>
  <c r="AP7" i="61"/>
  <c r="AO7" i="61"/>
  <c r="AN7" i="61"/>
  <c r="AM7" i="61"/>
  <c r="AB7" i="61"/>
  <c r="U7" i="61"/>
  <c r="R7" i="61"/>
  <c r="AK6" i="61"/>
  <c r="AI6" i="61"/>
  <c r="AG6" i="61"/>
  <c r="AF6" i="61"/>
  <c r="AD9" i="61" s="1"/>
  <c r="AE6" i="61"/>
  <c r="AD6" i="61"/>
  <c r="AC6" i="61"/>
  <c r="AB6" i="61"/>
  <c r="AA6" i="61"/>
  <c r="Y6" i="61"/>
  <c r="W6" i="61"/>
  <c r="R6" i="61"/>
  <c r="L91" i="61" s="1"/>
  <c r="Q6" i="61"/>
  <c r="L90" i="61" s="1"/>
  <c r="L6" i="61"/>
  <c r="L85" i="61" s="1"/>
  <c r="AT5" i="61"/>
  <c r="AS5" i="61"/>
  <c r="AR5" i="61"/>
  <c r="AQ5" i="61"/>
  <c r="AP5" i="61"/>
  <c r="AO5" i="61"/>
  <c r="AN5" i="61"/>
  <c r="AM5" i="61"/>
  <c r="AJ5" i="61"/>
  <c r="AH8" i="61" s="1"/>
  <c r="AI5" i="61"/>
  <c r="AH5" i="61"/>
  <c r="AF8" i="61" s="1"/>
  <c r="AG5" i="61"/>
  <c r="AF5" i="61"/>
  <c r="AD8" i="61" s="1"/>
  <c r="AE5" i="61"/>
  <c r="AC8" i="61" s="1"/>
  <c r="AD5" i="61"/>
  <c r="AC5" i="61"/>
  <c r="AA8" i="61" s="1"/>
  <c r="AB5" i="61"/>
  <c r="AA5" i="61"/>
  <c r="Y8" i="61" s="1"/>
  <c r="Z5" i="61"/>
  <c r="Y5" i="61"/>
  <c r="X5" i="61"/>
  <c r="V8" i="61" s="1"/>
  <c r="W5" i="61"/>
  <c r="V5" i="61"/>
  <c r="AF4" i="61"/>
  <c r="U4" i="61"/>
  <c r="S4" i="61"/>
  <c r="S6" i="61" s="1"/>
  <c r="R4" i="61"/>
  <c r="S22" i="61" s="1"/>
  <c r="Q4" i="61"/>
  <c r="P4" i="61"/>
  <c r="O4" i="61"/>
  <c r="O23" i="61" s="1"/>
  <c r="N4" i="61"/>
  <c r="N23" i="61" s="1"/>
  <c r="M4" i="61"/>
  <c r="M22" i="61" s="1"/>
  <c r="L4" i="61"/>
  <c r="L23" i="61" s="1"/>
  <c r="I4" i="61"/>
  <c r="DL3" i="61"/>
  <c r="DK3" i="61"/>
  <c r="DJ3" i="61"/>
  <c r="DI3" i="61"/>
  <c r="DH3" i="61"/>
  <c r="DG3" i="61"/>
  <c r="DF3" i="61"/>
  <c r="DE3" i="61"/>
  <c r="DD3" i="61"/>
  <c r="DC3" i="61"/>
  <c r="DB3" i="61"/>
  <c r="DA3" i="61"/>
  <c r="CZ3" i="61"/>
  <c r="CY3" i="61"/>
  <c r="CX3" i="61"/>
  <c r="CW3" i="61"/>
  <c r="CV3" i="61"/>
  <c r="CU3" i="61"/>
  <c r="CT3" i="61"/>
  <c r="CS3" i="61"/>
  <c r="CR3" i="61"/>
  <c r="CQ3" i="61"/>
  <c r="CP3" i="61"/>
  <c r="CO3" i="61"/>
  <c r="CN3" i="61"/>
  <c r="CM3" i="61"/>
  <c r="CL3" i="61"/>
  <c r="CK3" i="61"/>
  <c r="CJ3" i="61"/>
  <c r="CI3" i="61"/>
  <c r="CH3" i="61"/>
  <c r="CG3" i="61"/>
  <c r="CF3" i="61"/>
  <c r="CE3" i="61"/>
  <c r="CD3" i="61"/>
  <c r="CC3" i="61"/>
  <c r="CB3" i="61"/>
  <c r="CA3" i="61"/>
  <c r="BZ3" i="61"/>
  <c r="BY3" i="61"/>
  <c r="BX3" i="61"/>
  <c r="BW3" i="61"/>
  <c r="BV3" i="61"/>
  <c r="BU3" i="61"/>
  <c r="BT3" i="61"/>
  <c r="BS3" i="61"/>
  <c r="BR3" i="61"/>
  <c r="BQ3" i="61"/>
  <c r="BP3" i="61"/>
  <c r="BO3" i="61"/>
  <c r="BN3" i="61"/>
  <c r="BM3" i="61"/>
  <c r="BL3" i="61"/>
  <c r="BK3" i="61"/>
  <c r="BJ3" i="61"/>
  <c r="BI3" i="61"/>
  <c r="BH3" i="61"/>
  <c r="BG3" i="61"/>
  <c r="BF3" i="61"/>
  <c r="BE3" i="61"/>
  <c r="BD3" i="61"/>
  <c r="BC3" i="61"/>
  <c r="BB3" i="61"/>
  <c r="BA3" i="61"/>
  <c r="AT3" i="61"/>
  <c r="AS3" i="61"/>
  <c r="AR3" i="61"/>
  <c r="AQ3" i="61"/>
  <c r="AP3" i="61"/>
  <c r="AO3" i="61"/>
  <c r="AN3" i="61"/>
  <c r="AM3" i="61"/>
  <c r="AK3" i="61"/>
  <c r="AJ3" i="61"/>
  <c r="BH1" i="61" s="1"/>
  <c r="BP1" i="61" s="1"/>
  <c r="BX1" i="61" s="1"/>
  <c r="CF1" i="61" s="1"/>
  <c r="CN1" i="61" s="1"/>
  <c r="CV1" i="61" s="1"/>
  <c r="DD1" i="61" s="1"/>
  <c r="DL1" i="61" s="1"/>
  <c r="AI3" i="61"/>
  <c r="AH3" i="61"/>
  <c r="BG1" i="61" s="1"/>
  <c r="BO1" i="61" s="1"/>
  <c r="BW1" i="61" s="1"/>
  <c r="CE1" i="61" s="1"/>
  <c r="CM1" i="61" s="1"/>
  <c r="CU1" i="61" s="1"/>
  <c r="DC1" i="61" s="1"/>
  <c r="DK1" i="61" s="1"/>
  <c r="AG3" i="61"/>
  <c r="AF3" i="61"/>
  <c r="BF1" i="61" s="1"/>
  <c r="BN1" i="61" s="1"/>
  <c r="BV1" i="61" s="1"/>
  <c r="CD1" i="61" s="1"/>
  <c r="CL1" i="61" s="1"/>
  <c r="CT1" i="61" s="1"/>
  <c r="DB1" i="61" s="1"/>
  <c r="DJ1" i="61" s="1"/>
  <c r="AE3" i="61"/>
  <c r="AD3" i="61"/>
  <c r="AC3" i="61"/>
  <c r="AB3" i="61"/>
  <c r="BD1" i="61" s="1"/>
  <c r="BL1" i="61" s="1"/>
  <c r="BT1" i="61" s="1"/>
  <c r="CB1" i="61" s="1"/>
  <c r="CJ1" i="61" s="1"/>
  <c r="CR1" i="61" s="1"/>
  <c r="CZ1" i="61" s="1"/>
  <c r="DH1" i="61" s="1"/>
  <c r="AA3" i="61"/>
  <c r="Z3" i="61"/>
  <c r="Y3" i="61"/>
  <c r="W3" i="61"/>
  <c r="I3" i="61"/>
  <c r="BH2" i="61"/>
  <c r="BG2" i="61"/>
  <c r="BF2" i="61"/>
  <c r="BE2" i="61"/>
  <c r="BD2" i="61"/>
  <c r="BC2" i="61"/>
  <c r="U2" i="61"/>
  <c r="BE1" i="61"/>
  <c r="BM1" i="61" s="1"/>
  <c r="BU1" i="61" s="1"/>
  <c r="CC1" i="61" s="1"/>
  <c r="CK1" i="61" s="1"/>
  <c r="CS1" i="61" s="1"/>
  <c r="DA1" i="61" s="1"/>
  <c r="DI1" i="61" s="1"/>
  <c r="BC1" i="61"/>
  <c r="BK1" i="61" s="1"/>
  <c r="BS1" i="61" s="1"/>
  <c r="CA1" i="61" s="1"/>
  <c r="CI1" i="61" s="1"/>
  <c r="CQ1" i="61" s="1"/>
  <c r="CY1" i="61" s="1"/>
  <c r="DG1" i="61" s="1"/>
  <c r="L108" i="60"/>
  <c r="G108" i="60"/>
  <c r="F108" i="60"/>
  <c r="E108" i="60"/>
  <c r="D108" i="60"/>
  <c r="C108" i="60"/>
  <c r="B108" i="60"/>
  <c r="K108" i="60" s="1"/>
  <c r="A108" i="60"/>
  <c r="L107" i="60"/>
  <c r="G107" i="60"/>
  <c r="F107" i="60"/>
  <c r="E107" i="60"/>
  <c r="D107" i="60"/>
  <c r="C107" i="60"/>
  <c r="K107" i="60" s="1"/>
  <c r="B107" i="60"/>
  <c r="A107" i="60"/>
  <c r="G106" i="60"/>
  <c r="F106" i="60"/>
  <c r="E106" i="60"/>
  <c r="D106" i="60"/>
  <c r="K106" i="60" s="1"/>
  <c r="C106" i="60"/>
  <c r="B106" i="60"/>
  <c r="A106" i="60"/>
  <c r="L105" i="60"/>
  <c r="G105" i="60"/>
  <c r="F105" i="60"/>
  <c r="E105" i="60"/>
  <c r="K105" i="60" s="1"/>
  <c r="D105" i="60"/>
  <c r="C105" i="60"/>
  <c r="B105" i="60"/>
  <c r="A105" i="60"/>
  <c r="G104" i="60"/>
  <c r="F104" i="60"/>
  <c r="K104" i="60" s="1"/>
  <c r="E104" i="60"/>
  <c r="D104" i="60"/>
  <c r="C104" i="60"/>
  <c r="B104" i="60"/>
  <c r="A104" i="60"/>
  <c r="L103" i="60"/>
  <c r="G103" i="60"/>
  <c r="K103" i="60" s="1"/>
  <c r="F103" i="60"/>
  <c r="E103" i="60"/>
  <c r="D103" i="60"/>
  <c r="C103" i="60"/>
  <c r="B103" i="60"/>
  <c r="A103" i="60"/>
  <c r="K102" i="60"/>
  <c r="G102" i="60"/>
  <c r="F102" i="60"/>
  <c r="E102" i="60"/>
  <c r="D102" i="60"/>
  <c r="C102" i="60"/>
  <c r="B102" i="60"/>
  <c r="A102" i="60"/>
  <c r="L101" i="60"/>
  <c r="G101" i="60"/>
  <c r="F101" i="60"/>
  <c r="E101" i="60"/>
  <c r="D101" i="60"/>
  <c r="C101" i="60"/>
  <c r="B101" i="60"/>
  <c r="A101" i="60"/>
  <c r="K101" i="60" s="1"/>
  <c r="L100" i="60"/>
  <c r="G100" i="60"/>
  <c r="F100" i="60"/>
  <c r="E100" i="60"/>
  <c r="D100" i="60"/>
  <c r="C100" i="60"/>
  <c r="B100" i="60"/>
  <c r="K100" i="60" s="1"/>
  <c r="A100" i="60"/>
  <c r="G99" i="60"/>
  <c r="F99" i="60"/>
  <c r="E99" i="60"/>
  <c r="D99" i="60"/>
  <c r="C99" i="60"/>
  <c r="K99" i="60" s="1"/>
  <c r="B99" i="60"/>
  <c r="A99" i="60"/>
  <c r="L98" i="60"/>
  <c r="G98" i="60"/>
  <c r="F98" i="60"/>
  <c r="E98" i="60"/>
  <c r="D98" i="60"/>
  <c r="K98" i="60" s="1"/>
  <c r="C98" i="60"/>
  <c r="B98" i="60"/>
  <c r="A98" i="60"/>
  <c r="G97" i="60"/>
  <c r="F97" i="60"/>
  <c r="E97" i="60"/>
  <c r="K97" i="60" s="1"/>
  <c r="D97" i="60"/>
  <c r="C97" i="60"/>
  <c r="B97" i="60"/>
  <c r="A97" i="60"/>
  <c r="G96" i="60"/>
  <c r="F96" i="60"/>
  <c r="K96" i="60" s="1"/>
  <c r="E96" i="60"/>
  <c r="D96" i="60"/>
  <c r="C96" i="60"/>
  <c r="B96" i="60"/>
  <c r="A96" i="60"/>
  <c r="L95" i="60"/>
  <c r="G95" i="60"/>
  <c r="K95" i="60" s="1"/>
  <c r="F95" i="60"/>
  <c r="E95" i="60"/>
  <c r="D95" i="60"/>
  <c r="C95" i="60"/>
  <c r="B95" i="60"/>
  <c r="A95" i="60"/>
  <c r="K94" i="60"/>
  <c r="G94" i="60"/>
  <c r="F94" i="60"/>
  <c r="E94" i="60"/>
  <c r="D94" i="60"/>
  <c r="C94" i="60"/>
  <c r="B94" i="60"/>
  <c r="A94" i="60"/>
  <c r="L93" i="60"/>
  <c r="G93" i="60"/>
  <c r="F93" i="60"/>
  <c r="E93" i="60"/>
  <c r="D93" i="60"/>
  <c r="C93" i="60"/>
  <c r="B93" i="60"/>
  <c r="A93" i="60"/>
  <c r="K93" i="60" s="1"/>
  <c r="L92" i="60"/>
  <c r="G92" i="60"/>
  <c r="F92" i="60"/>
  <c r="E92" i="60"/>
  <c r="D92" i="60"/>
  <c r="C92" i="60"/>
  <c r="B92" i="60"/>
  <c r="K92" i="60" s="1"/>
  <c r="A92" i="60"/>
  <c r="G91" i="60"/>
  <c r="F91" i="60"/>
  <c r="E91" i="60"/>
  <c r="D91" i="60"/>
  <c r="C91" i="60"/>
  <c r="K91" i="60" s="1"/>
  <c r="B91" i="60"/>
  <c r="A91" i="60"/>
  <c r="G90" i="60"/>
  <c r="F90" i="60"/>
  <c r="E90" i="60"/>
  <c r="D90" i="60"/>
  <c r="K90" i="60" s="1"/>
  <c r="C90" i="60"/>
  <c r="B90" i="60"/>
  <c r="A90" i="60"/>
  <c r="L89" i="60"/>
  <c r="G89" i="60"/>
  <c r="F89" i="60"/>
  <c r="E89" i="60"/>
  <c r="K89" i="60" s="1"/>
  <c r="D89" i="60"/>
  <c r="C89" i="60"/>
  <c r="B89" i="60"/>
  <c r="A89" i="60"/>
  <c r="G88" i="60"/>
  <c r="F88" i="60"/>
  <c r="K88" i="60" s="1"/>
  <c r="E88" i="60"/>
  <c r="D88" i="60"/>
  <c r="C88" i="60"/>
  <c r="B88" i="60"/>
  <c r="A88" i="60"/>
  <c r="G87" i="60"/>
  <c r="F87" i="60"/>
  <c r="E87" i="60"/>
  <c r="D87" i="60"/>
  <c r="C87" i="60"/>
  <c r="B87" i="60"/>
  <c r="A87" i="60"/>
  <c r="K86" i="60"/>
  <c r="G86" i="60"/>
  <c r="F86" i="60"/>
  <c r="E86" i="60"/>
  <c r="D86" i="60"/>
  <c r="C86" i="60"/>
  <c r="B86" i="60"/>
  <c r="A86" i="60"/>
  <c r="L85" i="60"/>
  <c r="G85" i="60"/>
  <c r="F85" i="60"/>
  <c r="E85" i="60"/>
  <c r="D85" i="60"/>
  <c r="C85" i="60"/>
  <c r="B85" i="60"/>
  <c r="A85" i="60"/>
  <c r="K85" i="60" s="1"/>
  <c r="J77" i="60"/>
  <c r="J76" i="60"/>
  <c r="J75" i="60"/>
  <c r="J74" i="60"/>
  <c r="J73" i="60"/>
  <c r="J72" i="60"/>
  <c r="J71" i="60"/>
  <c r="J70" i="60"/>
  <c r="J69" i="60"/>
  <c r="J68" i="60"/>
  <c r="J67" i="60"/>
  <c r="J66" i="60"/>
  <c r="J65" i="60"/>
  <c r="J64" i="60"/>
  <c r="J63" i="60"/>
  <c r="J62" i="60"/>
  <c r="J61" i="60"/>
  <c r="J60" i="60"/>
  <c r="J59" i="60"/>
  <c r="J58" i="60"/>
  <c r="J57" i="60"/>
  <c r="J56" i="60"/>
  <c r="J55" i="60"/>
  <c r="J54" i="60"/>
  <c r="J53" i="60"/>
  <c r="J52" i="60"/>
  <c r="J51" i="60"/>
  <c r="J50" i="60"/>
  <c r="J49" i="60"/>
  <c r="J48" i="60"/>
  <c r="J47" i="60"/>
  <c r="J46" i="60"/>
  <c r="J45" i="60"/>
  <c r="J44" i="60"/>
  <c r="J43" i="60"/>
  <c r="J42" i="60"/>
  <c r="J41" i="60"/>
  <c r="J40" i="60"/>
  <c r="J39" i="60"/>
  <c r="J38" i="60"/>
  <c r="J37" i="60"/>
  <c r="S36" i="60"/>
  <c r="R36" i="60"/>
  <c r="Q36" i="60"/>
  <c r="Q30" i="60" s="1"/>
  <c r="AF10" i="60" s="1"/>
  <c r="P36" i="60"/>
  <c r="O36" i="60"/>
  <c r="N36" i="60"/>
  <c r="M36" i="60"/>
  <c r="L36" i="60"/>
  <c r="J36" i="60"/>
  <c r="S35" i="60"/>
  <c r="R35" i="60"/>
  <c r="R27" i="60" s="1"/>
  <c r="AH7" i="60" s="1"/>
  <c r="Q35" i="60"/>
  <c r="P35" i="60"/>
  <c r="O35" i="60"/>
  <c r="N35" i="60"/>
  <c r="M35" i="60"/>
  <c r="L35" i="60"/>
  <c r="J35" i="60"/>
  <c r="S34" i="60"/>
  <c r="S24" i="60" s="1"/>
  <c r="AJ4" i="60" s="1"/>
  <c r="R34" i="60"/>
  <c r="Q34" i="60"/>
  <c r="P34" i="60"/>
  <c r="O34" i="60"/>
  <c r="N34" i="60"/>
  <c r="M34" i="60"/>
  <c r="L34" i="60"/>
  <c r="J34" i="60"/>
  <c r="J33" i="60"/>
  <c r="J32" i="60"/>
  <c r="J31" i="60"/>
  <c r="S30" i="60"/>
  <c r="R30" i="60"/>
  <c r="P30" i="60"/>
  <c r="O30" i="60"/>
  <c r="N30" i="60"/>
  <c r="M30" i="60"/>
  <c r="L30" i="60"/>
  <c r="J30" i="60"/>
  <c r="S29" i="60"/>
  <c r="Q29" i="60"/>
  <c r="P29" i="60"/>
  <c r="N29" i="60"/>
  <c r="L29" i="60"/>
  <c r="J29" i="60"/>
  <c r="S28" i="60"/>
  <c r="Q28" i="60"/>
  <c r="P28" i="60"/>
  <c r="N28" i="60"/>
  <c r="M28" i="60"/>
  <c r="L28" i="60"/>
  <c r="J28" i="60"/>
  <c r="S27" i="60"/>
  <c r="Q27" i="60"/>
  <c r="P27" i="60"/>
  <c r="O27" i="60"/>
  <c r="N27" i="60"/>
  <c r="M27" i="60"/>
  <c r="L27" i="60"/>
  <c r="J27" i="60"/>
  <c r="R26" i="60"/>
  <c r="Q26" i="60"/>
  <c r="P26" i="60"/>
  <c r="O26" i="60"/>
  <c r="N26" i="60"/>
  <c r="M26" i="60"/>
  <c r="L26" i="60"/>
  <c r="J26" i="60"/>
  <c r="BH25" i="60"/>
  <c r="BE25" i="60"/>
  <c r="R25" i="60"/>
  <c r="Q25" i="60"/>
  <c r="P25" i="60"/>
  <c r="O25" i="60"/>
  <c r="N25" i="60"/>
  <c r="M25" i="60"/>
  <c r="L25" i="60"/>
  <c r="J25" i="60"/>
  <c r="R24" i="60"/>
  <c r="Q24" i="60"/>
  <c r="AF4" i="60" s="1"/>
  <c r="P24" i="60"/>
  <c r="O24" i="60"/>
  <c r="N24" i="60"/>
  <c r="M24" i="60"/>
  <c r="L24" i="60"/>
  <c r="J24" i="60"/>
  <c r="S23" i="60"/>
  <c r="R23" i="60"/>
  <c r="Q23" i="60"/>
  <c r="P23" i="60"/>
  <c r="N23" i="60"/>
  <c r="M23" i="60"/>
  <c r="L23" i="60"/>
  <c r="J23" i="60"/>
  <c r="S22" i="60"/>
  <c r="R22" i="60"/>
  <c r="Q22" i="60"/>
  <c r="P22" i="60"/>
  <c r="N22" i="60"/>
  <c r="M22" i="60"/>
  <c r="L22" i="60"/>
  <c r="J22" i="60"/>
  <c r="Q21" i="60"/>
  <c r="P21" i="60"/>
  <c r="O21" i="60"/>
  <c r="N21" i="60"/>
  <c r="M21" i="60"/>
  <c r="J21" i="60"/>
  <c r="S20" i="60"/>
  <c r="R20" i="60"/>
  <c r="Q20" i="60"/>
  <c r="L106" i="60" s="1"/>
  <c r="P20" i="60"/>
  <c r="N20" i="60"/>
  <c r="M20" i="60"/>
  <c r="L20" i="60"/>
  <c r="BA50" i="60" s="1"/>
  <c r="J20" i="60"/>
  <c r="J19" i="60"/>
  <c r="S18" i="60"/>
  <c r="R18" i="60"/>
  <c r="Q18" i="60"/>
  <c r="P18" i="60"/>
  <c r="O18" i="60"/>
  <c r="N18" i="60"/>
  <c r="M18" i="60"/>
  <c r="L18" i="60"/>
  <c r="J18" i="60"/>
  <c r="P17" i="60"/>
  <c r="O17" i="60"/>
  <c r="N17" i="60"/>
  <c r="M17" i="60"/>
  <c r="L17" i="60"/>
  <c r="V9" i="60" s="1"/>
  <c r="S15" i="60"/>
  <c r="R15" i="60"/>
  <c r="Q15" i="60"/>
  <c r="P15" i="60"/>
  <c r="O15" i="60"/>
  <c r="N15" i="60"/>
  <c r="M15" i="60"/>
  <c r="L15" i="60"/>
  <c r="S14" i="60"/>
  <c r="R14" i="60"/>
  <c r="P14" i="60"/>
  <c r="N14" i="60"/>
  <c r="L14" i="60"/>
  <c r="S13" i="60"/>
  <c r="Q13" i="60"/>
  <c r="P13" i="60"/>
  <c r="O13" i="60"/>
  <c r="L96" i="60" s="1"/>
  <c r="N13" i="60"/>
  <c r="M13" i="60"/>
  <c r="L94" i="60" s="1"/>
  <c r="L13" i="60"/>
  <c r="BA42" i="60" s="1"/>
  <c r="S11" i="60"/>
  <c r="R11" i="60"/>
  <c r="R13" i="60" s="1"/>
  <c r="Q11" i="60"/>
  <c r="P11" i="60"/>
  <c r="O11" i="60"/>
  <c r="N11" i="60"/>
  <c r="M11" i="60"/>
  <c r="L11" i="60"/>
  <c r="AJ10" i="60"/>
  <c r="AH10" i="60"/>
  <c r="AD10" i="60"/>
  <c r="AB10" i="60"/>
  <c r="Z10" i="60"/>
  <c r="X10" i="60"/>
  <c r="V10" i="60"/>
  <c r="R10" i="60"/>
  <c r="Q10" i="60"/>
  <c r="P10" i="60"/>
  <c r="O10" i="60"/>
  <c r="N10" i="60"/>
  <c r="M10" i="60"/>
  <c r="AK9" i="60"/>
  <c r="AI9" i="60"/>
  <c r="AG9" i="60"/>
  <c r="AE9" i="60"/>
  <c r="AC9" i="60"/>
  <c r="AB9" i="60"/>
  <c r="AA9" i="60"/>
  <c r="Y9" i="60"/>
  <c r="X9" i="60"/>
  <c r="W9" i="60"/>
  <c r="I9" i="60"/>
  <c r="AJ8" i="60"/>
  <c r="AI8" i="60"/>
  <c r="AH8" i="60"/>
  <c r="AG8" i="60"/>
  <c r="AF8" i="60"/>
  <c r="AE8" i="60"/>
  <c r="AD8" i="60"/>
  <c r="AB8" i="60"/>
  <c r="AA8" i="60"/>
  <c r="Z8" i="60"/>
  <c r="Y8" i="60"/>
  <c r="X8" i="60"/>
  <c r="W8" i="60"/>
  <c r="V8" i="60"/>
  <c r="U8" i="60"/>
  <c r="S8" i="60"/>
  <c r="R8" i="60"/>
  <c r="Q8" i="60"/>
  <c r="P8" i="60"/>
  <c r="O8" i="60"/>
  <c r="N8" i="60"/>
  <c r="M8" i="60"/>
  <c r="L8" i="60"/>
  <c r="J8" i="60"/>
  <c r="AT7" i="60"/>
  <c r="AS7" i="60"/>
  <c r="AR7" i="60"/>
  <c r="AQ7" i="60"/>
  <c r="AP7" i="60"/>
  <c r="AO7" i="60"/>
  <c r="AN7" i="60"/>
  <c r="AM7" i="60"/>
  <c r="AJ7" i="60"/>
  <c r="AF7" i="60"/>
  <c r="AD7" i="60"/>
  <c r="AB7" i="60"/>
  <c r="Z7" i="60"/>
  <c r="X7" i="60"/>
  <c r="V7" i="60"/>
  <c r="U7" i="60"/>
  <c r="S7" i="60"/>
  <c r="Q7" i="60"/>
  <c r="N7" i="60"/>
  <c r="M7" i="60"/>
  <c r="L7" i="60"/>
  <c r="AK6" i="60"/>
  <c r="AI6" i="60"/>
  <c r="AG6" i="60"/>
  <c r="AF6" i="60"/>
  <c r="AD9" i="60" s="1"/>
  <c r="AE6" i="60"/>
  <c r="AD6" i="60"/>
  <c r="AC6" i="60"/>
  <c r="AB6" i="60"/>
  <c r="Z9" i="60" s="1"/>
  <c r="AA6" i="60"/>
  <c r="Z6" i="60"/>
  <c r="Y6" i="60"/>
  <c r="X6" i="60"/>
  <c r="W6" i="60"/>
  <c r="S6" i="60"/>
  <c r="R6" i="60"/>
  <c r="L91" i="60" s="1"/>
  <c r="Q6" i="60"/>
  <c r="L90" i="60" s="1"/>
  <c r="P6" i="60"/>
  <c r="N6" i="60"/>
  <c r="M6" i="60"/>
  <c r="L86" i="60" s="1"/>
  <c r="L6" i="60"/>
  <c r="L1" i="60" s="1"/>
  <c r="AT5" i="60"/>
  <c r="AS5" i="60"/>
  <c r="AR5" i="60"/>
  <c r="AQ5" i="60"/>
  <c r="AP5" i="60"/>
  <c r="AO5" i="60"/>
  <c r="AN5" i="60"/>
  <c r="AM5" i="60"/>
  <c r="AJ5" i="60"/>
  <c r="AI5" i="60"/>
  <c r="AH5" i="60"/>
  <c r="AG5" i="60"/>
  <c r="AF5" i="60"/>
  <c r="AE5" i="60"/>
  <c r="AC8" i="60" s="1"/>
  <c r="AD5" i="60"/>
  <c r="AC5" i="60"/>
  <c r="AB5" i="60"/>
  <c r="AA5" i="60"/>
  <c r="Z5" i="60"/>
  <c r="Y5" i="60"/>
  <c r="X5" i="60"/>
  <c r="W5" i="60"/>
  <c r="V5" i="60"/>
  <c r="AH4" i="60"/>
  <c r="AD4" i="60"/>
  <c r="AB4" i="60"/>
  <c r="Z4" i="60"/>
  <c r="X4" i="60"/>
  <c r="V4" i="60"/>
  <c r="U4" i="60"/>
  <c r="S4" i="60"/>
  <c r="R4" i="60"/>
  <c r="Q4" i="60"/>
  <c r="P4" i="60"/>
  <c r="O4" i="60"/>
  <c r="N4" i="60"/>
  <c r="M4" i="60"/>
  <c r="L4" i="60"/>
  <c r="I4" i="60"/>
  <c r="DL3" i="60"/>
  <c r="DK3" i="60"/>
  <c r="DJ3" i="60"/>
  <c r="DI3" i="60"/>
  <c r="DH3" i="60"/>
  <c r="DG3" i="60"/>
  <c r="DF3" i="60"/>
  <c r="DE3" i="60"/>
  <c r="DD3" i="60"/>
  <c r="DC3" i="60"/>
  <c r="DB3" i="60"/>
  <c r="DA3" i="60"/>
  <c r="CZ3" i="60"/>
  <c r="CY3" i="60"/>
  <c r="CX3" i="60"/>
  <c r="CW3" i="60"/>
  <c r="CV3" i="60"/>
  <c r="CU3" i="60"/>
  <c r="CT3" i="60"/>
  <c r="CS3" i="60"/>
  <c r="CR3" i="60"/>
  <c r="CQ3" i="60"/>
  <c r="CP3" i="60"/>
  <c r="CO3" i="60"/>
  <c r="CN3" i="60"/>
  <c r="CM3" i="60"/>
  <c r="CL3" i="60"/>
  <c r="CK3" i="60"/>
  <c r="CJ3" i="60"/>
  <c r="CI3" i="60"/>
  <c r="CH3" i="60"/>
  <c r="CG3" i="60"/>
  <c r="CF3" i="60"/>
  <c r="CE3" i="60"/>
  <c r="CD3" i="60"/>
  <c r="CC3" i="60"/>
  <c r="CB3" i="60"/>
  <c r="CA3" i="60"/>
  <c r="BZ3" i="60"/>
  <c r="BY3" i="60"/>
  <c r="BX3" i="60"/>
  <c r="BW3" i="60"/>
  <c r="BV3" i="60"/>
  <c r="BU3" i="60"/>
  <c r="BT3" i="60"/>
  <c r="BS3" i="60"/>
  <c r="BR3" i="60"/>
  <c r="BQ3" i="60"/>
  <c r="BP3" i="60"/>
  <c r="BO3" i="60"/>
  <c r="BN3" i="60"/>
  <c r="BM3" i="60"/>
  <c r="BL3" i="60"/>
  <c r="BK3" i="60"/>
  <c r="BJ3" i="60"/>
  <c r="BI3" i="60"/>
  <c r="BH3" i="60"/>
  <c r="BG3" i="60"/>
  <c r="BF3" i="60"/>
  <c r="BE3" i="60"/>
  <c r="BD3" i="60"/>
  <c r="BC3" i="60"/>
  <c r="BB3" i="60"/>
  <c r="BA3" i="60"/>
  <c r="AT3" i="60"/>
  <c r="AS3" i="60"/>
  <c r="AR3" i="60"/>
  <c r="AQ3" i="60"/>
  <c r="AP3" i="60"/>
  <c r="AO3" i="60"/>
  <c r="AN3" i="60"/>
  <c r="AM3" i="60"/>
  <c r="AK3" i="60"/>
  <c r="AJ3" i="60"/>
  <c r="AI3" i="60"/>
  <c r="AH3" i="60"/>
  <c r="AG3" i="60"/>
  <c r="AF3" i="60"/>
  <c r="AE3" i="60"/>
  <c r="AD3" i="60"/>
  <c r="AC3" i="60"/>
  <c r="AB3" i="60"/>
  <c r="AA3" i="60"/>
  <c r="Z3" i="60"/>
  <c r="Y3" i="60"/>
  <c r="W3" i="60"/>
  <c r="I3" i="60"/>
  <c r="BH2" i="60"/>
  <c r="BG2" i="60"/>
  <c r="BF2" i="60"/>
  <c r="BE2" i="60"/>
  <c r="BD2" i="60"/>
  <c r="BC2" i="60"/>
  <c r="U2" i="60"/>
  <c r="BU1" i="60"/>
  <c r="CC1" i="60" s="1"/>
  <c r="CK1" i="60" s="1"/>
  <c r="CS1" i="60" s="1"/>
  <c r="DA1" i="60" s="1"/>
  <c r="DI1" i="60" s="1"/>
  <c r="BP1" i="60"/>
  <c r="BX1" i="60" s="1"/>
  <c r="CF1" i="60" s="1"/>
  <c r="CN1" i="60" s="1"/>
  <c r="CV1" i="60" s="1"/>
  <c r="DD1" i="60" s="1"/>
  <c r="DL1" i="60" s="1"/>
  <c r="BO1" i="60"/>
  <c r="BW1" i="60" s="1"/>
  <c r="CE1" i="60" s="1"/>
  <c r="CM1" i="60" s="1"/>
  <c r="CU1" i="60" s="1"/>
  <c r="DC1" i="60" s="1"/>
  <c r="DK1" i="60" s="1"/>
  <c r="BM1" i="60"/>
  <c r="BL1" i="60"/>
  <c r="BT1" i="60" s="1"/>
  <c r="CB1" i="60" s="1"/>
  <c r="CJ1" i="60" s="1"/>
  <c r="CR1" i="60" s="1"/>
  <c r="CZ1" i="60" s="1"/>
  <c r="DH1" i="60" s="1"/>
  <c r="BK1" i="60"/>
  <c r="BS1" i="60" s="1"/>
  <c r="CA1" i="60" s="1"/>
  <c r="CI1" i="60" s="1"/>
  <c r="CQ1" i="60" s="1"/>
  <c r="CY1" i="60" s="1"/>
  <c r="DG1" i="60" s="1"/>
  <c r="BH1" i="60"/>
  <c r="BG1" i="60"/>
  <c r="BF1" i="60"/>
  <c r="BN1" i="60" s="1"/>
  <c r="BV1" i="60" s="1"/>
  <c r="CD1" i="60" s="1"/>
  <c r="CL1" i="60" s="1"/>
  <c r="CT1" i="60" s="1"/>
  <c r="DB1" i="60" s="1"/>
  <c r="DJ1" i="60" s="1"/>
  <c r="BE1" i="60"/>
  <c r="BD1" i="60"/>
  <c r="BC1" i="60"/>
  <c r="S1" i="60"/>
  <c r="Q1" i="60"/>
  <c r="P1" i="60"/>
  <c r="M1" i="60"/>
  <c r="G1" i="60"/>
  <c r="L108" i="59"/>
  <c r="G108" i="59"/>
  <c r="F108" i="59"/>
  <c r="E108" i="59"/>
  <c r="D108" i="59"/>
  <c r="C108" i="59"/>
  <c r="B108" i="59"/>
  <c r="A108" i="59"/>
  <c r="K108" i="59" s="1"/>
  <c r="L107" i="59"/>
  <c r="G107" i="59"/>
  <c r="F107" i="59"/>
  <c r="E107" i="59"/>
  <c r="D107" i="59"/>
  <c r="C107" i="59"/>
  <c r="B107" i="59"/>
  <c r="K107" i="59" s="1"/>
  <c r="A107" i="59"/>
  <c r="L106" i="59"/>
  <c r="G106" i="59"/>
  <c r="F106" i="59"/>
  <c r="E106" i="59"/>
  <c r="D106" i="59"/>
  <c r="C106" i="59"/>
  <c r="K106" i="59" s="1"/>
  <c r="B106" i="59"/>
  <c r="A106" i="59"/>
  <c r="G105" i="59"/>
  <c r="F105" i="59"/>
  <c r="E105" i="59"/>
  <c r="D105" i="59"/>
  <c r="K105" i="59" s="1"/>
  <c r="C105" i="59"/>
  <c r="B105" i="59"/>
  <c r="A105" i="59"/>
  <c r="L104" i="59"/>
  <c r="G104" i="59"/>
  <c r="F104" i="59"/>
  <c r="E104" i="59"/>
  <c r="K104" i="59" s="1"/>
  <c r="D104" i="59"/>
  <c r="C104" i="59"/>
  <c r="B104" i="59"/>
  <c r="A104" i="59"/>
  <c r="G103" i="59"/>
  <c r="F103" i="59"/>
  <c r="K103" i="59" s="1"/>
  <c r="E103" i="59"/>
  <c r="D103" i="59"/>
  <c r="C103" i="59"/>
  <c r="B103" i="59"/>
  <c r="A103" i="59"/>
  <c r="L102" i="59"/>
  <c r="G102" i="59"/>
  <c r="K102" i="59" s="1"/>
  <c r="F102" i="59"/>
  <c r="E102" i="59"/>
  <c r="D102" i="59"/>
  <c r="C102" i="59"/>
  <c r="B102" i="59"/>
  <c r="A102" i="59"/>
  <c r="K101" i="59"/>
  <c r="G101" i="59"/>
  <c r="F101" i="59"/>
  <c r="E101" i="59"/>
  <c r="D101" i="59"/>
  <c r="C101" i="59"/>
  <c r="B101" i="59"/>
  <c r="A101" i="59"/>
  <c r="L100" i="59"/>
  <c r="G100" i="59"/>
  <c r="F100" i="59"/>
  <c r="E100" i="59"/>
  <c r="D100" i="59"/>
  <c r="C100" i="59"/>
  <c r="B100" i="59"/>
  <c r="A100" i="59"/>
  <c r="K100" i="59" s="1"/>
  <c r="L99" i="59"/>
  <c r="G99" i="59"/>
  <c r="F99" i="59"/>
  <c r="E99" i="59"/>
  <c r="D99" i="59"/>
  <c r="C99" i="59"/>
  <c r="B99" i="59"/>
  <c r="K99" i="59" s="1"/>
  <c r="A99" i="59"/>
  <c r="G98" i="59"/>
  <c r="F98" i="59"/>
  <c r="E98" i="59"/>
  <c r="D98" i="59"/>
  <c r="C98" i="59"/>
  <c r="K98" i="59" s="1"/>
  <c r="B98" i="59"/>
  <c r="A98" i="59"/>
  <c r="L97" i="59"/>
  <c r="G97" i="59"/>
  <c r="F97" i="59"/>
  <c r="E97" i="59"/>
  <c r="D97" i="59"/>
  <c r="K97" i="59" s="1"/>
  <c r="C97" i="59"/>
  <c r="B97" i="59"/>
  <c r="A97" i="59"/>
  <c r="G96" i="59"/>
  <c r="F96" i="59"/>
  <c r="E96" i="59"/>
  <c r="K96" i="59" s="1"/>
  <c r="D96" i="59"/>
  <c r="C96" i="59"/>
  <c r="B96" i="59"/>
  <c r="A96" i="59"/>
  <c r="G95" i="59"/>
  <c r="F95" i="59"/>
  <c r="K95" i="59" s="1"/>
  <c r="E95" i="59"/>
  <c r="D95" i="59"/>
  <c r="C95" i="59"/>
  <c r="B95" i="59"/>
  <c r="A95" i="59"/>
  <c r="L94" i="59"/>
  <c r="G94" i="59"/>
  <c r="K94" i="59" s="1"/>
  <c r="F94" i="59"/>
  <c r="E94" i="59"/>
  <c r="D94" i="59"/>
  <c r="C94" i="59"/>
  <c r="B94" i="59"/>
  <c r="A94" i="59"/>
  <c r="L93" i="59"/>
  <c r="K93" i="59"/>
  <c r="G93" i="59"/>
  <c r="F93" i="59"/>
  <c r="E93" i="59"/>
  <c r="D93" i="59"/>
  <c r="C93" i="59"/>
  <c r="B93" i="59"/>
  <c r="A93" i="59"/>
  <c r="L92" i="59"/>
  <c r="G92" i="59"/>
  <c r="F92" i="59"/>
  <c r="E92" i="59"/>
  <c r="D92" i="59"/>
  <c r="C92" i="59"/>
  <c r="B92" i="59"/>
  <c r="A92" i="59"/>
  <c r="K92" i="59" s="1"/>
  <c r="G91" i="59"/>
  <c r="F91" i="59"/>
  <c r="E91" i="59"/>
  <c r="D91" i="59"/>
  <c r="C91" i="59"/>
  <c r="B91" i="59"/>
  <c r="K91" i="59" s="1"/>
  <c r="A91" i="59"/>
  <c r="G90" i="59"/>
  <c r="F90" i="59"/>
  <c r="E90" i="59"/>
  <c r="D90" i="59"/>
  <c r="C90" i="59"/>
  <c r="K90" i="59" s="1"/>
  <c r="B90" i="59"/>
  <c r="A90" i="59"/>
  <c r="G89" i="59"/>
  <c r="F89" i="59"/>
  <c r="E89" i="59"/>
  <c r="D89" i="59"/>
  <c r="K89" i="59" s="1"/>
  <c r="C89" i="59"/>
  <c r="B89" i="59"/>
  <c r="A89" i="59"/>
  <c r="G88" i="59"/>
  <c r="F88" i="59"/>
  <c r="E88" i="59"/>
  <c r="K88" i="59" s="1"/>
  <c r="D88" i="59"/>
  <c r="C88" i="59"/>
  <c r="B88" i="59"/>
  <c r="A88" i="59"/>
  <c r="G87" i="59"/>
  <c r="F87" i="59"/>
  <c r="K87" i="59" s="1"/>
  <c r="E87" i="59"/>
  <c r="D87" i="59"/>
  <c r="C87" i="59"/>
  <c r="B87" i="59"/>
  <c r="A87" i="59"/>
  <c r="G86" i="59"/>
  <c r="K86" i="59" s="1"/>
  <c r="F86" i="59"/>
  <c r="E86" i="59"/>
  <c r="D86" i="59"/>
  <c r="C86" i="59"/>
  <c r="B86" i="59"/>
  <c r="A86" i="59"/>
  <c r="K85" i="59"/>
  <c r="G85" i="59"/>
  <c r="F85" i="59"/>
  <c r="E85" i="59"/>
  <c r="D85" i="59"/>
  <c r="C85" i="59"/>
  <c r="B85" i="59"/>
  <c r="A85" i="59"/>
  <c r="J77" i="59"/>
  <c r="J76" i="59"/>
  <c r="J75" i="59"/>
  <c r="J74" i="59"/>
  <c r="J73" i="59"/>
  <c r="J72" i="59"/>
  <c r="J71" i="59"/>
  <c r="J70" i="59"/>
  <c r="J69" i="59"/>
  <c r="J68" i="59"/>
  <c r="J67" i="59"/>
  <c r="J66" i="59"/>
  <c r="J65" i="59"/>
  <c r="J64" i="59"/>
  <c r="J63" i="59"/>
  <c r="J62" i="59"/>
  <c r="J61" i="59"/>
  <c r="J60" i="59"/>
  <c r="J59" i="59"/>
  <c r="J58" i="59"/>
  <c r="J57" i="59"/>
  <c r="J56" i="59"/>
  <c r="J55" i="59"/>
  <c r="J54" i="59"/>
  <c r="J53" i="59"/>
  <c r="J52" i="59"/>
  <c r="J51" i="59"/>
  <c r="J50" i="59"/>
  <c r="J49" i="59"/>
  <c r="J48" i="59"/>
  <c r="J47" i="59"/>
  <c r="J46" i="59"/>
  <c r="J45" i="59"/>
  <c r="J44" i="59"/>
  <c r="J43" i="59"/>
  <c r="BA42" i="59"/>
  <c r="J42" i="59"/>
  <c r="J41" i="59"/>
  <c r="J40" i="59"/>
  <c r="J39" i="59"/>
  <c r="J38" i="59"/>
  <c r="J37" i="59"/>
  <c r="S36" i="59"/>
  <c r="R36" i="59"/>
  <c r="Q36" i="59"/>
  <c r="P36" i="59"/>
  <c r="P30" i="59" s="1"/>
  <c r="O36" i="59"/>
  <c r="N36" i="59"/>
  <c r="M36" i="59"/>
  <c r="L36" i="59"/>
  <c r="J36" i="59"/>
  <c r="S35" i="59"/>
  <c r="R35" i="59"/>
  <c r="Q35" i="59"/>
  <c r="Q27" i="59" s="1"/>
  <c r="AF7" i="59" s="1"/>
  <c r="P35" i="59"/>
  <c r="O35" i="59"/>
  <c r="N35" i="59"/>
  <c r="M35" i="59"/>
  <c r="L35" i="59"/>
  <c r="J35" i="59"/>
  <c r="S34" i="59"/>
  <c r="R34" i="59"/>
  <c r="R24" i="59" s="1"/>
  <c r="AH4" i="59" s="1"/>
  <c r="Q34" i="59"/>
  <c r="P34" i="59"/>
  <c r="O34" i="59"/>
  <c r="N34" i="59"/>
  <c r="M34" i="59"/>
  <c r="L34" i="59"/>
  <c r="J34" i="59"/>
  <c r="J33" i="59"/>
  <c r="J32" i="59"/>
  <c r="J31" i="59"/>
  <c r="S30" i="59"/>
  <c r="R30" i="59"/>
  <c r="Q30" i="59"/>
  <c r="AF10" i="59" s="1"/>
  <c r="O30" i="59"/>
  <c r="N30" i="59"/>
  <c r="M30" i="59"/>
  <c r="L30" i="59"/>
  <c r="J30" i="59"/>
  <c r="S29" i="59"/>
  <c r="Q29" i="59"/>
  <c r="O29" i="59"/>
  <c r="L29" i="59"/>
  <c r="J29" i="59"/>
  <c r="R28" i="59"/>
  <c r="Q28" i="59"/>
  <c r="O28" i="59"/>
  <c r="N28" i="59"/>
  <c r="M28" i="59"/>
  <c r="L28" i="59"/>
  <c r="J28" i="59"/>
  <c r="S27" i="59"/>
  <c r="R27" i="59"/>
  <c r="P27" i="59"/>
  <c r="O27" i="59"/>
  <c r="N27" i="59"/>
  <c r="M27" i="59"/>
  <c r="L27" i="59"/>
  <c r="J27" i="59"/>
  <c r="S26" i="59"/>
  <c r="P26" i="59"/>
  <c r="O26" i="59"/>
  <c r="N26" i="59"/>
  <c r="M26" i="59"/>
  <c r="L26" i="59"/>
  <c r="J26" i="59"/>
  <c r="BH25" i="59"/>
  <c r="BE25" i="59"/>
  <c r="S25" i="59"/>
  <c r="P25" i="59"/>
  <c r="O25" i="59"/>
  <c r="N25" i="59"/>
  <c r="M25" i="59"/>
  <c r="L25" i="59"/>
  <c r="J25" i="59"/>
  <c r="S24" i="59"/>
  <c r="Q24" i="59"/>
  <c r="P24" i="59"/>
  <c r="AD4" i="59" s="1"/>
  <c r="O24" i="59"/>
  <c r="N24" i="59"/>
  <c r="M24" i="59"/>
  <c r="L24" i="59"/>
  <c r="J24" i="59"/>
  <c r="S23" i="59"/>
  <c r="R23" i="59"/>
  <c r="Q23" i="59"/>
  <c r="O23" i="59"/>
  <c r="M23" i="59"/>
  <c r="J23" i="59"/>
  <c r="S22" i="59"/>
  <c r="R22" i="59"/>
  <c r="Q22" i="59"/>
  <c r="O22" i="59"/>
  <c r="M22" i="59"/>
  <c r="J22" i="59"/>
  <c r="R21" i="59"/>
  <c r="P21" i="59"/>
  <c r="O21" i="59"/>
  <c r="N21" i="59"/>
  <c r="M21" i="59"/>
  <c r="J21" i="59"/>
  <c r="S20" i="59"/>
  <c r="R20" i="59"/>
  <c r="Q20" i="59"/>
  <c r="P20" i="59"/>
  <c r="L105" i="59" s="1"/>
  <c r="O20" i="59"/>
  <c r="M20" i="59"/>
  <c r="L20" i="59"/>
  <c r="J20" i="59"/>
  <c r="J19" i="59"/>
  <c r="S18" i="59"/>
  <c r="R18" i="59"/>
  <c r="Q18" i="59"/>
  <c r="P18" i="59"/>
  <c r="P29" i="59" s="1"/>
  <c r="O18" i="59"/>
  <c r="N18" i="59"/>
  <c r="M18" i="59"/>
  <c r="L18" i="59"/>
  <c r="J18" i="59"/>
  <c r="Q17" i="59"/>
  <c r="O17" i="59"/>
  <c r="N17" i="59"/>
  <c r="M17" i="59"/>
  <c r="L17" i="59"/>
  <c r="S15" i="59"/>
  <c r="R15" i="59"/>
  <c r="Q15" i="59"/>
  <c r="P15" i="59"/>
  <c r="O15" i="59"/>
  <c r="N15" i="59"/>
  <c r="M15" i="59"/>
  <c r="L15" i="59"/>
  <c r="S14" i="59"/>
  <c r="R14" i="59"/>
  <c r="S28" i="59" s="1"/>
  <c r="Q14" i="59"/>
  <c r="R29" i="59" s="1"/>
  <c r="O14" i="59"/>
  <c r="M14" i="59"/>
  <c r="S13" i="59"/>
  <c r="S7" i="59" s="1"/>
  <c r="R13" i="59"/>
  <c r="P13" i="59"/>
  <c r="O13" i="59"/>
  <c r="N13" i="59"/>
  <c r="L95" i="59" s="1"/>
  <c r="M13" i="59"/>
  <c r="L13" i="59"/>
  <c r="S11" i="59"/>
  <c r="R11" i="59"/>
  <c r="Q11" i="59"/>
  <c r="Q26" i="59" s="1"/>
  <c r="P11" i="59"/>
  <c r="O11" i="59"/>
  <c r="N11" i="59"/>
  <c r="M11" i="59"/>
  <c r="L11" i="59"/>
  <c r="AJ10" i="59"/>
  <c r="AH10" i="59"/>
  <c r="AD10" i="59"/>
  <c r="AB10" i="59"/>
  <c r="Z10" i="59"/>
  <c r="X10" i="59"/>
  <c r="V10" i="59"/>
  <c r="R10" i="59"/>
  <c r="Q10" i="59"/>
  <c r="P10" i="59"/>
  <c r="O10" i="59"/>
  <c r="N10" i="59"/>
  <c r="M10" i="59"/>
  <c r="AK9" i="59"/>
  <c r="AI9" i="59"/>
  <c r="AG9" i="59"/>
  <c r="AF9" i="59"/>
  <c r="AE9" i="59"/>
  <c r="AC9" i="59"/>
  <c r="AB9" i="59"/>
  <c r="AA9" i="59"/>
  <c r="Z9" i="59"/>
  <c r="Y9" i="59"/>
  <c r="X9" i="59"/>
  <c r="W9" i="59"/>
  <c r="V9" i="59"/>
  <c r="AI8" i="59"/>
  <c r="AG8" i="59"/>
  <c r="AF8" i="59"/>
  <c r="AE8" i="59"/>
  <c r="AC8" i="59"/>
  <c r="AA8" i="59"/>
  <c r="Y8" i="59"/>
  <c r="X8" i="59"/>
  <c r="W8" i="59"/>
  <c r="U8" i="59"/>
  <c r="S8" i="59"/>
  <c r="R8" i="59"/>
  <c r="Q8" i="59"/>
  <c r="P8" i="59"/>
  <c r="O8" i="59"/>
  <c r="N8" i="59"/>
  <c r="M8" i="59"/>
  <c r="L8" i="59"/>
  <c r="AT7" i="59"/>
  <c r="AS7" i="59"/>
  <c r="AR7" i="59"/>
  <c r="AQ7" i="59"/>
  <c r="AP7" i="59"/>
  <c r="AO7" i="59"/>
  <c r="AN7" i="59"/>
  <c r="AM7" i="59"/>
  <c r="AJ7" i="59"/>
  <c r="AH7" i="59"/>
  <c r="Z7" i="59"/>
  <c r="X7" i="59"/>
  <c r="V7" i="59"/>
  <c r="U7" i="59"/>
  <c r="R7" i="59"/>
  <c r="P7" i="59"/>
  <c r="M7" i="59"/>
  <c r="L7" i="59"/>
  <c r="AK6" i="59"/>
  <c r="AI6" i="59"/>
  <c r="AH6" i="59"/>
  <c r="AG6" i="59"/>
  <c r="AE6" i="59"/>
  <c r="AD6" i="59"/>
  <c r="AC6" i="59"/>
  <c r="AB6" i="59"/>
  <c r="AA6" i="59"/>
  <c r="Z6" i="59"/>
  <c r="Y6" i="59"/>
  <c r="X6" i="59"/>
  <c r="W6" i="59"/>
  <c r="S6" i="59"/>
  <c r="R6" i="59"/>
  <c r="L91" i="59" s="1"/>
  <c r="Q6" i="59"/>
  <c r="L90" i="59" s="1"/>
  <c r="O6" i="59"/>
  <c r="O1" i="59" s="1"/>
  <c r="M6" i="59"/>
  <c r="AT5" i="59"/>
  <c r="AS5" i="59"/>
  <c r="AR5" i="59"/>
  <c r="AQ5" i="59"/>
  <c r="AP5" i="59"/>
  <c r="AO5" i="59"/>
  <c r="AN5" i="59"/>
  <c r="AM5" i="59"/>
  <c r="AJ5" i="59"/>
  <c r="AH8" i="59" s="1"/>
  <c r="AI5" i="59"/>
  <c r="AH5" i="59"/>
  <c r="AG5" i="59"/>
  <c r="AF5" i="59"/>
  <c r="AD8" i="59" s="1"/>
  <c r="AE5" i="59"/>
  <c r="AD5" i="59"/>
  <c r="AB8" i="59" s="1"/>
  <c r="AC5" i="59"/>
  <c r="AB5" i="59"/>
  <c r="Z8" i="59" s="1"/>
  <c r="AA5" i="59"/>
  <c r="Z5" i="59"/>
  <c r="Y5" i="59"/>
  <c r="X5" i="59"/>
  <c r="V8" i="59" s="1"/>
  <c r="W5" i="59"/>
  <c r="V5" i="59"/>
  <c r="AJ8" i="59" s="1"/>
  <c r="AJ4" i="59"/>
  <c r="AF4" i="59"/>
  <c r="AB4" i="59"/>
  <c r="Z4" i="59"/>
  <c r="X4" i="59"/>
  <c r="V4" i="59"/>
  <c r="U4" i="59"/>
  <c r="S4" i="59"/>
  <c r="R4" i="59"/>
  <c r="Q4" i="59"/>
  <c r="P4" i="59"/>
  <c r="P23" i="59" s="1"/>
  <c r="O4" i="59"/>
  <c r="N4" i="59"/>
  <c r="M4" i="59"/>
  <c r="L4" i="59"/>
  <c r="L6" i="59" s="1"/>
  <c r="I4" i="59"/>
  <c r="DL3" i="59"/>
  <c r="DK3" i="59"/>
  <c r="DJ3" i="59"/>
  <c r="DI3" i="59"/>
  <c r="DH3" i="59"/>
  <c r="DG3" i="59"/>
  <c r="DF3" i="59"/>
  <c r="DE3" i="59"/>
  <c r="DD3" i="59"/>
  <c r="DC3" i="59"/>
  <c r="DB3" i="59"/>
  <c r="DA3" i="59"/>
  <c r="CZ3" i="59"/>
  <c r="CY3" i="59"/>
  <c r="CX3" i="59"/>
  <c r="CW3" i="59"/>
  <c r="CV3" i="59"/>
  <c r="CU3" i="59"/>
  <c r="CT3" i="59"/>
  <c r="CS3" i="59"/>
  <c r="CR3" i="59"/>
  <c r="CQ3" i="59"/>
  <c r="CP3" i="59"/>
  <c r="CO3" i="59"/>
  <c r="CN3" i="59"/>
  <c r="CM3" i="59"/>
  <c r="CL3" i="59"/>
  <c r="CK3" i="59"/>
  <c r="CJ3" i="59"/>
  <c r="CI3" i="59"/>
  <c r="CH3" i="59"/>
  <c r="CG3" i="59"/>
  <c r="CF3" i="59"/>
  <c r="CE3" i="59"/>
  <c r="CD3" i="59"/>
  <c r="CC3" i="59"/>
  <c r="CB3" i="59"/>
  <c r="CA3" i="59"/>
  <c r="BZ3" i="59"/>
  <c r="BY3" i="59"/>
  <c r="BX3" i="59"/>
  <c r="BW3" i="59"/>
  <c r="BV3" i="59"/>
  <c r="BU3" i="59"/>
  <c r="BT3" i="59"/>
  <c r="BS3" i="59"/>
  <c r="BR3" i="59"/>
  <c r="BQ3" i="59"/>
  <c r="BP3" i="59"/>
  <c r="BO3" i="59"/>
  <c r="BN3" i="59"/>
  <c r="BM3" i="59"/>
  <c r="BL3" i="59"/>
  <c r="BK3" i="59"/>
  <c r="BJ3" i="59"/>
  <c r="BI3" i="59"/>
  <c r="BH3" i="59"/>
  <c r="BG3" i="59"/>
  <c r="BF3" i="59"/>
  <c r="BE3" i="59"/>
  <c r="BD3" i="59"/>
  <c r="BC3" i="59"/>
  <c r="BB3" i="59"/>
  <c r="BA3" i="59"/>
  <c r="AT3" i="59"/>
  <c r="AS3" i="59"/>
  <c r="AR3" i="59"/>
  <c r="AQ3" i="59"/>
  <c r="AP3" i="59"/>
  <c r="AO3" i="59"/>
  <c r="AN3" i="59"/>
  <c r="AM3" i="59"/>
  <c r="AK3" i="59"/>
  <c r="AJ3" i="59"/>
  <c r="BH1" i="59" s="1"/>
  <c r="BP1" i="59" s="1"/>
  <c r="BX1" i="59" s="1"/>
  <c r="CF1" i="59" s="1"/>
  <c r="CN1" i="59" s="1"/>
  <c r="CV1" i="59" s="1"/>
  <c r="DD1" i="59" s="1"/>
  <c r="DL1" i="59" s="1"/>
  <c r="AI3" i="59"/>
  <c r="AH3" i="59"/>
  <c r="BG1" i="59" s="1"/>
  <c r="BO1" i="59" s="1"/>
  <c r="BW1" i="59" s="1"/>
  <c r="CE1" i="59" s="1"/>
  <c r="CM1" i="59" s="1"/>
  <c r="CU1" i="59" s="1"/>
  <c r="DC1" i="59" s="1"/>
  <c r="DK1" i="59" s="1"/>
  <c r="AG3" i="59"/>
  <c r="AF3" i="59"/>
  <c r="AE3" i="59"/>
  <c r="AD3" i="59"/>
  <c r="AC3" i="59"/>
  <c r="AB3" i="59"/>
  <c r="AA3" i="59"/>
  <c r="Z3" i="59"/>
  <c r="BC1" i="59" s="1"/>
  <c r="BK1" i="59" s="1"/>
  <c r="BS1" i="59" s="1"/>
  <c r="CA1" i="59" s="1"/>
  <c r="CI1" i="59" s="1"/>
  <c r="CQ1" i="59" s="1"/>
  <c r="CY1" i="59" s="1"/>
  <c r="DG1" i="59" s="1"/>
  <c r="Y3" i="59"/>
  <c r="W3" i="59"/>
  <c r="I3" i="59"/>
  <c r="I9" i="59" s="1"/>
  <c r="G1" i="59" s="1"/>
  <c r="BH2" i="59"/>
  <c r="BG2" i="59"/>
  <c r="BF2" i="59"/>
  <c r="BE2" i="59"/>
  <c r="BD2" i="59"/>
  <c r="BC2" i="59"/>
  <c r="U2" i="59"/>
  <c r="BM1" i="59"/>
  <c r="BU1" i="59" s="1"/>
  <c r="CC1" i="59" s="1"/>
  <c r="CK1" i="59" s="1"/>
  <c r="CS1" i="59" s="1"/>
  <c r="DA1" i="59" s="1"/>
  <c r="DI1" i="59" s="1"/>
  <c r="BL1" i="59"/>
  <c r="BT1" i="59" s="1"/>
  <c r="CB1" i="59" s="1"/>
  <c r="CJ1" i="59" s="1"/>
  <c r="CR1" i="59" s="1"/>
  <c r="CZ1" i="59" s="1"/>
  <c r="DH1" i="59" s="1"/>
  <c r="BF1" i="59"/>
  <c r="BN1" i="59" s="1"/>
  <c r="BV1" i="59" s="1"/>
  <c r="CD1" i="59" s="1"/>
  <c r="CL1" i="59" s="1"/>
  <c r="CT1" i="59" s="1"/>
  <c r="DB1" i="59" s="1"/>
  <c r="DJ1" i="59" s="1"/>
  <c r="BE1" i="59"/>
  <c r="BD1" i="59"/>
  <c r="S1" i="59"/>
  <c r="R1" i="59"/>
  <c r="K108" i="58"/>
  <c r="G108" i="58"/>
  <c r="F108" i="58"/>
  <c r="E108" i="58"/>
  <c r="D108" i="58"/>
  <c r="C108" i="58"/>
  <c r="B108" i="58"/>
  <c r="A108" i="58"/>
  <c r="G107" i="58"/>
  <c r="F107" i="58"/>
  <c r="E107" i="58"/>
  <c r="D107" i="58"/>
  <c r="C107" i="58"/>
  <c r="B107" i="58"/>
  <c r="A107" i="58"/>
  <c r="K107" i="58" s="1"/>
  <c r="G106" i="58"/>
  <c r="F106" i="58"/>
  <c r="E106" i="58"/>
  <c r="D106" i="58"/>
  <c r="C106" i="58"/>
  <c r="B106" i="58"/>
  <c r="K106" i="58" s="1"/>
  <c r="A106" i="58"/>
  <c r="G105" i="58"/>
  <c r="F105" i="58"/>
  <c r="E105" i="58"/>
  <c r="D105" i="58"/>
  <c r="C105" i="58"/>
  <c r="B105" i="58"/>
  <c r="A105" i="58"/>
  <c r="K105" i="58" s="1"/>
  <c r="G104" i="58"/>
  <c r="F104" i="58"/>
  <c r="E104" i="58"/>
  <c r="D104" i="58"/>
  <c r="C104" i="58"/>
  <c r="B104" i="58"/>
  <c r="A104" i="58"/>
  <c r="G103" i="58"/>
  <c r="F103" i="58"/>
  <c r="E103" i="58"/>
  <c r="D103" i="58"/>
  <c r="C103" i="58"/>
  <c r="B103" i="58"/>
  <c r="A103" i="58"/>
  <c r="G102" i="58"/>
  <c r="F102" i="58"/>
  <c r="K102" i="58" s="1"/>
  <c r="E102" i="58"/>
  <c r="D102" i="58"/>
  <c r="C102" i="58"/>
  <c r="B102" i="58"/>
  <c r="A102" i="58"/>
  <c r="G101" i="58"/>
  <c r="F101" i="58"/>
  <c r="E101" i="58"/>
  <c r="D101" i="58"/>
  <c r="C101" i="58"/>
  <c r="B101" i="58"/>
  <c r="A101" i="58"/>
  <c r="K101" i="58" s="1"/>
  <c r="K100" i="58"/>
  <c r="G100" i="58"/>
  <c r="F100" i="58"/>
  <c r="E100" i="58"/>
  <c r="D100" i="58"/>
  <c r="C100" i="58"/>
  <c r="B100" i="58"/>
  <c r="A100" i="58"/>
  <c r="G99" i="58"/>
  <c r="F99" i="58"/>
  <c r="E99" i="58"/>
  <c r="D99" i="58"/>
  <c r="C99" i="58"/>
  <c r="B99" i="58"/>
  <c r="A99" i="58"/>
  <c r="K99" i="58" s="1"/>
  <c r="G98" i="58"/>
  <c r="F98" i="58"/>
  <c r="E98" i="58"/>
  <c r="D98" i="58"/>
  <c r="C98" i="58"/>
  <c r="B98" i="58"/>
  <c r="K98" i="58" s="1"/>
  <c r="A98" i="58"/>
  <c r="G97" i="58"/>
  <c r="F97" i="58"/>
  <c r="E97" i="58"/>
  <c r="D97" i="58"/>
  <c r="C97" i="58"/>
  <c r="B97" i="58"/>
  <c r="A97" i="58"/>
  <c r="G96" i="58"/>
  <c r="F96" i="58"/>
  <c r="E96" i="58"/>
  <c r="D96" i="58"/>
  <c r="C96" i="58"/>
  <c r="B96" i="58"/>
  <c r="K96" i="58" s="1"/>
  <c r="A96" i="58"/>
  <c r="G95" i="58"/>
  <c r="F95" i="58"/>
  <c r="E95" i="58"/>
  <c r="D95" i="58"/>
  <c r="C95" i="58"/>
  <c r="B95" i="58"/>
  <c r="A95" i="58"/>
  <c r="K95" i="58" s="1"/>
  <c r="G94" i="58"/>
  <c r="F94" i="58"/>
  <c r="K94" i="58" s="1"/>
  <c r="E94" i="58"/>
  <c r="D94" i="58"/>
  <c r="C94" i="58"/>
  <c r="B94" i="58"/>
  <c r="A94" i="58"/>
  <c r="G93" i="58"/>
  <c r="F93" i="58"/>
  <c r="E93" i="58"/>
  <c r="D93" i="58"/>
  <c r="C93" i="58"/>
  <c r="B93" i="58"/>
  <c r="A93" i="58"/>
  <c r="K92" i="58"/>
  <c r="G92" i="58"/>
  <c r="F92" i="58"/>
  <c r="E92" i="58"/>
  <c r="D92" i="58"/>
  <c r="C92" i="58"/>
  <c r="B92" i="58"/>
  <c r="A92" i="58"/>
  <c r="G91" i="58"/>
  <c r="F91" i="58"/>
  <c r="E91" i="58"/>
  <c r="D91" i="58"/>
  <c r="C91" i="58"/>
  <c r="B91" i="58"/>
  <c r="A91" i="58"/>
  <c r="K91" i="58" s="1"/>
  <c r="G90" i="58"/>
  <c r="F90" i="58"/>
  <c r="E90" i="58"/>
  <c r="D90" i="58"/>
  <c r="C90" i="58"/>
  <c r="B90" i="58"/>
  <c r="K90" i="58" s="1"/>
  <c r="A90" i="58"/>
  <c r="G89" i="58"/>
  <c r="F89" i="58"/>
  <c r="E89" i="58"/>
  <c r="D89" i="58"/>
  <c r="C89" i="58"/>
  <c r="B89" i="58"/>
  <c r="A89" i="58"/>
  <c r="G88" i="58"/>
  <c r="F88" i="58"/>
  <c r="E88" i="58"/>
  <c r="D88" i="58"/>
  <c r="C88" i="58"/>
  <c r="B88" i="58"/>
  <c r="A88" i="58"/>
  <c r="G87" i="58"/>
  <c r="F87" i="58"/>
  <c r="E87" i="58"/>
  <c r="D87" i="58"/>
  <c r="C87" i="58"/>
  <c r="B87" i="58"/>
  <c r="A87" i="58"/>
  <c r="K87" i="58" s="1"/>
  <c r="G86" i="58"/>
  <c r="F86" i="58"/>
  <c r="K86" i="58" s="1"/>
  <c r="E86" i="58"/>
  <c r="D86" i="58"/>
  <c r="C86" i="58"/>
  <c r="B86" i="58"/>
  <c r="A86" i="58"/>
  <c r="G85" i="58"/>
  <c r="F85" i="58"/>
  <c r="E85" i="58"/>
  <c r="D85" i="58"/>
  <c r="C85" i="58"/>
  <c r="B85" i="58"/>
  <c r="A85" i="58"/>
  <c r="K85" i="58" s="1"/>
  <c r="J77" i="58"/>
  <c r="J76" i="58"/>
  <c r="J75" i="58"/>
  <c r="J74" i="58"/>
  <c r="J73" i="58"/>
  <c r="J72" i="58"/>
  <c r="J71" i="58"/>
  <c r="J70" i="58"/>
  <c r="J69" i="58"/>
  <c r="J68" i="58"/>
  <c r="J67" i="58"/>
  <c r="J66" i="58"/>
  <c r="J65" i="58"/>
  <c r="J64" i="58"/>
  <c r="J63" i="58"/>
  <c r="J62" i="58"/>
  <c r="J61" i="58"/>
  <c r="J60" i="58"/>
  <c r="J59" i="58"/>
  <c r="J58" i="58"/>
  <c r="J57" i="58"/>
  <c r="J56" i="58"/>
  <c r="J55" i="58"/>
  <c r="J54" i="58"/>
  <c r="J53" i="58"/>
  <c r="J52" i="58"/>
  <c r="J51" i="58"/>
  <c r="J50" i="58"/>
  <c r="J49" i="58"/>
  <c r="J48" i="58"/>
  <c r="J47" i="58"/>
  <c r="J46" i="58"/>
  <c r="J45" i="58"/>
  <c r="J44" i="58"/>
  <c r="J43" i="58"/>
  <c r="J42" i="58"/>
  <c r="J41" i="58"/>
  <c r="J40" i="58"/>
  <c r="J39" i="58"/>
  <c r="J38" i="58"/>
  <c r="J37" i="58"/>
  <c r="S36" i="58"/>
  <c r="S30" i="58" s="1"/>
  <c r="AJ10" i="58" s="1"/>
  <c r="R36" i="58"/>
  <c r="Q36" i="58"/>
  <c r="Q30" i="58" s="1"/>
  <c r="AF10" i="58" s="1"/>
  <c r="P36" i="58"/>
  <c r="O36" i="58"/>
  <c r="O30" i="58" s="1"/>
  <c r="AB10" i="58" s="1"/>
  <c r="N36" i="58"/>
  <c r="M36" i="58"/>
  <c r="M30" i="58" s="1"/>
  <c r="X10" i="58" s="1"/>
  <c r="L36" i="58"/>
  <c r="J36" i="58"/>
  <c r="S35" i="58"/>
  <c r="S27" i="58" s="1"/>
  <c r="AJ7" i="58" s="1"/>
  <c r="R35" i="58"/>
  <c r="R27" i="58" s="1"/>
  <c r="AH7" i="58" s="1"/>
  <c r="T4" i="58" s="1"/>
  <c r="Q35" i="58"/>
  <c r="P35" i="58"/>
  <c r="O35" i="58"/>
  <c r="O27" i="58" s="1"/>
  <c r="AB7" i="58" s="1"/>
  <c r="N35" i="58"/>
  <c r="M35" i="58"/>
  <c r="L35" i="58"/>
  <c r="J35" i="58"/>
  <c r="S34" i="58"/>
  <c r="R34" i="58"/>
  <c r="Q34" i="58"/>
  <c r="P34" i="58"/>
  <c r="P24" i="58" s="1"/>
  <c r="O34" i="58"/>
  <c r="N34" i="58"/>
  <c r="M34" i="58"/>
  <c r="L34" i="58"/>
  <c r="L24" i="58" s="1"/>
  <c r="V4" i="58" s="1"/>
  <c r="J34" i="58"/>
  <c r="J33" i="58"/>
  <c r="J32" i="58"/>
  <c r="J31" i="58"/>
  <c r="R30" i="58"/>
  <c r="AH10" i="58" s="1"/>
  <c r="P30" i="58"/>
  <c r="N30" i="58"/>
  <c r="L30" i="58"/>
  <c r="J30" i="58"/>
  <c r="P29" i="58"/>
  <c r="N29" i="58"/>
  <c r="L29" i="58"/>
  <c r="J29" i="58"/>
  <c r="O28" i="58"/>
  <c r="J28" i="58"/>
  <c r="Q27" i="58"/>
  <c r="P27" i="58"/>
  <c r="N27" i="58"/>
  <c r="M27" i="58"/>
  <c r="L27" i="58"/>
  <c r="J27" i="58"/>
  <c r="R26" i="58"/>
  <c r="P26" i="58"/>
  <c r="L26" i="58"/>
  <c r="J26" i="58"/>
  <c r="BH25" i="58"/>
  <c r="BE25" i="58"/>
  <c r="R25" i="58"/>
  <c r="Q25" i="58"/>
  <c r="P25" i="58"/>
  <c r="O25" i="58"/>
  <c r="N25" i="58"/>
  <c r="J25" i="58"/>
  <c r="S24" i="58"/>
  <c r="R24" i="58"/>
  <c r="Q24" i="58"/>
  <c r="O24" i="58"/>
  <c r="N24" i="58"/>
  <c r="M24" i="58"/>
  <c r="J24" i="58"/>
  <c r="P23" i="58"/>
  <c r="N23" i="58"/>
  <c r="J23" i="58"/>
  <c r="J22" i="58"/>
  <c r="Q21" i="58"/>
  <c r="N21" i="58"/>
  <c r="M21" i="58"/>
  <c r="J21" i="58"/>
  <c r="S20" i="58"/>
  <c r="O20" i="58"/>
  <c r="N20" i="58"/>
  <c r="L103" i="58" s="1"/>
  <c r="M20" i="58"/>
  <c r="J20" i="58"/>
  <c r="J19" i="58"/>
  <c r="S18" i="58"/>
  <c r="R18" i="58"/>
  <c r="R20" i="58" s="1"/>
  <c r="L107" i="58" s="1"/>
  <c r="Q18" i="58"/>
  <c r="P18" i="58"/>
  <c r="P20" i="58" s="1"/>
  <c r="L105" i="58" s="1"/>
  <c r="O18" i="58"/>
  <c r="O29" i="58" s="1"/>
  <c r="N18" i="58"/>
  <c r="N28" i="58" s="1"/>
  <c r="M18" i="58"/>
  <c r="L18" i="58"/>
  <c r="L28" i="58" s="1"/>
  <c r="J18" i="58"/>
  <c r="P17" i="58"/>
  <c r="N17" i="58"/>
  <c r="L17" i="58"/>
  <c r="V9" i="58" s="1"/>
  <c r="S15" i="58"/>
  <c r="R15" i="58"/>
  <c r="Q15" i="58"/>
  <c r="P15" i="58"/>
  <c r="O15" i="58"/>
  <c r="N15" i="58"/>
  <c r="M15" i="58"/>
  <c r="L15" i="58"/>
  <c r="N14" i="58"/>
  <c r="R13" i="58"/>
  <c r="L99" i="58" s="1"/>
  <c r="Q13" i="58"/>
  <c r="L98" i="58" s="1"/>
  <c r="P13" i="58"/>
  <c r="L97" i="58" s="1"/>
  <c r="L13" i="58"/>
  <c r="S11" i="58"/>
  <c r="S13" i="58" s="1"/>
  <c r="R11" i="58"/>
  <c r="Q11" i="58"/>
  <c r="Q26" i="58" s="1"/>
  <c r="P11" i="58"/>
  <c r="O11" i="58"/>
  <c r="O26" i="58" s="1"/>
  <c r="N11" i="58"/>
  <c r="N13" i="58" s="1"/>
  <c r="M11" i="58"/>
  <c r="M13" i="58" s="1"/>
  <c r="L11" i="58"/>
  <c r="L25" i="58" s="1"/>
  <c r="Z10" i="58"/>
  <c r="V10" i="58"/>
  <c r="R10" i="58"/>
  <c r="AH6" i="58" s="1"/>
  <c r="AF9" i="58" s="1"/>
  <c r="Q10" i="58"/>
  <c r="P10" i="58"/>
  <c r="O17" i="58" s="1"/>
  <c r="O10" i="58"/>
  <c r="O21" i="58" s="1"/>
  <c r="N10" i="58"/>
  <c r="M17" i="58" s="1"/>
  <c r="M10" i="58"/>
  <c r="AK9" i="58"/>
  <c r="AI9" i="58"/>
  <c r="AG9" i="58"/>
  <c r="AE9" i="58"/>
  <c r="AC9" i="58"/>
  <c r="AA9" i="58"/>
  <c r="Y9" i="58"/>
  <c r="X9" i="58"/>
  <c r="W9" i="58"/>
  <c r="AJ8" i="58"/>
  <c r="AI8" i="58"/>
  <c r="AH8" i="58"/>
  <c r="AF8" i="58"/>
  <c r="AC8" i="58"/>
  <c r="AB8" i="58"/>
  <c r="Z8" i="58"/>
  <c r="U8" i="58"/>
  <c r="S8" i="58"/>
  <c r="R8" i="58"/>
  <c r="Q8" i="58"/>
  <c r="P8" i="58"/>
  <c r="O8" i="58"/>
  <c r="N8" i="58"/>
  <c r="M8" i="58"/>
  <c r="L8" i="58"/>
  <c r="AT7" i="58"/>
  <c r="AS7" i="58"/>
  <c r="AR7" i="58"/>
  <c r="AQ7" i="58"/>
  <c r="AP7" i="58"/>
  <c r="AO7" i="58"/>
  <c r="AN7" i="58"/>
  <c r="AM7" i="58"/>
  <c r="AF7" i="58"/>
  <c r="AD7" i="58"/>
  <c r="Z7" i="58"/>
  <c r="X7" i="58"/>
  <c r="V7" i="58"/>
  <c r="U7" i="58"/>
  <c r="P7" i="58"/>
  <c r="AK6" i="58"/>
  <c r="AI6" i="58"/>
  <c r="AG6" i="58"/>
  <c r="AF6" i="58"/>
  <c r="AD9" i="58" s="1"/>
  <c r="AE6" i="58"/>
  <c r="AD6" i="58"/>
  <c r="AB9" i="58" s="1"/>
  <c r="AC6" i="58"/>
  <c r="AB6" i="58"/>
  <c r="Z9" i="58" s="1"/>
  <c r="AA6" i="58"/>
  <c r="Z6" i="58"/>
  <c r="Y6" i="58"/>
  <c r="X6" i="58"/>
  <c r="W6" i="58"/>
  <c r="N6" i="58"/>
  <c r="L87" i="58" s="1"/>
  <c r="AT5" i="58"/>
  <c r="AS5" i="58"/>
  <c r="AR5" i="58"/>
  <c r="AQ5" i="58"/>
  <c r="AP5" i="58"/>
  <c r="AO5" i="58"/>
  <c r="AN5" i="58"/>
  <c r="AM5" i="58"/>
  <c r="AJ5" i="58"/>
  <c r="AI5" i="58"/>
  <c r="AG8" i="58" s="1"/>
  <c r="AH5" i="58"/>
  <c r="AG5" i="58"/>
  <c r="AE8" i="58" s="1"/>
  <c r="AF5" i="58"/>
  <c r="AD8" i="58" s="1"/>
  <c r="AE5" i="58"/>
  <c r="AD5" i="58"/>
  <c r="AC5" i="58"/>
  <c r="AA8" i="58" s="1"/>
  <c r="AB5" i="58"/>
  <c r="AA5" i="58"/>
  <c r="Y8" i="58" s="1"/>
  <c r="Z5" i="58"/>
  <c r="X8" i="58" s="1"/>
  <c r="Y5" i="58"/>
  <c r="W8" i="58" s="1"/>
  <c r="X5" i="58"/>
  <c r="V8" i="58" s="1"/>
  <c r="W5" i="58"/>
  <c r="V5" i="58"/>
  <c r="AJ4" i="58"/>
  <c r="AH4" i="58"/>
  <c r="AF4" i="58"/>
  <c r="AD4" i="58"/>
  <c r="AB4" i="58"/>
  <c r="Z4" i="58"/>
  <c r="X4" i="58"/>
  <c r="T2" i="58" s="1"/>
  <c r="U4" i="58"/>
  <c r="S4" i="58"/>
  <c r="S6" i="58" s="1"/>
  <c r="L92" i="58" s="1"/>
  <c r="R4" i="58"/>
  <c r="S23" i="58" s="1"/>
  <c r="Q4" i="58"/>
  <c r="Q22" i="58" s="1"/>
  <c r="P4" i="58"/>
  <c r="P22" i="58" s="1"/>
  <c r="O4" i="58"/>
  <c r="O23" i="58" s="1"/>
  <c r="N4" i="58"/>
  <c r="N22" i="58" s="1"/>
  <c r="M4" i="58"/>
  <c r="L4" i="58"/>
  <c r="L22" i="58" s="1"/>
  <c r="I4" i="58"/>
  <c r="DL3" i="58"/>
  <c r="DK3" i="58"/>
  <c r="DJ3" i="58"/>
  <c r="DI3" i="58"/>
  <c r="DH3" i="58"/>
  <c r="DG3" i="58"/>
  <c r="DF3" i="58"/>
  <c r="DE3" i="58"/>
  <c r="DD3" i="58"/>
  <c r="DC3" i="58"/>
  <c r="DB3" i="58"/>
  <c r="DA3" i="58"/>
  <c r="CZ3" i="58"/>
  <c r="CY3" i="58"/>
  <c r="CX3" i="58"/>
  <c r="CW3" i="58"/>
  <c r="CV3" i="58"/>
  <c r="CU3" i="58"/>
  <c r="CT3" i="58"/>
  <c r="CS3" i="58"/>
  <c r="CR3" i="58"/>
  <c r="CQ3" i="58"/>
  <c r="CP3" i="58"/>
  <c r="CO3" i="58"/>
  <c r="CN3" i="58"/>
  <c r="CM3" i="58"/>
  <c r="CL3" i="58"/>
  <c r="CK3" i="58"/>
  <c r="CJ3" i="58"/>
  <c r="CI3" i="58"/>
  <c r="CH3" i="58"/>
  <c r="CG3" i="58"/>
  <c r="CF3" i="58"/>
  <c r="CE3" i="58"/>
  <c r="CD3" i="58"/>
  <c r="CC3" i="58"/>
  <c r="CB3" i="58"/>
  <c r="CA3" i="58"/>
  <c r="BZ3" i="58"/>
  <c r="BY3" i="58"/>
  <c r="BX3" i="58"/>
  <c r="BW3" i="58"/>
  <c r="BV3" i="58"/>
  <c r="BU3" i="58"/>
  <c r="BT3" i="58"/>
  <c r="BS3" i="58"/>
  <c r="BR3" i="58"/>
  <c r="BQ3" i="58"/>
  <c r="BP3" i="58"/>
  <c r="BO3" i="58"/>
  <c r="BN3" i="58"/>
  <c r="BM3" i="58"/>
  <c r="BL3" i="58"/>
  <c r="BK3" i="58"/>
  <c r="BJ3" i="58"/>
  <c r="BI3" i="58"/>
  <c r="BH3" i="58"/>
  <c r="BG3" i="58"/>
  <c r="BF3" i="58"/>
  <c r="BE3" i="58"/>
  <c r="BD3" i="58"/>
  <c r="BC3" i="58"/>
  <c r="BB3" i="58"/>
  <c r="BA3" i="58"/>
  <c r="AT3" i="58"/>
  <c r="AS3" i="58"/>
  <c r="AR3" i="58"/>
  <c r="AQ3" i="58"/>
  <c r="AP3" i="58"/>
  <c r="AO3" i="58"/>
  <c r="AN3" i="58"/>
  <c r="AM3" i="58"/>
  <c r="AK3" i="58"/>
  <c r="AJ3" i="58"/>
  <c r="AI3" i="58"/>
  <c r="AH3" i="58"/>
  <c r="AG3" i="58"/>
  <c r="AF3" i="58"/>
  <c r="BF1" i="58" s="1"/>
  <c r="BN1" i="58" s="1"/>
  <c r="BV1" i="58" s="1"/>
  <c r="CD1" i="58" s="1"/>
  <c r="CL1" i="58" s="1"/>
  <c r="CT1" i="58" s="1"/>
  <c r="DB1" i="58" s="1"/>
  <c r="DJ1" i="58" s="1"/>
  <c r="AE3" i="58"/>
  <c r="AD3" i="58"/>
  <c r="AC3" i="58"/>
  <c r="AB3" i="58"/>
  <c r="BD1" i="58" s="1"/>
  <c r="BL1" i="58" s="1"/>
  <c r="BT1" i="58" s="1"/>
  <c r="CB1" i="58" s="1"/>
  <c r="CJ1" i="58" s="1"/>
  <c r="CR1" i="58" s="1"/>
  <c r="CZ1" i="58" s="1"/>
  <c r="DH1" i="58" s="1"/>
  <c r="AA3" i="58"/>
  <c r="Z3" i="58"/>
  <c r="Y3" i="58"/>
  <c r="W3" i="58"/>
  <c r="I3" i="58"/>
  <c r="I9" i="58" s="1"/>
  <c r="G1" i="58" s="1"/>
  <c r="BH2" i="58"/>
  <c r="BG2" i="58"/>
  <c r="BF2" i="58"/>
  <c r="BE2" i="58"/>
  <c r="BD2" i="58"/>
  <c r="BC2" i="58"/>
  <c r="U2" i="58"/>
  <c r="BH1" i="58"/>
  <c r="BP1" i="58" s="1"/>
  <c r="BX1" i="58" s="1"/>
  <c r="CF1" i="58" s="1"/>
  <c r="CN1" i="58" s="1"/>
  <c r="CV1" i="58" s="1"/>
  <c r="DD1" i="58" s="1"/>
  <c r="DL1" i="58" s="1"/>
  <c r="BG1" i="58"/>
  <c r="BO1" i="58" s="1"/>
  <c r="BW1" i="58" s="1"/>
  <c r="CE1" i="58" s="1"/>
  <c r="CM1" i="58" s="1"/>
  <c r="CU1" i="58" s="1"/>
  <c r="DC1" i="58" s="1"/>
  <c r="DK1" i="58" s="1"/>
  <c r="BE1" i="58"/>
  <c r="BM1" i="58" s="1"/>
  <c r="BU1" i="58" s="1"/>
  <c r="CC1" i="58" s="1"/>
  <c r="CK1" i="58" s="1"/>
  <c r="CS1" i="58" s="1"/>
  <c r="DA1" i="58" s="1"/>
  <c r="DI1" i="58" s="1"/>
  <c r="BC1" i="58"/>
  <c r="BK1" i="58" s="1"/>
  <c r="BS1" i="58" s="1"/>
  <c r="CA1" i="58" s="1"/>
  <c r="CI1" i="58" s="1"/>
  <c r="CQ1" i="58" s="1"/>
  <c r="CY1" i="58" s="1"/>
  <c r="DG1" i="58" s="1"/>
  <c r="S1" i="58"/>
  <c r="N1" i="58"/>
  <c r="G108" i="57"/>
  <c r="F108" i="57"/>
  <c r="E108" i="57"/>
  <c r="D108" i="57"/>
  <c r="C108" i="57"/>
  <c r="B108" i="57"/>
  <c r="A108" i="57"/>
  <c r="K108" i="57" s="1"/>
  <c r="G107" i="57"/>
  <c r="F107" i="57"/>
  <c r="E107" i="57"/>
  <c r="D107" i="57"/>
  <c r="C107" i="57"/>
  <c r="B107" i="57"/>
  <c r="K107" i="57" s="1"/>
  <c r="A107" i="57"/>
  <c r="G106" i="57"/>
  <c r="F106" i="57"/>
  <c r="E106" i="57"/>
  <c r="D106" i="57"/>
  <c r="C106" i="57"/>
  <c r="B106" i="57"/>
  <c r="A106" i="57"/>
  <c r="K106" i="57" s="1"/>
  <c r="G105" i="57"/>
  <c r="F105" i="57"/>
  <c r="E105" i="57"/>
  <c r="D105" i="57"/>
  <c r="C105" i="57"/>
  <c r="B105" i="57"/>
  <c r="K105" i="57" s="1"/>
  <c r="A105" i="57"/>
  <c r="G104" i="57"/>
  <c r="F104" i="57"/>
  <c r="E104" i="57"/>
  <c r="D104" i="57"/>
  <c r="C104" i="57"/>
  <c r="K104" i="57" s="1"/>
  <c r="B104" i="57"/>
  <c r="A104" i="57"/>
  <c r="G103" i="57"/>
  <c r="F103" i="57"/>
  <c r="E103" i="57"/>
  <c r="D103" i="57"/>
  <c r="C103" i="57"/>
  <c r="B103" i="57"/>
  <c r="A103" i="57"/>
  <c r="K103" i="57" s="1"/>
  <c r="G102" i="57"/>
  <c r="F102" i="57"/>
  <c r="E102" i="57"/>
  <c r="D102" i="57"/>
  <c r="C102" i="57"/>
  <c r="B102" i="57"/>
  <c r="A102" i="57"/>
  <c r="K102" i="57" s="1"/>
  <c r="G101" i="57"/>
  <c r="K101" i="57" s="1"/>
  <c r="F101" i="57"/>
  <c r="E101" i="57"/>
  <c r="D101" i="57"/>
  <c r="C101" i="57"/>
  <c r="B101" i="57"/>
  <c r="A101" i="57"/>
  <c r="L100" i="57"/>
  <c r="K100" i="57"/>
  <c r="G100" i="57"/>
  <c r="F100" i="57"/>
  <c r="E100" i="57"/>
  <c r="D100" i="57"/>
  <c r="C100" i="57"/>
  <c r="B100" i="57"/>
  <c r="A100" i="57"/>
  <c r="L99" i="57"/>
  <c r="G99" i="57"/>
  <c r="F99" i="57"/>
  <c r="E99" i="57"/>
  <c r="D99" i="57"/>
  <c r="C99" i="57"/>
  <c r="B99" i="57"/>
  <c r="A99" i="57"/>
  <c r="K99" i="57" s="1"/>
  <c r="G98" i="57"/>
  <c r="F98" i="57"/>
  <c r="E98" i="57"/>
  <c r="D98" i="57"/>
  <c r="C98" i="57"/>
  <c r="B98" i="57"/>
  <c r="A98" i="57"/>
  <c r="K98" i="57" s="1"/>
  <c r="G97" i="57"/>
  <c r="F97" i="57"/>
  <c r="E97" i="57"/>
  <c r="D97" i="57"/>
  <c r="C97" i="57"/>
  <c r="B97" i="57"/>
  <c r="K97" i="57" s="1"/>
  <c r="A97" i="57"/>
  <c r="G96" i="57"/>
  <c r="F96" i="57"/>
  <c r="E96" i="57"/>
  <c r="D96" i="57"/>
  <c r="C96" i="57"/>
  <c r="K96" i="57" s="1"/>
  <c r="B96" i="57"/>
  <c r="A96" i="57"/>
  <c r="G95" i="57"/>
  <c r="F95" i="57"/>
  <c r="E95" i="57"/>
  <c r="D95" i="57"/>
  <c r="C95" i="57"/>
  <c r="B95" i="57"/>
  <c r="A95" i="57"/>
  <c r="K95" i="57" s="1"/>
  <c r="G94" i="57"/>
  <c r="F94" i="57"/>
  <c r="E94" i="57"/>
  <c r="D94" i="57"/>
  <c r="C94" i="57"/>
  <c r="B94" i="57"/>
  <c r="A94" i="57"/>
  <c r="K94" i="57" s="1"/>
  <c r="G93" i="57"/>
  <c r="K93" i="57" s="1"/>
  <c r="F93" i="57"/>
  <c r="E93" i="57"/>
  <c r="D93" i="57"/>
  <c r="C93" i="57"/>
  <c r="B93" i="57"/>
  <c r="A93" i="57"/>
  <c r="L92" i="57"/>
  <c r="K92" i="57"/>
  <c r="G92" i="57"/>
  <c r="F92" i="57"/>
  <c r="E92" i="57"/>
  <c r="D92" i="57"/>
  <c r="C92" i="57"/>
  <c r="B92" i="57"/>
  <c r="A92" i="57"/>
  <c r="G91" i="57"/>
  <c r="F91" i="57"/>
  <c r="E91" i="57"/>
  <c r="D91" i="57"/>
  <c r="C91" i="57"/>
  <c r="B91" i="57"/>
  <c r="A91" i="57"/>
  <c r="K91" i="57" s="1"/>
  <c r="G90" i="57"/>
  <c r="F90" i="57"/>
  <c r="E90" i="57"/>
  <c r="D90" i="57"/>
  <c r="C90" i="57"/>
  <c r="B90" i="57"/>
  <c r="A90" i="57"/>
  <c r="K90" i="57" s="1"/>
  <c r="G89" i="57"/>
  <c r="F89" i="57"/>
  <c r="E89" i="57"/>
  <c r="D89" i="57"/>
  <c r="C89" i="57"/>
  <c r="B89" i="57"/>
  <c r="K89" i="57" s="1"/>
  <c r="A89" i="57"/>
  <c r="G88" i="57"/>
  <c r="F88" i="57"/>
  <c r="E88" i="57"/>
  <c r="D88" i="57"/>
  <c r="C88" i="57"/>
  <c r="K88" i="57" s="1"/>
  <c r="B88" i="57"/>
  <c r="A88" i="57"/>
  <c r="G87" i="57"/>
  <c r="F87" i="57"/>
  <c r="E87" i="57"/>
  <c r="D87" i="57"/>
  <c r="C87" i="57"/>
  <c r="B87" i="57"/>
  <c r="A87" i="57"/>
  <c r="K87" i="57" s="1"/>
  <c r="G86" i="57"/>
  <c r="F86" i="57"/>
  <c r="E86" i="57"/>
  <c r="D86" i="57"/>
  <c r="C86" i="57"/>
  <c r="B86" i="57"/>
  <c r="A86" i="57"/>
  <c r="K86" i="57" s="1"/>
  <c r="G85" i="57"/>
  <c r="K85" i="57" s="1"/>
  <c r="F85" i="57"/>
  <c r="E85" i="57"/>
  <c r="D85" i="57"/>
  <c r="C85" i="57"/>
  <c r="B85" i="57"/>
  <c r="A85" i="57"/>
  <c r="J77" i="57"/>
  <c r="J76" i="57"/>
  <c r="J75" i="57"/>
  <c r="J74" i="57"/>
  <c r="J73" i="57"/>
  <c r="J72" i="57"/>
  <c r="J71" i="57"/>
  <c r="J70" i="57"/>
  <c r="J69" i="57"/>
  <c r="J68" i="57"/>
  <c r="J67" i="57"/>
  <c r="J66" i="57"/>
  <c r="J65" i="57"/>
  <c r="J64" i="57"/>
  <c r="J63" i="57"/>
  <c r="J62" i="57"/>
  <c r="J61" i="57"/>
  <c r="J60" i="57"/>
  <c r="J59" i="57"/>
  <c r="J58" i="57"/>
  <c r="J57" i="57"/>
  <c r="J56" i="57"/>
  <c r="J55" i="57"/>
  <c r="J54" i="57"/>
  <c r="J53" i="57"/>
  <c r="J52" i="57"/>
  <c r="J51" i="57"/>
  <c r="J50" i="57"/>
  <c r="J49" i="57"/>
  <c r="J48" i="57"/>
  <c r="J47" i="57"/>
  <c r="J46" i="57"/>
  <c r="J45" i="57"/>
  <c r="J44" i="57"/>
  <c r="J43" i="57"/>
  <c r="J42" i="57"/>
  <c r="J41" i="57"/>
  <c r="J40" i="57"/>
  <c r="J39" i="57"/>
  <c r="J38" i="57"/>
  <c r="J37" i="57"/>
  <c r="S36" i="57"/>
  <c r="S30" i="57" s="1"/>
  <c r="AJ10" i="57" s="1"/>
  <c r="R36" i="57"/>
  <c r="R30" i="57" s="1"/>
  <c r="AH10" i="57" s="1"/>
  <c r="Q36" i="57"/>
  <c r="P36" i="57"/>
  <c r="O36" i="57"/>
  <c r="O30" i="57" s="1"/>
  <c r="N36" i="57"/>
  <c r="N30" i="57" s="1"/>
  <c r="Z10" i="57" s="1"/>
  <c r="M36" i="57"/>
  <c r="L36" i="57"/>
  <c r="J36" i="57"/>
  <c r="S35" i="57"/>
  <c r="R35" i="57"/>
  <c r="Q35" i="57"/>
  <c r="Q27" i="57" s="1"/>
  <c r="AF7" i="57" s="1"/>
  <c r="P35" i="57"/>
  <c r="P27" i="57" s="1"/>
  <c r="O35" i="57"/>
  <c r="N35" i="57"/>
  <c r="M35" i="57"/>
  <c r="L35" i="57"/>
  <c r="L27" i="57" s="1"/>
  <c r="V7" i="57" s="1"/>
  <c r="J35" i="57"/>
  <c r="S34" i="57"/>
  <c r="R34" i="57"/>
  <c r="R24" i="57" s="1"/>
  <c r="AH4" i="57" s="1"/>
  <c r="Q34" i="57"/>
  <c r="Q24" i="57" s="1"/>
  <c r="AF4" i="57" s="1"/>
  <c r="P34" i="57"/>
  <c r="O34" i="57"/>
  <c r="N34" i="57"/>
  <c r="M34" i="57"/>
  <c r="M24" i="57" s="1"/>
  <c r="X4" i="57" s="1"/>
  <c r="L34" i="57"/>
  <c r="J34" i="57"/>
  <c r="J33" i="57"/>
  <c r="J32" i="57"/>
  <c r="J31" i="57"/>
  <c r="Q30" i="57"/>
  <c r="P30" i="57"/>
  <c r="M30" i="57"/>
  <c r="L30" i="57"/>
  <c r="J30" i="57"/>
  <c r="P29" i="57"/>
  <c r="O29" i="57"/>
  <c r="L29" i="57"/>
  <c r="J29" i="57"/>
  <c r="J28" i="57"/>
  <c r="S27" i="57"/>
  <c r="R27" i="57"/>
  <c r="O27" i="57"/>
  <c r="AD7" i="57" s="1"/>
  <c r="N27" i="57"/>
  <c r="Z7" i="57" s="1"/>
  <c r="M27" i="57"/>
  <c r="X7" i="57" s="1"/>
  <c r="J27" i="57"/>
  <c r="S26" i="57"/>
  <c r="J26" i="57"/>
  <c r="BH25" i="57"/>
  <c r="BE25" i="57"/>
  <c r="S25" i="57"/>
  <c r="M25" i="57"/>
  <c r="L25" i="57"/>
  <c r="J25" i="57"/>
  <c r="S24" i="57"/>
  <c r="P24" i="57"/>
  <c r="AD4" i="57" s="1"/>
  <c r="O24" i="57"/>
  <c r="AB4" i="57" s="1"/>
  <c r="N24" i="57"/>
  <c r="L24" i="57"/>
  <c r="J24" i="57"/>
  <c r="Q23" i="57"/>
  <c r="P23" i="57"/>
  <c r="O23" i="57"/>
  <c r="J23" i="57"/>
  <c r="R22" i="57"/>
  <c r="Q22" i="57"/>
  <c r="O22" i="57"/>
  <c r="J22" i="57"/>
  <c r="R21" i="57"/>
  <c r="N21" i="57"/>
  <c r="J21" i="57"/>
  <c r="S20" i="57"/>
  <c r="S14" i="57" s="1"/>
  <c r="R20" i="57"/>
  <c r="L107" i="57" s="1"/>
  <c r="P20" i="57"/>
  <c r="L105" i="57" s="1"/>
  <c r="O20" i="57"/>
  <c r="L104" i="57" s="1"/>
  <c r="L20" i="57"/>
  <c r="L14" i="57" s="1"/>
  <c r="J20" i="57"/>
  <c r="J19" i="57"/>
  <c r="S18" i="57"/>
  <c r="R18" i="57"/>
  <c r="Q18" i="57"/>
  <c r="Q20" i="57" s="1"/>
  <c r="P18" i="57"/>
  <c r="P28" i="57" s="1"/>
  <c r="O18" i="57"/>
  <c r="O28" i="57" s="1"/>
  <c r="N18" i="57"/>
  <c r="N28" i="57" s="1"/>
  <c r="M18" i="57"/>
  <c r="M28" i="57" s="1"/>
  <c r="L18" i="57"/>
  <c r="L28" i="57" s="1"/>
  <c r="J18" i="57"/>
  <c r="Q17" i="57"/>
  <c r="N17" i="57"/>
  <c r="M17" i="57"/>
  <c r="X9" i="57" s="1"/>
  <c r="S15" i="57"/>
  <c r="R15" i="57"/>
  <c r="Q15" i="57"/>
  <c r="P15" i="57"/>
  <c r="O15" i="57"/>
  <c r="N15" i="57"/>
  <c r="M15" i="57"/>
  <c r="L15" i="57"/>
  <c r="O14" i="57"/>
  <c r="S13" i="57"/>
  <c r="R13" i="57"/>
  <c r="R7" i="57" s="1"/>
  <c r="O13" i="57"/>
  <c r="L96" i="57" s="1"/>
  <c r="N13" i="57"/>
  <c r="L95" i="57" s="1"/>
  <c r="M13" i="57"/>
  <c r="L94" i="57" s="1"/>
  <c r="S11" i="57"/>
  <c r="R11" i="57"/>
  <c r="Q11" i="57"/>
  <c r="Q25" i="57" s="1"/>
  <c r="P11" i="57"/>
  <c r="P26" i="57" s="1"/>
  <c r="O11" i="57"/>
  <c r="O26" i="57" s="1"/>
  <c r="N11" i="57"/>
  <c r="N26" i="57" s="1"/>
  <c r="M11" i="57"/>
  <c r="M26" i="57" s="1"/>
  <c r="L11" i="57"/>
  <c r="L13" i="57" s="1"/>
  <c r="AF10" i="57"/>
  <c r="X10" i="57"/>
  <c r="V10" i="57"/>
  <c r="R10" i="57"/>
  <c r="Q10" i="57"/>
  <c r="Q21" i="57" s="1"/>
  <c r="P10" i="57"/>
  <c r="O17" i="57" s="1"/>
  <c r="O10" i="57"/>
  <c r="AB6" i="57" s="1"/>
  <c r="Z9" i="57" s="1"/>
  <c r="N10" i="57"/>
  <c r="M10" i="57"/>
  <c r="L17" i="57" s="1"/>
  <c r="V9" i="57" s="1"/>
  <c r="AK9" i="57"/>
  <c r="AI9" i="57"/>
  <c r="AG9" i="57"/>
  <c r="AE9" i="57"/>
  <c r="AC9" i="57"/>
  <c r="AA9" i="57"/>
  <c r="Y9" i="57"/>
  <c r="W9" i="57"/>
  <c r="AI8" i="57"/>
  <c r="AH8" i="57"/>
  <c r="AG8" i="57"/>
  <c r="AD8" i="57"/>
  <c r="AC8" i="57"/>
  <c r="Z8" i="57"/>
  <c r="Y8" i="57"/>
  <c r="V8" i="57"/>
  <c r="U8" i="57"/>
  <c r="S8" i="57"/>
  <c r="R8" i="57"/>
  <c r="Q8" i="57"/>
  <c r="P8" i="57"/>
  <c r="O8" i="57"/>
  <c r="N8" i="57"/>
  <c r="M8" i="57"/>
  <c r="L8" i="57"/>
  <c r="AT7" i="57"/>
  <c r="AS7" i="57"/>
  <c r="AR7" i="57"/>
  <c r="AQ7" i="57"/>
  <c r="AP7" i="57"/>
  <c r="AO7" i="57"/>
  <c r="AN7" i="57"/>
  <c r="AM7" i="57"/>
  <c r="AJ7" i="57"/>
  <c r="AH7" i="57"/>
  <c r="U7" i="57"/>
  <c r="S7" i="57"/>
  <c r="M7" i="57"/>
  <c r="AK6" i="57"/>
  <c r="AI6" i="57"/>
  <c r="AH6" i="57"/>
  <c r="AF9" i="57" s="1"/>
  <c r="AG6" i="57"/>
  <c r="AE6" i="57"/>
  <c r="AD6" i="57"/>
  <c r="AB9" i="57" s="1"/>
  <c r="AC6" i="57"/>
  <c r="AA6" i="57"/>
  <c r="Z6" i="57"/>
  <c r="Y6" i="57"/>
  <c r="W6" i="57"/>
  <c r="S6" i="57"/>
  <c r="P6" i="57"/>
  <c r="L89" i="57" s="1"/>
  <c r="O6" i="57"/>
  <c r="L88" i="57" s="1"/>
  <c r="L6" i="57"/>
  <c r="L1" i="57" s="1"/>
  <c r="AT5" i="57"/>
  <c r="AS5" i="57"/>
  <c r="AR5" i="57"/>
  <c r="AQ5" i="57"/>
  <c r="AP5" i="57"/>
  <c r="AO5" i="57"/>
  <c r="AN5" i="57"/>
  <c r="AM5" i="57"/>
  <c r="AJ5" i="57"/>
  <c r="AI5" i="57"/>
  <c r="AH5" i="57"/>
  <c r="AF8" i="57" s="1"/>
  <c r="AG5" i="57"/>
  <c r="AE8" i="57" s="1"/>
  <c r="AF5" i="57"/>
  <c r="AE5" i="57"/>
  <c r="AD5" i="57"/>
  <c r="AB8" i="57" s="1"/>
  <c r="AC5" i="57"/>
  <c r="AA8" i="57" s="1"/>
  <c r="AB5" i="57"/>
  <c r="AA5" i="57"/>
  <c r="Z5" i="57"/>
  <c r="X8" i="57" s="1"/>
  <c r="Y5" i="57"/>
  <c r="W8" i="57" s="1"/>
  <c r="X5" i="57"/>
  <c r="W5" i="57"/>
  <c r="V5" i="57"/>
  <c r="AJ8" i="57" s="1"/>
  <c r="AJ4" i="57"/>
  <c r="Z4" i="57"/>
  <c r="V4" i="57"/>
  <c r="U4" i="57"/>
  <c r="S4" i="57"/>
  <c r="R4" i="57"/>
  <c r="R6" i="57" s="1"/>
  <c r="Q4" i="57"/>
  <c r="Q6" i="57" s="1"/>
  <c r="P4" i="57"/>
  <c r="P22" i="57" s="1"/>
  <c r="O4" i="57"/>
  <c r="N4" i="57"/>
  <c r="N23" i="57" s="1"/>
  <c r="M4" i="57"/>
  <c r="M23" i="57" s="1"/>
  <c r="L4" i="57"/>
  <c r="L23" i="57" s="1"/>
  <c r="I4" i="57"/>
  <c r="I9" i="57" s="1"/>
  <c r="G1" i="57" s="1"/>
  <c r="DL3" i="57"/>
  <c r="DK3" i="57"/>
  <c r="DJ3" i="57"/>
  <c r="DI3" i="57"/>
  <c r="DH3" i="57"/>
  <c r="DG3" i="57"/>
  <c r="DF3" i="57"/>
  <c r="DE3" i="57"/>
  <c r="DD3" i="57"/>
  <c r="DC3" i="57"/>
  <c r="DB3" i="57"/>
  <c r="DA3" i="57"/>
  <c r="CZ3" i="57"/>
  <c r="CY3" i="57"/>
  <c r="CX3" i="57"/>
  <c r="CW3" i="57"/>
  <c r="CV3" i="57"/>
  <c r="CU3" i="57"/>
  <c r="CT3" i="57"/>
  <c r="CS3" i="57"/>
  <c r="CR3" i="57"/>
  <c r="CQ3" i="57"/>
  <c r="CP3" i="57"/>
  <c r="CO3" i="57"/>
  <c r="CN3" i="57"/>
  <c r="CM3" i="57"/>
  <c r="CL3" i="57"/>
  <c r="CK3" i="57"/>
  <c r="CJ3" i="57"/>
  <c r="CI3" i="57"/>
  <c r="CH3" i="57"/>
  <c r="CG3" i="57"/>
  <c r="CF3" i="57"/>
  <c r="CE3" i="57"/>
  <c r="CD3" i="57"/>
  <c r="CC3" i="57"/>
  <c r="CB3" i="57"/>
  <c r="CA3" i="57"/>
  <c r="BZ3" i="57"/>
  <c r="BY3" i="57"/>
  <c r="BX3" i="57"/>
  <c r="BW3" i="57"/>
  <c r="BV3" i="57"/>
  <c r="BU3" i="57"/>
  <c r="BT3" i="57"/>
  <c r="BS3" i="57"/>
  <c r="BR3" i="57"/>
  <c r="BQ3" i="57"/>
  <c r="BP3" i="57"/>
  <c r="BO3" i="57"/>
  <c r="BN3" i="57"/>
  <c r="BM3" i="57"/>
  <c r="BL3" i="57"/>
  <c r="BK3" i="57"/>
  <c r="BJ3" i="57"/>
  <c r="BI3" i="57"/>
  <c r="BH3" i="57"/>
  <c r="BG3" i="57"/>
  <c r="BF3" i="57"/>
  <c r="BE3" i="57"/>
  <c r="BD3" i="57"/>
  <c r="BC3" i="57"/>
  <c r="BB3" i="57"/>
  <c r="BA3" i="57"/>
  <c r="AT3" i="57"/>
  <c r="AS3" i="57"/>
  <c r="AR3" i="57"/>
  <c r="AQ3" i="57"/>
  <c r="AP3" i="57"/>
  <c r="AO3" i="57"/>
  <c r="AN3" i="57"/>
  <c r="AM3" i="57"/>
  <c r="AK3" i="57"/>
  <c r="AJ3" i="57"/>
  <c r="AI3" i="57"/>
  <c r="AH3" i="57"/>
  <c r="BG1" i="57" s="1"/>
  <c r="BO1" i="57" s="1"/>
  <c r="BW1" i="57" s="1"/>
  <c r="CE1" i="57" s="1"/>
  <c r="CM1" i="57" s="1"/>
  <c r="CU1" i="57" s="1"/>
  <c r="DC1" i="57" s="1"/>
  <c r="DK1" i="57" s="1"/>
  <c r="AG3" i="57"/>
  <c r="AF3" i="57"/>
  <c r="BF1" i="57" s="1"/>
  <c r="BN1" i="57" s="1"/>
  <c r="BV1" i="57" s="1"/>
  <c r="CD1" i="57" s="1"/>
  <c r="CL1" i="57" s="1"/>
  <c r="CT1" i="57" s="1"/>
  <c r="DB1" i="57" s="1"/>
  <c r="DJ1" i="57" s="1"/>
  <c r="AE3" i="57"/>
  <c r="AD3" i="57"/>
  <c r="BE1" i="57" s="1"/>
  <c r="BM1" i="57" s="1"/>
  <c r="BU1" i="57" s="1"/>
  <c r="CC1" i="57" s="1"/>
  <c r="CK1" i="57" s="1"/>
  <c r="CS1" i="57" s="1"/>
  <c r="DA1" i="57" s="1"/>
  <c r="DI1" i="57" s="1"/>
  <c r="AC3" i="57"/>
  <c r="AB3" i="57"/>
  <c r="AA3" i="57"/>
  <c r="Z3" i="57"/>
  <c r="Y3" i="57"/>
  <c r="W3" i="57"/>
  <c r="I3" i="57"/>
  <c r="BH2" i="57"/>
  <c r="BG2" i="57"/>
  <c r="BF2" i="57"/>
  <c r="BE2" i="57"/>
  <c r="BD2" i="57"/>
  <c r="BC2" i="57"/>
  <c r="U2" i="57"/>
  <c r="BL1" i="57"/>
  <c r="BT1" i="57" s="1"/>
  <c r="CB1" i="57" s="1"/>
  <c r="CJ1" i="57" s="1"/>
  <c r="CR1" i="57" s="1"/>
  <c r="CZ1" i="57" s="1"/>
  <c r="DH1" i="57" s="1"/>
  <c r="BH1" i="57"/>
  <c r="BP1" i="57" s="1"/>
  <c r="BX1" i="57" s="1"/>
  <c r="CF1" i="57" s="1"/>
  <c r="CN1" i="57" s="1"/>
  <c r="CV1" i="57" s="1"/>
  <c r="DD1" i="57" s="1"/>
  <c r="DL1" i="57" s="1"/>
  <c r="BD1" i="57"/>
  <c r="BC1" i="57"/>
  <c r="BK1" i="57" s="1"/>
  <c r="BS1" i="57" s="1"/>
  <c r="CA1" i="57" s="1"/>
  <c r="CI1" i="57" s="1"/>
  <c r="CQ1" i="57" s="1"/>
  <c r="CY1" i="57" s="1"/>
  <c r="DG1" i="57" s="1"/>
  <c r="S1" i="57"/>
  <c r="P1" i="57"/>
  <c r="O1" i="57"/>
  <c r="G108" i="56"/>
  <c r="F108" i="56"/>
  <c r="E108" i="56"/>
  <c r="D108" i="56"/>
  <c r="C108" i="56"/>
  <c r="B108" i="56"/>
  <c r="K108" i="56" s="1"/>
  <c r="A108" i="56"/>
  <c r="G107" i="56"/>
  <c r="F107" i="56"/>
  <c r="E107" i="56"/>
  <c r="D107" i="56"/>
  <c r="C107" i="56"/>
  <c r="K107" i="56" s="1"/>
  <c r="B107" i="56"/>
  <c r="A107" i="56"/>
  <c r="G106" i="56"/>
  <c r="F106" i="56"/>
  <c r="E106" i="56"/>
  <c r="D106" i="56"/>
  <c r="K106" i="56" s="1"/>
  <c r="C106" i="56"/>
  <c r="B106" i="56"/>
  <c r="A106" i="56"/>
  <c r="L105" i="56"/>
  <c r="G105" i="56"/>
  <c r="F105" i="56"/>
  <c r="E105" i="56"/>
  <c r="K105" i="56" s="1"/>
  <c r="D105" i="56"/>
  <c r="C105" i="56"/>
  <c r="B105" i="56"/>
  <c r="A105" i="56"/>
  <c r="G104" i="56"/>
  <c r="F104" i="56"/>
  <c r="K104" i="56" s="1"/>
  <c r="E104" i="56"/>
  <c r="D104" i="56"/>
  <c r="C104" i="56"/>
  <c r="B104" i="56"/>
  <c r="A104" i="56"/>
  <c r="L103" i="56"/>
  <c r="G103" i="56"/>
  <c r="K103" i="56" s="1"/>
  <c r="F103" i="56"/>
  <c r="E103" i="56"/>
  <c r="D103" i="56"/>
  <c r="C103" i="56"/>
  <c r="B103" i="56"/>
  <c r="A103" i="56"/>
  <c r="K102" i="56"/>
  <c r="G102" i="56"/>
  <c r="F102" i="56"/>
  <c r="E102" i="56"/>
  <c r="D102" i="56"/>
  <c r="C102" i="56"/>
  <c r="B102" i="56"/>
  <c r="A102" i="56"/>
  <c r="L101" i="56"/>
  <c r="G101" i="56"/>
  <c r="F101" i="56"/>
  <c r="E101" i="56"/>
  <c r="D101" i="56"/>
  <c r="C101" i="56"/>
  <c r="B101" i="56"/>
  <c r="A101" i="56"/>
  <c r="K101" i="56" s="1"/>
  <c r="L100" i="56"/>
  <c r="G100" i="56"/>
  <c r="F100" i="56"/>
  <c r="E100" i="56"/>
  <c r="D100" i="56"/>
  <c r="C100" i="56"/>
  <c r="B100" i="56"/>
  <c r="K100" i="56" s="1"/>
  <c r="A100" i="56"/>
  <c r="G99" i="56"/>
  <c r="F99" i="56"/>
  <c r="E99" i="56"/>
  <c r="D99" i="56"/>
  <c r="C99" i="56"/>
  <c r="K99" i="56" s="1"/>
  <c r="B99" i="56"/>
  <c r="A99" i="56"/>
  <c r="L98" i="56"/>
  <c r="G98" i="56"/>
  <c r="F98" i="56"/>
  <c r="E98" i="56"/>
  <c r="D98" i="56"/>
  <c r="K98" i="56" s="1"/>
  <c r="C98" i="56"/>
  <c r="B98" i="56"/>
  <c r="A98" i="56"/>
  <c r="G97" i="56"/>
  <c r="F97" i="56"/>
  <c r="E97" i="56"/>
  <c r="K97" i="56" s="1"/>
  <c r="D97" i="56"/>
  <c r="C97" i="56"/>
  <c r="B97" i="56"/>
  <c r="A97" i="56"/>
  <c r="G96" i="56"/>
  <c r="F96" i="56"/>
  <c r="K96" i="56" s="1"/>
  <c r="E96" i="56"/>
  <c r="D96" i="56"/>
  <c r="C96" i="56"/>
  <c r="B96" i="56"/>
  <c r="A96" i="56"/>
  <c r="G95" i="56"/>
  <c r="K95" i="56" s="1"/>
  <c r="F95" i="56"/>
  <c r="E95" i="56"/>
  <c r="D95" i="56"/>
  <c r="C95" i="56"/>
  <c r="B95" i="56"/>
  <c r="A95" i="56"/>
  <c r="K94" i="56"/>
  <c r="G94" i="56"/>
  <c r="F94" i="56"/>
  <c r="E94" i="56"/>
  <c r="D94" i="56"/>
  <c r="C94" i="56"/>
  <c r="B94" i="56"/>
  <c r="A94" i="56"/>
  <c r="L93" i="56"/>
  <c r="G93" i="56"/>
  <c r="F93" i="56"/>
  <c r="E93" i="56"/>
  <c r="D93" i="56"/>
  <c r="C93" i="56"/>
  <c r="B93" i="56"/>
  <c r="A93" i="56"/>
  <c r="K93" i="56" s="1"/>
  <c r="L92" i="56"/>
  <c r="G92" i="56"/>
  <c r="F92" i="56"/>
  <c r="E92" i="56"/>
  <c r="D92" i="56"/>
  <c r="C92" i="56"/>
  <c r="B92" i="56"/>
  <c r="K92" i="56" s="1"/>
  <c r="A92" i="56"/>
  <c r="G91" i="56"/>
  <c r="F91" i="56"/>
  <c r="E91" i="56"/>
  <c r="D91" i="56"/>
  <c r="C91" i="56"/>
  <c r="K91" i="56" s="1"/>
  <c r="B91" i="56"/>
  <c r="A91" i="56"/>
  <c r="L90" i="56"/>
  <c r="G90" i="56"/>
  <c r="F90" i="56"/>
  <c r="E90" i="56"/>
  <c r="D90" i="56"/>
  <c r="K90" i="56" s="1"/>
  <c r="C90" i="56"/>
  <c r="B90" i="56"/>
  <c r="A90" i="56"/>
  <c r="L89" i="56"/>
  <c r="G89" i="56"/>
  <c r="F89" i="56"/>
  <c r="E89" i="56"/>
  <c r="K89" i="56" s="1"/>
  <c r="D89" i="56"/>
  <c r="C89" i="56"/>
  <c r="B89" i="56"/>
  <c r="A89" i="56"/>
  <c r="G88" i="56"/>
  <c r="F88" i="56"/>
  <c r="K88" i="56" s="1"/>
  <c r="E88" i="56"/>
  <c r="D88" i="56"/>
  <c r="C88" i="56"/>
  <c r="B88" i="56"/>
  <c r="A88" i="56"/>
  <c r="G87" i="56"/>
  <c r="M29" i="56" s="1"/>
  <c r="F87" i="56"/>
  <c r="E87" i="56"/>
  <c r="D87" i="56"/>
  <c r="C87" i="56"/>
  <c r="B87" i="56"/>
  <c r="A87" i="56"/>
  <c r="K86" i="56"/>
  <c r="G86" i="56"/>
  <c r="F86" i="56"/>
  <c r="E86" i="56"/>
  <c r="D86" i="56"/>
  <c r="C86" i="56"/>
  <c r="B86" i="56"/>
  <c r="A86" i="56"/>
  <c r="L85" i="56"/>
  <c r="G85" i="56"/>
  <c r="F85" i="56"/>
  <c r="E85" i="56"/>
  <c r="D85" i="56"/>
  <c r="C85" i="56"/>
  <c r="B85" i="56"/>
  <c r="A85" i="56"/>
  <c r="K85" i="56" s="1"/>
  <c r="J77" i="56"/>
  <c r="J76" i="56"/>
  <c r="J75" i="56"/>
  <c r="J74" i="56"/>
  <c r="J73" i="56"/>
  <c r="J72" i="56"/>
  <c r="J71" i="56"/>
  <c r="J70" i="56"/>
  <c r="J69" i="56"/>
  <c r="J68" i="56"/>
  <c r="J67" i="56"/>
  <c r="J66" i="56"/>
  <c r="J65" i="56"/>
  <c r="J64" i="56"/>
  <c r="J63" i="56"/>
  <c r="J62" i="56"/>
  <c r="J61" i="56"/>
  <c r="J60" i="56"/>
  <c r="J59" i="56"/>
  <c r="J58" i="56"/>
  <c r="J57" i="56"/>
  <c r="J56" i="56"/>
  <c r="J55" i="56"/>
  <c r="J54" i="56"/>
  <c r="J53" i="56"/>
  <c r="J52" i="56"/>
  <c r="BA51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S36" i="56"/>
  <c r="R36" i="56"/>
  <c r="Q36" i="56"/>
  <c r="Q30" i="56" s="1"/>
  <c r="AF10" i="56" s="1"/>
  <c r="T7" i="56" s="1"/>
  <c r="P36" i="56"/>
  <c r="O36" i="56"/>
  <c r="N36" i="56"/>
  <c r="M36" i="56"/>
  <c r="L36" i="56"/>
  <c r="J36" i="56"/>
  <c r="S35" i="56"/>
  <c r="R35" i="56"/>
  <c r="R27" i="56" s="1"/>
  <c r="AH7" i="56" s="1"/>
  <c r="Q35" i="56"/>
  <c r="P35" i="56"/>
  <c r="O35" i="56"/>
  <c r="N35" i="56"/>
  <c r="M35" i="56"/>
  <c r="L35" i="56"/>
  <c r="J35" i="56"/>
  <c r="S34" i="56"/>
  <c r="S24" i="56" s="1"/>
  <c r="AJ4" i="56" s="1"/>
  <c r="R34" i="56"/>
  <c r="Q34" i="56"/>
  <c r="P34" i="56"/>
  <c r="O34" i="56"/>
  <c r="N34" i="56"/>
  <c r="M34" i="56"/>
  <c r="L34" i="56"/>
  <c r="J34" i="56"/>
  <c r="J33" i="56"/>
  <c r="J32" i="56"/>
  <c r="J31" i="56"/>
  <c r="S30" i="56"/>
  <c r="R30" i="56"/>
  <c r="P30" i="56"/>
  <c r="O30" i="56"/>
  <c r="N30" i="56"/>
  <c r="M30" i="56"/>
  <c r="L30" i="56"/>
  <c r="J30" i="56"/>
  <c r="Q29" i="56"/>
  <c r="P29" i="56"/>
  <c r="N29" i="56"/>
  <c r="L29" i="56"/>
  <c r="J29" i="56"/>
  <c r="Q28" i="56"/>
  <c r="P28" i="56"/>
  <c r="N28" i="56"/>
  <c r="M28" i="56"/>
  <c r="L28" i="56"/>
  <c r="J28" i="56"/>
  <c r="S27" i="56"/>
  <c r="Q27" i="56"/>
  <c r="P27" i="56"/>
  <c r="O27" i="56"/>
  <c r="AD7" i="56" s="1"/>
  <c r="N27" i="56"/>
  <c r="M27" i="56"/>
  <c r="L27" i="56"/>
  <c r="J27" i="56"/>
  <c r="R26" i="56"/>
  <c r="Q26" i="56"/>
  <c r="P26" i="56"/>
  <c r="O26" i="56"/>
  <c r="N26" i="56"/>
  <c r="M26" i="56"/>
  <c r="L26" i="56"/>
  <c r="J26" i="56"/>
  <c r="BH25" i="56"/>
  <c r="BE25" i="56"/>
  <c r="R25" i="56"/>
  <c r="Q25" i="56"/>
  <c r="P25" i="56"/>
  <c r="O25" i="56"/>
  <c r="N25" i="56"/>
  <c r="M25" i="56"/>
  <c r="L25" i="56"/>
  <c r="J25" i="56"/>
  <c r="R24" i="56"/>
  <c r="Q24" i="56"/>
  <c r="AF4" i="56" s="1"/>
  <c r="P24" i="56"/>
  <c r="AD4" i="56" s="1"/>
  <c r="O24" i="56"/>
  <c r="N24" i="56"/>
  <c r="M24" i="56"/>
  <c r="L24" i="56"/>
  <c r="J24" i="56"/>
  <c r="S23" i="56"/>
  <c r="R23" i="56"/>
  <c r="Q23" i="56"/>
  <c r="P23" i="56"/>
  <c r="N23" i="56"/>
  <c r="M23" i="56"/>
  <c r="L23" i="56"/>
  <c r="J23" i="56"/>
  <c r="S22" i="56"/>
  <c r="R22" i="56"/>
  <c r="Q22" i="56"/>
  <c r="P22" i="56"/>
  <c r="N22" i="56"/>
  <c r="M22" i="56"/>
  <c r="L22" i="56"/>
  <c r="J22" i="56"/>
  <c r="Q21" i="56"/>
  <c r="P21" i="56"/>
  <c r="O21" i="56"/>
  <c r="N21" i="56"/>
  <c r="M21" i="56"/>
  <c r="J21" i="56"/>
  <c r="S20" i="56"/>
  <c r="L108" i="56" s="1"/>
  <c r="R20" i="56"/>
  <c r="L107" i="56" s="1"/>
  <c r="Q20" i="56"/>
  <c r="L106" i="56" s="1"/>
  <c r="P20" i="56"/>
  <c r="N20" i="56"/>
  <c r="M20" i="56"/>
  <c r="M14" i="56" s="1"/>
  <c r="L20" i="56"/>
  <c r="L14" i="56" s="1"/>
  <c r="J20" i="56"/>
  <c r="J19" i="56"/>
  <c r="S18" i="56"/>
  <c r="R18" i="56"/>
  <c r="Q18" i="56"/>
  <c r="P18" i="56"/>
  <c r="O18" i="56"/>
  <c r="O20" i="56" s="1"/>
  <c r="N18" i="56"/>
  <c r="M18" i="56"/>
  <c r="L18" i="56"/>
  <c r="J18" i="56"/>
  <c r="P17" i="56"/>
  <c r="O17" i="56"/>
  <c r="N17" i="56"/>
  <c r="M17" i="56"/>
  <c r="X9" i="56" s="1"/>
  <c r="L17" i="56"/>
  <c r="S15" i="56"/>
  <c r="R15" i="56"/>
  <c r="Q15" i="56"/>
  <c r="P15" i="56"/>
  <c r="O15" i="56"/>
  <c r="N15" i="56"/>
  <c r="M15" i="56"/>
  <c r="L15" i="56"/>
  <c r="S14" i="56"/>
  <c r="R14" i="56"/>
  <c r="S29" i="56" s="1"/>
  <c r="P14" i="56"/>
  <c r="N14" i="56"/>
  <c r="S13" i="56"/>
  <c r="Q13" i="56"/>
  <c r="P13" i="56"/>
  <c r="L97" i="56" s="1"/>
  <c r="O13" i="56"/>
  <c r="L96" i="56" s="1"/>
  <c r="N13" i="56"/>
  <c r="L95" i="56" s="1"/>
  <c r="M13" i="56"/>
  <c r="L94" i="56" s="1"/>
  <c r="L13" i="56"/>
  <c r="BA42" i="56" s="1"/>
  <c r="S11" i="56"/>
  <c r="R11" i="56"/>
  <c r="R13" i="56" s="1"/>
  <c r="Q11" i="56"/>
  <c r="P11" i="56"/>
  <c r="O11" i="56"/>
  <c r="N11" i="56"/>
  <c r="M11" i="56"/>
  <c r="L11" i="56"/>
  <c r="AJ10" i="56"/>
  <c r="AH10" i="56"/>
  <c r="AD10" i="56"/>
  <c r="AB10" i="56"/>
  <c r="Z10" i="56"/>
  <c r="X10" i="56"/>
  <c r="V10" i="56"/>
  <c r="R10" i="56"/>
  <c r="R21" i="56" s="1"/>
  <c r="Q10" i="56"/>
  <c r="P10" i="56"/>
  <c r="O10" i="56"/>
  <c r="N10" i="56"/>
  <c r="M10" i="56"/>
  <c r="AK9" i="56"/>
  <c r="AI9" i="56"/>
  <c r="AG9" i="56"/>
  <c r="AE9" i="56"/>
  <c r="AC9" i="56"/>
  <c r="AB9" i="56"/>
  <c r="AA9" i="56"/>
  <c r="Z9" i="56"/>
  <c r="Y9" i="56"/>
  <c r="W9" i="56"/>
  <c r="V9" i="56"/>
  <c r="I9" i="56"/>
  <c r="AJ8" i="56"/>
  <c r="AI8" i="56"/>
  <c r="AH8" i="56"/>
  <c r="AG8" i="56"/>
  <c r="AF8" i="56"/>
  <c r="AE8" i="56"/>
  <c r="AD8" i="56"/>
  <c r="AB8" i="56"/>
  <c r="AA8" i="56"/>
  <c r="Z8" i="56"/>
  <c r="Y8" i="56"/>
  <c r="X8" i="56"/>
  <c r="W8" i="56"/>
  <c r="V8" i="56"/>
  <c r="U8" i="56"/>
  <c r="S8" i="56"/>
  <c r="R8" i="56"/>
  <c r="Q8" i="56"/>
  <c r="P8" i="56"/>
  <c r="O8" i="56"/>
  <c r="N8" i="56"/>
  <c r="M8" i="56"/>
  <c r="L8" i="56"/>
  <c r="J8" i="56"/>
  <c r="AT7" i="56"/>
  <c r="AS7" i="56"/>
  <c r="AR7" i="56"/>
  <c r="AQ7" i="56"/>
  <c r="AP7" i="56"/>
  <c r="AO7" i="56"/>
  <c r="AN7" i="56"/>
  <c r="AM7" i="56"/>
  <c r="AJ7" i="56"/>
  <c r="AF7" i="56"/>
  <c r="AB7" i="56"/>
  <c r="Z7" i="56"/>
  <c r="X7" i="56"/>
  <c r="V7" i="56"/>
  <c r="U7" i="56"/>
  <c r="S7" i="56"/>
  <c r="Q7" i="56"/>
  <c r="N7" i="56"/>
  <c r="M7" i="56"/>
  <c r="L7" i="56"/>
  <c r="AK6" i="56"/>
  <c r="AI6" i="56"/>
  <c r="AG6" i="56"/>
  <c r="AF6" i="56"/>
  <c r="AD9" i="56" s="1"/>
  <c r="AE6" i="56"/>
  <c r="AD6" i="56"/>
  <c r="AC6" i="56"/>
  <c r="AB6" i="56"/>
  <c r="AA6" i="56"/>
  <c r="Z6" i="56"/>
  <c r="Y6" i="56"/>
  <c r="X6" i="56"/>
  <c r="W6" i="56"/>
  <c r="S6" i="56"/>
  <c r="R6" i="56"/>
  <c r="L91" i="56" s="1"/>
  <c r="Q6" i="56"/>
  <c r="P6" i="56"/>
  <c r="N6" i="56"/>
  <c r="N1" i="56" s="1"/>
  <c r="M6" i="56"/>
  <c r="M1" i="56" s="1"/>
  <c r="L6" i="56"/>
  <c r="AT5" i="56"/>
  <c r="AS5" i="56"/>
  <c r="AR5" i="56"/>
  <c r="AQ5" i="56"/>
  <c r="AP5" i="56"/>
  <c r="AO5" i="56"/>
  <c r="AN5" i="56"/>
  <c r="AM5" i="56"/>
  <c r="AJ5" i="56"/>
  <c r="AI5" i="56"/>
  <c r="AH5" i="56"/>
  <c r="AG5" i="56"/>
  <c r="AF5" i="56"/>
  <c r="AE5" i="56"/>
  <c r="AC8" i="56" s="1"/>
  <c r="AD5" i="56"/>
  <c r="AC5" i="56"/>
  <c r="AB5" i="56"/>
  <c r="AA5" i="56"/>
  <c r="Z5" i="56"/>
  <c r="Y5" i="56"/>
  <c r="X5" i="56"/>
  <c r="W5" i="56"/>
  <c r="V5" i="56"/>
  <c r="AH4" i="56"/>
  <c r="AB4" i="56"/>
  <c r="Z4" i="56"/>
  <c r="X4" i="56"/>
  <c r="V4" i="56"/>
  <c r="T2" i="56" s="1"/>
  <c r="U4" i="56"/>
  <c r="S4" i="56"/>
  <c r="R4" i="56"/>
  <c r="Q4" i="56"/>
  <c r="P4" i="56"/>
  <c r="O4" i="56"/>
  <c r="O23" i="56" s="1"/>
  <c r="N4" i="56"/>
  <c r="M4" i="56"/>
  <c r="L4" i="56"/>
  <c r="I4" i="56"/>
  <c r="DL3" i="56"/>
  <c r="DK3" i="56"/>
  <c r="DJ3" i="56"/>
  <c r="DI3" i="56"/>
  <c r="DH3" i="56"/>
  <c r="DG3" i="56"/>
  <c r="DF3" i="56"/>
  <c r="DE3" i="56"/>
  <c r="DD3" i="56"/>
  <c r="DC3" i="56"/>
  <c r="DB3" i="56"/>
  <c r="DA3" i="56"/>
  <c r="CZ3" i="56"/>
  <c r="CY3" i="56"/>
  <c r="CX3" i="56"/>
  <c r="CW3" i="56"/>
  <c r="CV3" i="56"/>
  <c r="CU3" i="56"/>
  <c r="CT3" i="56"/>
  <c r="CS3" i="56"/>
  <c r="CR3" i="56"/>
  <c r="CQ3" i="56"/>
  <c r="CP3" i="56"/>
  <c r="CO3" i="56"/>
  <c r="CN3" i="56"/>
  <c r="CM3" i="56"/>
  <c r="CL3" i="56"/>
  <c r="CK3" i="56"/>
  <c r="CJ3" i="56"/>
  <c r="CI3" i="56"/>
  <c r="CH3" i="56"/>
  <c r="CG3" i="56"/>
  <c r="CF3" i="56"/>
  <c r="CE3" i="56"/>
  <c r="CD3" i="56"/>
  <c r="CC3" i="56"/>
  <c r="CB3" i="56"/>
  <c r="CA3" i="56"/>
  <c r="BZ3" i="56"/>
  <c r="BY3" i="56"/>
  <c r="BX3" i="56"/>
  <c r="BW3" i="56"/>
  <c r="BV3" i="56"/>
  <c r="BU3" i="56"/>
  <c r="BT3" i="56"/>
  <c r="BS3" i="56"/>
  <c r="BR3" i="56"/>
  <c r="BQ3" i="56"/>
  <c r="BP3" i="56"/>
  <c r="BO3" i="56"/>
  <c r="BN3" i="56"/>
  <c r="BM3" i="56"/>
  <c r="BL3" i="56"/>
  <c r="BK3" i="56"/>
  <c r="BJ3" i="56"/>
  <c r="BI3" i="56"/>
  <c r="BH3" i="56"/>
  <c r="BG3" i="56"/>
  <c r="BF3" i="56"/>
  <c r="BE3" i="56"/>
  <c r="BD3" i="56"/>
  <c r="BC3" i="56"/>
  <c r="BB3" i="56"/>
  <c r="BA3" i="56"/>
  <c r="AT3" i="56"/>
  <c r="AS3" i="56"/>
  <c r="AR3" i="56"/>
  <c r="AQ3" i="56"/>
  <c r="AP3" i="56"/>
  <c r="AO3" i="56"/>
  <c r="AN3" i="56"/>
  <c r="AM3" i="56"/>
  <c r="AK3" i="56"/>
  <c r="AJ3" i="56"/>
  <c r="AI3" i="56"/>
  <c r="AH3" i="56"/>
  <c r="AG3" i="56"/>
  <c r="AF3" i="56"/>
  <c r="AE3" i="56"/>
  <c r="AD3" i="56"/>
  <c r="AC3" i="56"/>
  <c r="AB3" i="56"/>
  <c r="AA3" i="56"/>
  <c r="Z3" i="56"/>
  <c r="Y3" i="56"/>
  <c r="W3" i="56"/>
  <c r="I3" i="56"/>
  <c r="BH2" i="56"/>
  <c r="BG2" i="56"/>
  <c r="BF2" i="56"/>
  <c r="BE2" i="56"/>
  <c r="BD2" i="56"/>
  <c r="BC2" i="56"/>
  <c r="U2" i="56"/>
  <c r="BP1" i="56"/>
  <c r="BX1" i="56" s="1"/>
  <c r="CF1" i="56" s="1"/>
  <c r="CN1" i="56" s="1"/>
  <c r="CV1" i="56" s="1"/>
  <c r="DD1" i="56" s="1"/>
  <c r="DL1" i="56" s="1"/>
  <c r="BO1" i="56"/>
  <c r="BW1" i="56" s="1"/>
  <c r="CE1" i="56" s="1"/>
  <c r="CM1" i="56" s="1"/>
  <c r="CU1" i="56" s="1"/>
  <c r="DC1" i="56" s="1"/>
  <c r="DK1" i="56" s="1"/>
  <c r="BM1" i="56"/>
  <c r="BU1" i="56" s="1"/>
  <c r="CC1" i="56" s="1"/>
  <c r="CK1" i="56" s="1"/>
  <c r="CS1" i="56" s="1"/>
  <c r="DA1" i="56" s="1"/>
  <c r="DI1" i="56" s="1"/>
  <c r="BL1" i="56"/>
  <c r="BT1" i="56" s="1"/>
  <c r="CB1" i="56" s="1"/>
  <c r="CJ1" i="56" s="1"/>
  <c r="CR1" i="56" s="1"/>
  <c r="CZ1" i="56" s="1"/>
  <c r="DH1" i="56" s="1"/>
  <c r="BK1" i="56"/>
  <c r="BS1" i="56" s="1"/>
  <c r="CA1" i="56" s="1"/>
  <c r="CI1" i="56" s="1"/>
  <c r="CQ1" i="56" s="1"/>
  <c r="CY1" i="56" s="1"/>
  <c r="DG1" i="56" s="1"/>
  <c r="BH1" i="56"/>
  <c r="BG1" i="56"/>
  <c r="BF1" i="56"/>
  <c r="BN1" i="56" s="1"/>
  <c r="BV1" i="56" s="1"/>
  <c r="CD1" i="56" s="1"/>
  <c r="CL1" i="56" s="1"/>
  <c r="CT1" i="56" s="1"/>
  <c r="DB1" i="56" s="1"/>
  <c r="DJ1" i="56" s="1"/>
  <c r="BE1" i="56"/>
  <c r="BD1" i="56"/>
  <c r="BC1" i="56"/>
  <c r="S1" i="56"/>
  <c r="Q1" i="56"/>
  <c r="P1" i="56"/>
  <c r="L1" i="56"/>
  <c r="G1" i="56"/>
  <c r="L108" i="55"/>
  <c r="G108" i="55"/>
  <c r="F108" i="55"/>
  <c r="E108" i="55"/>
  <c r="D108" i="55"/>
  <c r="C108" i="55"/>
  <c r="B108" i="55"/>
  <c r="A108" i="55"/>
  <c r="K108" i="55" s="1"/>
  <c r="G107" i="55"/>
  <c r="F107" i="55"/>
  <c r="E107" i="55"/>
  <c r="D107" i="55"/>
  <c r="C107" i="55"/>
  <c r="B107" i="55"/>
  <c r="K107" i="55" s="1"/>
  <c r="A107" i="55"/>
  <c r="G106" i="55"/>
  <c r="F106" i="55"/>
  <c r="E106" i="55"/>
  <c r="D106" i="55"/>
  <c r="C106" i="55"/>
  <c r="K106" i="55" s="1"/>
  <c r="B106" i="55"/>
  <c r="A106" i="55"/>
  <c r="G105" i="55"/>
  <c r="F105" i="55"/>
  <c r="E105" i="55"/>
  <c r="D105" i="55"/>
  <c r="K105" i="55" s="1"/>
  <c r="C105" i="55"/>
  <c r="B105" i="55"/>
  <c r="A105" i="55"/>
  <c r="G104" i="55"/>
  <c r="F104" i="55"/>
  <c r="E104" i="55"/>
  <c r="K104" i="55" s="1"/>
  <c r="D104" i="55"/>
  <c r="C104" i="55"/>
  <c r="B104" i="55"/>
  <c r="A104" i="55"/>
  <c r="G103" i="55"/>
  <c r="F103" i="55"/>
  <c r="K103" i="55" s="1"/>
  <c r="E103" i="55"/>
  <c r="D103" i="55"/>
  <c r="C103" i="55"/>
  <c r="B103" i="55"/>
  <c r="A103" i="55"/>
  <c r="G102" i="55"/>
  <c r="K102" i="55" s="1"/>
  <c r="F102" i="55"/>
  <c r="E102" i="55"/>
  <c r="D102" i="55"/>
  <c r="C102" i="55"/>
  <c r="B102" i="55"/>
  <c r="A102" i="55"/>
  <c r="K101" i="55"/>
  <c r="G101" i="55"/>
  <c r="F101" i="55"/>
  <c r="E101" i="55"/>
  <c r="D101" i="55"/>
  <c r="C101" i="55"/>
  <c r="B101" i="55"/>
  <c r="A101" i="55"/>
  <c r="G100" i="55"/>
  <c r="F100" i="55"/>
  <c r="E100" i="55"/>
  <c r="D100" i="55"/>
  <c r="C100" i="55"/>
  <c r="B100" i="55"/>
  <c r="A100" i="55"/>
  <c r="K100" i="55" s="1"/>
  <c r="G99" i="55"/>
  <c r="F99" i="55"/>
  <c r="E99" i="55"/>
  <c r="D99" i="55"/>
  <c r="C99" i="55"/>
  <c r="B99" i="55"/>
  <c r="K99" i="55" s="1"/>
  <c r="A99" i="55"/>
  <c r="G98" i="55"/>
  <c r="F98" i="55"/>
  <c r="E98" i="55"/>
  <c r="D98" i="55"/>
  <c r="C98" i="55"/>
  <c r="K98" i="55" s="1"/>
  <c r="B98" i="55"/>
  <c r="A98" i="55"/>
  <c r="G97" i="55"/>
  <c r="F97" i="55"/>
  <c r="E97" i="55"/>
  <c r="D97" i="55"/>
  <c r="K97" i="55" s="1"/>
  <c r="C97" i="55"/>
  <c r="B97" i="55"/>
  <c r="A97" i="55"/>
  <c r="G96" i="55"/>
  <c r="F96" i="55"/>
  <c r="E96" i="55"/>
  <c r="K96" i="55" s="1"/>
  <c r="D96" i="55"/>
  <c r="C96" i="55"/>
  <c r="B96" i="55"/>
  <c r="A96" i="55"/>
  <c r="G95" i="55"/>
  <c r="F95" i="55"/>
  <c r="K95" i="55" s="1"/>
  <c r="E95" i="55"/>
  <c r="D95" i="55"/>
  <c r="C95" i="55"/>
  <c r="B95" i="55"/>
  <c r="A95" i="55"/>
  <c r="G94" i="55"/>
  <c r="K94" i="55" s="1"/>
  <c r="F94" i="55"/>
  <c r="E94" i="55"/>
  <c r="D94" i="55"/>
  <c r="C94" i="55"/>
  <c r="B94" i="55"/>
  <c r="A94" i="55"/>
  <c r="K93" i="55"/>
  <c r="G93" i="55"/>
  <c r="F93" i="55"/>
  <c r="E93" i="55"/>
  <c r="D93" i="55"/>
  <c r="C93" i="55"/>
  <c r="B93" i="55"/>
  <c r="A93" i="55"/>
  <c r="G92" i="55"/>
  <c r="F92" i="55"/>
  <c r="E92" i="55"/>
  <c r="D92" i="55"/>
  <c r="C92" i="55"/>
  <c r="B92" i="55"/>
  <c r="A92" i="55"/>
  <c r="K92" i="55" s="1"/>
  <c r="G91" i="55"/>
  <c r="F91" i="55"/>
  <c r="E91" i="55"/>
  <c r="D91" i="55"/>
  <c r="C91" i="55"/>
  <c r="B91" i="55"/>
  <c r="K91" i="55" s="1"/>
  <c r="A91" i="55"/>
  <c r="G90" i="55"/>
  <c r="F90" i="55"/>
  <c r="E90" i="55"/>
  <c r="D90" i="55"/>
  <c r="C90" i="55"/>
  <c r="K90" i="55" s="1"/>
  <c r="B90" i="55"/>
  <c r="A90" i="55"/>
  <c r="G89" i="55"/>
  <c r="F89" i="55"/>
  <c r="E89" i="55"/>
  <c r="D89" i="55"/>
  <c r="K89" i="55" s="1"/>
  <c r="C89" i="55"/>
  <c r="B89" i="55"/>
  <c r="A89" i="55"/>
  <c r="G88" i="55"/>
  <c r="F88" i="55"/>
  <c r="E88" i="55"/>
  <c r="K88" i="55" s="1"/>
  <c r="D88" i="55"/>
  <c r="C88" i="55"/>
  <c r="B88" i="55"/>
  <c r="A88" i="55"/>
  <c r="G87" i="55"/>
  <c r="F87" i="55"/>
  <c r="K87" i="55" s="1"/>
  <c r="E87" i="55"/>
  <c r="D87" i="55"/>
  <c r="C87" i="55"/>
  <c r="B87" i="55"/>
  <c r="A87" i="55"/>
  <c r="G86" i="55"/>
  <c r="K86" i="55" s="1"/>
  <c r="F86" i="55"/>
  <c r="E86" i="55"/>
  <c r="D86" i="55"/>
  <c r="C86" i="55"/>
  <c r="B86" i="55"/>
  <c r="A86" i="55"/>
  <c r="K85" i="55"/>
  <c r="G85" i="55"/>
  <c r="F85" i="55"/>
  <c r="E85" i="55"/>
  <c r="D85" i="55"/>
  <c r="C85" i="55"/>
  <c r="B85" i="55"/>
  <c r="A85" i="55"/>
  <c r="J77" i="55"/>
  <c r="J76" i="55"/>
  <c r="J75" i="55"/>
  <c r="J74" i="55"/>
  <c r="J73" i="55"/>
  <c r="J72" i="55"/>
  <c r="J71" i="55"/>
  <c r="J70" i="55"/>
  <c r="J69" i="55"/>
  <c r="J68" i="55"/>
  <c r="J67" i="55"/>
  <c r="J66" i="55"/>
  <c r="J65" i="55"/>
  <c r="J64" i="55"/>
  <c r="J63" i="55"/>
  <c r="J62" i="55"/>
  <c r="J61" i="55"/>
  <c r="J60" i="55"/>
  <c r="J59" i="55"/>
  <c r="J58" i="55"/>
  <c r="J57" i="55"/>
  <c r="J56" i="55"/>
  <c r="J55" i="55"/>
  <c r="J54" i="55"/>
  <c r="J53" i="55"/>
  <c r="J52" i="55"/>
  <c r="J51" i="55"/>
  <c r="J50" i="55"/>
  <c r="J49" i="55"/>
  <c r="J48" i="55"/>
  <c r="J47" i="55"/>
  <c r="J46" i="55"/>
  <c r="J45" i="55"/>
  <c r="J44" i="55"/>
  <c r="J43" i="55"/>
  <c r="J42" i="55"/>
  <c r="J41" i="55"/>
  <c r="J40" i="55"/>
  <c r="J39" i="55"/>
  <c r="J38" i="55"/>
  <c r="J37" i="55"/>
  <c r="S36" i="55"/>
  <c r="S30" i="55" s="1"/>
  <c r="AJ10" i="55" s="1"/>
  <c r="R36" i="55"/>
  <c r="Q36" i="55"/>
  <c r="P36" i="55"/>
  <c r="P30" i="55" s="1"/>
  <c r="O36" i="55"/>
  <c r="N36" i="55"/>
  <c r="M36" i="55"/>
  <c r="L36" i="55"/>
  <c r="J36" i="55"/>
  <c r="S35" i="55"/>
  <c r="R35" i="55"/>
  <c r="Q35" i="55"/>
  <c r="Q27" i="55" s="1"/>
  <c r="AF7" i="55" s="1"/>
  <c r="P35" i="55"/>
  <c r="O35" i="55"/>
  <c r="N35" i="55"/>
  <c r="M35" i="55"/>
  <c r="L35" i="55"/>
  <c r="L27" i="55" s="1"/>
  <c r="V7" i="55" s="1"/>
  <c r="J35" i="55"/>
  <c r="S34" i="55"/>
  <c r="R34" i="55"/>
  <c r="R24" i="55" s="1"/>
  <c r="AH4" i="55" s="1"/>
  <c r="Q34" i="55"/>
  <c r="P34" i="55"/>
  <c r="O34" i="55"/>
  <c r="N34" i="55"/>
  <c r="M34" i="55"/>
  <c r="M24" i="55" s="1"/>
  <c r="X4" i="55" s="1"/>
  <c r="L34" i="55"/>
  <c r="J34" i="55"/>
  <c r="J33" i="55"/>
  <c r="J32" i="55"/>
  <c r="J31" i="55"/>
  <c r="R30" i="55"/>
  <c r="Q30" i="55"/>
  <c r="O30" i="55"/>
  <c r="N30" i="55"/>
  <c r="M30" i="55"/>
  <c r="L30" i="55"/>
  <c r="J30" i="55"/>
  <c r="P29" i="55"/>
  <c r="O29" i="55"/>
  <c r="M29" i="55"/>
  <c r="L29" i="55"/>
  <c r="J29" i="55"/>
  <c r="O28" i="55"/>
  <c r="M28" i="55"/>
  <c r="L28" i="55"/>
  <c r="J28" i="55"/>
  <c r="S27" i="55"/>
  <c r="R27" i="55"/>
  <c r="P27" i="55"/>
  <c r="O27" i="55"/>
  <c r="AD7" i="55" s="1"/>
  <c r="N27" i="55"/>
  <c r="M27" i="55"/>
  <c r="J27" i="55"/>
  <c r="S26" i="55"/>
  <c r="P26" i="55"/>
  <c r="O26" i="55"/>
  <c r="J26" i="55"/>
  <c r="BH25" i="55"/>
  <c r="BE25" i="55"/>
  <c r="S25" i="55"/>
  <c r="P25" i="55"/>
  <c r="O25" i="55"/>
  <c r="M25" i="55"/>
  <c r="J25" i="55"/>
  <c r="S24" i="55"/>
  <c r="Q24" i="55"/>
  <c r="P24" i="55"/>
  <c r="AD4" i="55" s="1"/>
  <c r="O24" i="55"/>
  <c r="N24" i="55"/>
  <c r="L24" i="55"/>
  <c r="J24" i="55"/>
  <c r="Q23" i="55"/>
  <c r="O23" i="55"/>
  <c r="M23" i="55"/>
  <c r="L23" i="55"/>
  <c r="J23" i="55"/>
  <c r="R22" i="55"/>
  <c r="O22" i="55"/>
  <c r="M22" i="55"/>
  <c r="L22" i="55"/>
  <c r="J22" i="55"/>
  <c r="R21" i="55"/>
  <c r="P21" i="55"/>
  <c r="O21" i="55"/>
  <c r="N21" i="55"/>
  <c r="J21" i="55"/>
  <c r="S20" i="55"/>
  <c r="S14" i="55" s="1"/>
  <c r="O20" i="55"/>
  <c r="L104" i="55" s="1"/>
  <c r="M20" i="55"/>
  <c r="L102" i="55" s="1"/>
  <c r="L20" i="55"/>
  <c r="L14" i="55" s="1"/>
  <c r="J20" i="55"/>
  <c r="J19" i="55"/>
  <c r="S18" i="55"/>
  <c r="R18" i="55"/>
  <c r="R20" i="55" s="1"/>
  <c r="Q18" i="55"/>
  <c r="Q20" i="55" s="1"/>
  <c r="P18" i="55"/>
  <c r="P20" i="55" s="1"/>
  <c r="O18" i="55"/>
  <c r="N18" i="55"/>
  <c r="N28" i="55" s="1"/>
  <c r="M18" i="55"/>
  <c r="L18" i="55"/>
  <c r="J18" i="55"/>
  <c r="Q17" i="55"/>
  <c r="O17" i="55"/>
  <c r="N17" i="55"/>
  <c r="S15" i="55"/>
  <c r="R15" i="55"/>
  <c r="Q15" i="55"/>
  <c r="P15" i="55"/>
  <c r="O15" i="55"/>
  <c r="N15" i="55"/>
  <c r="M15" i="55"/>
  <c r="L15" i="55"/>
  <c r="O14" i="55"/>
  <c r="M14" i="55"/>
  <c r="R13" i="55"/>
  <c r="L99" i="55" s="1"/>
  <c r="P13" i="55"/>
  <c r="L97" i="55" s="1"/>
  <c r="O13" i="55"/>
  <c r="L96" i="55" s="1"/>
  <c r="N13" i="55"/>
  <c r="L95" i="55" s="1"/>
  <c r="S11" i="55"/>
  <c r="S13" i="55" s="1"/>
  <c r="R11" i="55"/>
  <c r="Q11" i="55"/>
  <c r="Q25" i="55" s="1"/>
  <c r="P11" i="55"/>
  <c r="O11" i="55"/>
  <c r="N11" i="55"/>
  <c r="N26" i="55" s="1"/>
  <c r="M11" i="55"/>
  <c r="M13" i="55" s="1"/>
  <c r="L11" i="55"/>
  <c r="L25" i="55" s="1"/>
  <c r="AH10" i="55"/>
  <c r="AF10" i="55"/>
  <c r="AD10" i="55"/>
  <c r="AB10" i="55"/>
  <c r="Z10" i="55"/>
  <c r="X10" i="55"/>
  <c r="V10" i="55"/>
  <c r="T7" i="55" s="1"/>
  <c r="R10" i="55"/>
  <c r="Q10" i="55"/>
  <c r="Q21" i="55" s="1"/>
  <c r="P10" i="55"/>
  <c r="O10" i="55"/>
  <c r="N10" i="55"/>
  <c r="M17" i="55" s="1"/>
  <c r="X9" i="55" s="1"/>
  <c r="M10" i="55"/>
  <c r="L17" i="55" s="1"/>
  <c r="V9" i="55" s="1"/>
  <c r="AK9" i="55"/>
  <c r="AI9" i="55"/>
  <c r="AG9" i="55"/>
  <c r="AE9" i="55"/>
  <c r="AC9" i="55"/>
  <c r="AB9" i="55"/>
  <c r="AA9" i="55"/>
  <c r="Z9" i="55"/>
  <c r="Y9" i="55"/>
  <c r="W9" i="55"/>
  <c r="AI8" i="55"/>
  <c r="AH8" i="55"/>
  <c r="AC8" i="55"/>
  <c r="AA8" i="55"/>
  <c r="Z8" i="55"/>
  <c r="U8" i="55"/>
  <c r="S8" i="55"/>
  <c r="R8" i="55"/>
  <c r="Q8" i="55"/>
  <c r="P8" i="55"/>
  <c r="O8" i="55"/>
  <c r="N8" i="55"/>
  <c r="M8" i="55"/>
  <c r="L8" i="55"/>
  <c r="AT7" i="55"/>
  <c r="AS7" i="55"/>
  <c r="AR7" i="55"/>
  <c r="AQ7" i="55"/>
  <c r="AP7" i="55"/>
  <c r="AO7" i="55"/>
  <c r="AN7" i="55"/>
  <c r="AM7" i="55"/>
  <c r="AJ7" i="55"/>
  <c r="AH7" i="55"/>
  <c r="Z7" i="55"/>
  <c r="X7" i="55"/>
  <c r="U7" i="55"/>
  <c r="P7" i="55"/>
  <c r="AK6" i="55"/>
  <c r="AI6" i="55"/>
  <c r="AH6" i="55"/>
  <c r="AF9" i="55" s="1"/>
  <c r="AG6" i="55"/>
  <c r="AE6" i="55"/>
  <c r="AD6" i="55"/>
  <c r="AC6" i="55"/>
  <c r="AB6" i="55"/>
  <c r="AA6" i="55"/>
  <c r="Z6" i="55"/>
  <c r="Y6" i="55"/>
  <c r="W6" i="55"/>
  <c r="O6" i="55"/>
  <c r="O1" i="55" s="1"/>
  <c r="M6" i="55"/>
  <c r="M1" i="55" s="1"/>
  <c r="L6" i="55"/>
  <c r="L85" i="55" s="1"/>
  <c r="AT5" i="55"/>
  <c r="AS5" i="55"/>
  <c r="AR5" i="55"/>
  <c r="AQ5" i="55"/>
  <c r="AP5" i="55"/>
  <c r="AO5" i="55"/>
  <c r="AN5" i="55"/>
  <c r="AM5" i="55"/>
  <c r="AJ5" i="55"/>
  <c r="AI5" i="55"/>
  <c r="AG8" i="55" s="1"/>
  <c r="AH5" i="55"/>
  <c r="AF8" i="55" s="1"/>
  <c r="AG5" i="55"/>
  <c r="AE8" i="55" s="1"/>
  <c r="AF5" i="55"/>
  <c r="AD8" i="55" s="1"/>
  <c r="AE5" i="55"/>
  <c r="AD5" i="55"/>
  <c r="AB8" i="55" s="1"/>
  <c r="AC5" i="55"/>
  <c r="AB5" i="55"/>
  <c r="AA5" i="55"/>
  <c r="Y8" i="55" s="1"/>
  <c r="Z5" i="55"/>
  <c r="X8" i="55" s="1"/>
  <c r="Y5" i="55"/>
  <c r="W8" i="55" s="1"/>
  <c r="X5" i="55"/>
  <c r="V8" i="55" s="1"/>
  <c r="W5" i="55"/>
  <c r="V5" i="55"/>
  <c r="AJ8" i="55" s="1"/>
  <c r="AJ4" i="55"/>
  <c r="AF4" i="55"/>
  <c r="AB4" i="55"/>
  <c r="Z4" i="55"/>
  <c r="V4" i="55"/>
  <c r="U4" i="55"/>
  <c r="S4" i="55"/>
  <c r="S6" i="55" s="1"/>
  <c r="R4" i="55"/>
  <c r="R6" i="55" s="1"/>
  <c r="Q4" i="55"/>
  <c r="Q22" i="55" s="1"/>
  <c r="P4" i="55"/>
  <c r="P23" i="55" s="1"/>
  <c r="O4" i="55"/>
  <c r="N4" i="55"/>
  <c r="N23" i="55" s="1"/>
  <c r="M4" i="55"/>
  <c r="L4" i="55"/>
  <c r="I4" i="55"/>
  <c r="I9" i="55" s="1"/>
  <c r="G1" i="55" s="1"/>
  <c r="DL3" i="55"/>
  <c r="DK3" i="55"/>
  <c r="DJ3" i="55"/>
  <c r="DI3" i="55"/>
  <c r="DH3" i="55"/>
  <c r="DG3" i="55"/>
  <c r="DF3" i="55"/>
  <c r="DE3" i="55"/>
  <c r="DD3" i="55"/>
  <c r="DC3" i="55"/>
  <c r="DB3" i="55"/>
  <c r="DA3" i="55"/>
  <c r="CZ3" i="55"/>
  <c r="CY3" i="55"/>
  <c r="CX3" i="55"/>
  <c r="CW3" i="55"/>
  <c r="CV3" i="55"/>
  <c r="CU3" i="55"/>
  <c r="CT3" i="55"/>
  <c r="CS3" i="55"/>
  <c r="CR3" i="55"/>
  <c r="CQ3" i="55"/>
  <c r="CP3" i="55"/>
  <c r="CO3" i="55"/>
  <c r="CN3" i="55"/>
  <c r="CM3" i="55"/>
  <c r="CL3" i="55"/>
  <c r="CK3" i="55"/>
  <c r="CJ3" i="55"/>
  <c r="CI3" i="55"/>
  <c r="CH3" i="55"/>
  <c r="CG3" i="55"/>
  <c r="CF3" i="55"/>
  <c r="CE3" i="55"/>
  <c r="CD3" i="55"/>
  <c r="CC3" i="55"/>
  <c r="CB3" i="55"/>
  <c r="CA3" i="55"/>
  <c r="BZ3" i="55"/>
  <c r="BY3" i="55"/>
  <c r="BX3" i="55"/>
  <c r="BW3" i="55"/>
  <c r="BV3" i="55"/>
  <c r="BU3" i="55"/>
  <c r="BT3" i="55"/>
  <c r="BS3" i="55"/>
  <c r="BR3" i="55"/>
  <c r="BQ3" i="55"/>
  <c r="BP3" i="55"/>
  <c r="BO3" i="55"/>
  <c r="BN3" i="55"/>
  <c r="BM3" i="55"/>
  <c r="BL3" i="55"/>
  <c r="BK3" i="55"/>
  <c r="BJ3" i="55"/>
  <c r="BI3" i="55"/>
  <c r="BH3" i="55"/>
  <c r="BG3" i="55"/>
  <c r="BF3" i="55"/>
  <c r="BE3" i="55"/>
  <c r="BD3" i="55"/>
  <c r="BC3" i="55"/>
  <c r="BB3" i="55"/>
  <c r="BA3" i="55"/>
  <c r="AT3" i="55"/>
  <c r="AS3" i="55"/>
  <c r="AR3" i="55"/>
  <c r="AQ3" i="55"/>
  <c r="AP3" i="55"/>
  <c r="AO3" i="55"/>
  <c r="AN3" i="55"/>
  <c r="AM3" i="55"/>
  <c r="AK3" i="55"/>
  <c r="AJ3" i="55"/>
  <c r="BH1" i="55" s="1"/>
  <c r="BP1" i="55" s="1"/>
  <c r="BX1" i="55" s="1"/>
  <c r="CF1" i="55" s="1"/>
  <c r="CN1" i="55" s="1"/>
  <c r="CV1" i="55" s="1"/>
  <c r="DD1" i="55" s="1"/>
  <c r="DL1" i="55" s="1"/>
  <c r="AI3" i="55"/>
  <c r="AH3" i="55"/>
  <c r="BG1" i="55" s="1"/>
  <c r="BO1" i="55" s="1"/>
  <c r="BW1" i="55" s="1"/>
  <c r="CE1" i="55" s="1"/>
  <c r="CM1" i="55" s="1"/>
  <c r="CU1" i="55" s="1"/>
  <c r="DC1" i="55" s="1"/>
  <c r="DK1" i="55" s="1"/>
  <c r="AG3" i="55"/>
  <c r="AF3" i="55"/>
  <c r="AE3" i="55"/>
  <c r="AD3" i="55"/>
  <c r="BE1" i="55" s="1"/>
  <c r="BM1" i="55" s="1"/>
  <c r="BU1" i="55" s="1"/>
  <c r="CC1" i="55" s="1"/>
  <c r="CK1" i="55" s="1"/>
  <c r="CS1" i="55" s="1"/>
  <c r="DA1" i="55" s="1"/>
  <c r="DI1" i="55" s="1"/>
  <c r="AC3" i="55"/>
  <c r="AB3" i="55"/>
  <c r="AA3" i="55"/>
  <c r="Z3" i="55"/>
  <c r="BC1" i="55" s="1"/>
  <c r="BK1" i="55" s="1"/>
  <c r="BS1" i="55" s="1"/>
  <c r="CA1" i="55" s="1"/>
  <c r="CI1" i="55" s="1"/>
  <c r="CQ1" i="55" s="1"/>
  <c r="CY1" i="55" s="1"/>
  <c r="DG1" i="55" s="1"/>
  <c r="Y3" i="55"/>
  <c r="W3" i="55"/>
  <c r="I3" i="55"/>
  <c r="BH2" i="55"/>
  <c r="BG2" i="55"/>
  <c r="BF2" i="55"/>
  <c r="BE2" i="55"/>
  <c r="BD2" i="55"/>
  <c r="BC2" i="55"/>
  <c r="U2" i="55"/>
  <c r="BF1" i="55"/>
  <c r="BN1" i="55" s="1"/>
  <c r="BV1" i="55" s="1"/>
  <c r="CD1" i="55" s="1"/>
  <c r="CL1" i="55" s="1"/>
  <c r="CT1" i="55" s="1"/>
  <c r="DB1" i="55" s="1"/>
  <c r="DJ1" i="55" s="1"/>
  <c r="BD1" i="55"/>
  <c r="BL1" i="55" s="1"/>
  <c r="BT1" i="55" s="1"/>
  <c r="CB1" i="55" s="1"/>
  <c r="CJ1" i="55" s="1"/>
  <c r="CR1" i="55" s="1"/>
  <c r="CZ1" i="55" s="1"/>
  <c r="DH1" i="55" s="1"/>
  <c r="L1" i="55"/>
  <c r="G108" i="54"/>
  <c r="F108" i="54"/>
  <c r="E108" i="54"/>
  <c r="D108" i="54"/>
  <c r="C108" i="54"/>
  <c r="B108" i="54"/>
  <c r="K108" i="54" s="1"/>
  <c r="A108" i="54"/>
  <c r="G107" i="54"/>
  <c r="F107" i="54"/>
  <c r="E107" i="54"/>
  <c r="D107" i="54"/>
  <c r="C107" i="54"/>
  <c r="B107" i="54"/>
  <c r="A107" i="54"/>
  <c r="K107" i="54" s="1"/>
  <c r="G106" i="54"/>
  <c r="F106" i="54"/>
  <c r="E106" i="54"/>
  <c r="D106" i="54"/>
  <c r="C106" i="54"/>
  <c r="B106" i="54"/>
  <c r="A106" i="54"/>
  <c r="K106" i="54" s="1"/>
  <c r="G105" i="54"/>
  <c r="F105" i="54"/>
  <c r="E105" i="54"/>
  <c r="D105" i="54"/>
  <c r="C105" i="54"/>
  <c r="B105" i="54"/>
  <c r="K105" i="54" s="1"/>
  <c r="A105" i="54"/>
  <c r="G104" i="54"/>
  <c r="F104" i="54"/>
  <c r="E104" i="54"/>
  <c r="D104" i="54"/>
  <c r="C104" i="54"/>
  <c r="B104" i="54"/>
  <c r="A104" i="54"/>
  <c r="K104" i="54" s="1"/>
  <c r="G103" i="54"/>
  <c r="K103" i="54" s="1"/>
  <c r="F103" i="54"/>
  <c r="E103" i="54"/>
  <c r="D103" i="54"/>
  <c r="C103" i="54"/>
  <c r="B103" i="54"/>
  <c r="A103" i="54"/>
  <c r="K102" i="54"/>
  <c r="G102" i="54"/>
  <c r="F102" i="54"/>
  <c r="E102" i="54"/>
  <c r="D102" i="54"/>
  <c r="C102" i="54"/>
  <c r="B102" i="54"/>
  <c r="A102" i="54"/>
  <c r="G101" i="54"/>
  <c r="F101" i="54"/>
  <c r="E101" i="54"/>
  <c r="D101" i="54"/>
  <c r="C101" i="54"/>
  <c r="B101" i="54"/>
  <c r="A101" i="54"/>
  <c r="K101" i="54" s="1"/>
  <c r="G100" i="54"/>
  <c r="F100" i="54"/>
  <c r="E100" i="54"/>
  <c r="D100" i="54"/>
  <c r="C100" i="54"/>
  <c r="B100" i="54"/>
  <c r="K100" i="54" s="1"/>
  <c r="A100" i="54"/>
  <c r="G99" i="54"/>
  <c r="F99" i="54"/>
  <c r="E99" i="54"/>
  <c r="D99" i="54"/>
  <c r="C99" i="54"/>
  <c r="B99" i="54"/>
  <c r="A99" i="54"/>
  <c r="K99" i="54" s="1"/>
  <c r="G98" i="54"/>
  <c r="F98" i="54"/>
  <c r="E98" i="54"/>
  <c r="D98" i="54"/>
  <c r="C98" i="54"/>
  <c r="B98" i="54"/>
  <c r="A98" i="54"/>
  <c r="K98" i="54" s="1"/>
  <c r="G97" i="54"/>
  <c r="F97" i="54"/>
  <c r="E97" i="54"/>
  <c r="D97" i="54"/>
  <c r="C97" i="54"/>
  <c r="B97" i="54"/>
  <c r="K97" i="54" s="1"/>
  <c r="A97" i="54"/>
  <c r="G96" i="54"/>
  <c r="F96" i="54"/>
  <c r="E96" i="54"/>
  <c r="D96" i="54"/>
  <c r="C96" i="54"/>
  <c r="B96" i="54"/>
  <c r="A96" i="54"/>
  <c r="K96" i="54" s="1"/>
  <c r="G95" i="54"/>
  <c r="K95" i="54" s="1"/>
  <c r="F95" i="54"/>
  <c r="E95" i="54"/>
  <c r="D95" i="54"/>
  <c r="C95" i="54"/>
  <c r="B95" i="54"/>
  <c r="A95" i="54"/>
  <c r="K94" i="54"/>
  <c r="G94" i="54"/>
  <c r="F94" i="54"/>
  <c r="E94" i="54"/>
  <c r="D94" i="54"/>
  <c r="C94" i="54"/>
  <c r="B94" i="54"/>
  <c r="A94" i="54"/>
  <c r="L93" i="54"/>
  <c r="G93" i="54"/>
  <c r="F93" i="54"/>
  <c r="E93" i="54"/>
  <c r="D93" i="54"/>
  <c r="C93" i="54"/>
  <c r="B93" i="54"/>
  <c r="A93" i="54"/>
  <c r="K93" i="54" s="1"/>
  <c r="G92" i="54"/>
  <c r="F92" i="54"/>
  <c r="E92" i="54"/>
  <c r="D92" i="54"/>
  <c r="C92" i="54"/>
  <c r="B92" i="54"/>
  <c r="K92" i="54" s="1"/>
  <c r="A92" i="54"/>
  <c r="G91" i="54"/>
  <c r="F91" i="54"/>
  <c r="E91" i="54"/>
  <c r="D91" i="54"/>
  <c r="C91" i="54"/>
  <c r="K91" i="54" s="1"/>
  <c r="B91" i="54"/>
  <c r="A91" i="54"/>
  <c r="G90" i="54"/>
  <c r="F90" i="54"/>
  <c r="E90" i="54"/>
  <c r="D90" i="54"/>
  <c r="C90" i="54"/>
  <c r="B90" i="54"/>
  <c r="A90" i="54"/>
  <c r="K90" i="54" s="1"/>
  <c r="G89" i="54"/>
  <c r="F89" i="54"/>
  <c r="E89" i="54"/>
  <c r="D89" i="54"/>
  <c r="C89" i="54"/>
  <c r="B89" i="54"/>
  <c r="K89" i="54" s="1"/>
  <c r="A89" i="54"/>
  <c r="G88" i="54"/>
  <c r="F88" i="54"/>
  <c r="E88" i="54"/>
  <c r="D88" i="54"/>
  <c r="C88" i="54"/>
  <c r="B88" i="54"/>
  <c r="A88" i="54"/>
  <c r="K88" i="54" s="1"/>
  <c r="G87" i="54"/>
  <c r="K87" i="54" s="1"/>
  <c r="F87" i="54"/>
  <c r="E87" i="54"/>
  <c r="D87" i="54"/>
  <c r="C87" i="54"/>
  <c r="B87" i="54"/>
  <c r="A87" i="54"/>
  <c r="K86" i="54"/>
  <c r="G86" i="54"/>
  <c r="F86" i="54"/>
  <c r="E86" i="54"/>
  <c r="D86" i="54"/>
  <c r="C86" i="54"/>
  <c r="B86" i="54"/>
  <c r="A86" i="54"/>
  <c r="G85" i="54"/>
  <c r="F85" i="54"/>
  <c r="E85" i="54"/>
  <c r="D85" i="54"/>
  <c r="C85" i="54"/>
  <c r="B85" i="54"/>
  <c r="A85" i="54"/>
  <c r="K85" i="54" s="1"/>
  <c r="J77" i="54"/>
  <c r="J76" i="54"/>
  <c r="J75" i="54"/>
  <c r="J74" i="54"/>
  <c r="J73" i="54"/>
  <c r="J72" i="54"/>
  <c r="J71" i="54"/>
  <c r="J70" i="54"/>
  <c r="J69" i="54"/>
  <c r="J68" i="54"/>
  <c r="J67" i="54"/>
  <c r="J66" i="54"/>
  <c r="J65" i="54"/>
  <c r="J64" i="54"/>
  <c r="J63" i="54"/>
  <c r="J62" i="54"/>
  <c r="J61" i="54"/>
  <c r="J60" i="54"/>
  <c r="J59" i="54"/>
  <c r="J58" i="54"/>
  <c r="J57" i="54"/>
  <c r="J56" i="54"/>
  <c r="J55" i="54"/>
  <c r="J54" i="54"/>
  <c r="J53" i="54"/>
  <c r="J52" i="54"/>
  <c r="J51" i="54"/>
  <c r="J50" i="54"/>
  <c r="J49" i="54"/>
  <c r="J48" i="54"/>
  <c r="J47" i="54"/>
  <c r="J46" i="54"/>
  <c r="J45" i="54"/>
  <c r="J44" i="54"/>
  <c r="J43" i="54"/>
  <c r="BA42" i="54"/>
  <c r="J42" i="54"/>
  <c r="J41" i="54"/>
  <c r="J40" i="54"/>
  <c r="J39" i="54"/>
  <c r="J38" i="54"/>
  <c r="J37" i="54"/>
  <c r="S36" i="54"/>
  <c r="R36" i="54"/>
  <c r="Q36" i="54"/>
  <c r="Q30" i="54" s="1"/>
  <c r="AF10" i="54" s="1"/>
  <c r="P36" i="54"/>
  <c r="O36" i="54"/>
  <c r="N36" i="54"/>
  <c r="N30" i="54" s="1"/>
  <c r="Z10" i="54" s="1"/>
  <c r="M36" i="54"/>
  <c r="L36" i="54"/>
  <c r="L30" i="54" s="1"/>
  <c r="V10" i="54" s="1"/>
  <c r="J36" i="54"/>
  <c r="S35" i="54"/>
  <c r="S27" i="54" s="1"/>
  <c r="AJ7" i="54" s="1"/>
  <c r="R35" i="54"/>
  <c r="R27" i="54" s="1"/>
  <c r="AH7" i="54" s="1"/>
  <c r="Q35" i="54"/>
  <c r="P35" i="54"/>
  <c r="O35" i="54"/>
  <c r="O27" i="54" s="1"/>
  <c r="N35" i="54"/>
  <c r="M35" i="54"/>
  <c r="L35" i="54"/>
  <c r="J35" i="54"/>
  <c r="S34" i="54"/>
  <c r="S24" i="54" s="1"/>
  <c r="AJ4" i="54" s="1"/>
  <c r="R34" i="54"/>
  <c r="Q34" i="54"/>
  <c r="P34" i="54"/>
  <c r="P24" i="54" s="1"/>
  <c r="AD4" i="54" s="1"/>
  <c r="O34" i="54"/>
  <c r="N34" i="54"/>
  <c r="M34" i="54"/>
  <c r="L34" i="54"/>
  <c r="L24" i="54" s="1"/>
  <c r="V4" i="54" s="1"/>
  <c r="J34" i="54"/>
  <c r="J33" i="54"/>
  <c r="J32" i="54"/>
  <c r="J31" i="54"/>
  <c r="S30" i="54"/>
  <c r="R30" i="54"/>
  <c r="P30" i="54"/>
  <c r="O30" i="54"/>
  <c r="M30" i="54"/>
  <c r="J30" i="54"/>
  <c r="Q29" i="54"/>
  <c r="N29" i="54"/>
  <c r="J29" i="54"/>
  <c r="J28" i="54"/>
  <c r="Q27" i="54"/>
  <c r="AF7" i="54" s="1"/>
  <c r="P27" i="54"/>
  <c r="N27" i="54"/>
  <c r="Z7" i="54" s="1"/>
  <c r="M27" i="54"/>
  <c r="L27" i="54"/>
  <c r="J27" i="54"/>
  <c r="R26" i="54"/>
  <c r="J26" i="54"/>
  <c r="BH25" i="54"/>
  <c r="BE25" i="54"/>
  <c r="R25" i="54"/>
  <c r="Q25" i="54"/>
  <c r="O25" i="54"/>
  <c r="N25" i="54"/>
  <c r="L25" i="54"/>
  <c r="J25" i="54"/>
  <c r="R24" i="54"/>
  <c r="AH4" i="54" s="1"/>
  <c r="Q24" i="54"/>
  <c r="AF4" i="54" s="1"/>
  <c r="O24" i="54"/>
  <c r="AB4" i="54" s="1"/>
  <c r="N24" i="54"/>
  <c r="M24" i="54"/>
  <c r="J24" i="54"/>
  <c r="R23" i="54"/>
  <c r="Q23" i="54"/>
  <c r="N23" i="54"/>
  <c r="J23" i="54"/>
  <c r="S22" i="54"/>
  <c r="R22" i="54"/>
  <c r="Q22" i="54"/>
  <c r="N22" i="54"/>
  <c r="L22" i="54"/>
  <c r="J22" i="54"/>
  <c r="Q21" i="54"/>
  <c r="O21" i="54"/>
  <c r="M21" i="54"/>
  <c r="J21" i="54"/>
  <c r="S20" i="54"/>
  <c r="L108" i="54" s="1"/>
  <c r="Q20" i="54"/>
  <c r="L106" i="54" s="1"/>
  <c r="N20" i="54"/>
  <c r="N14" i="54" s="1"/>
  <c r="M20" i="54"/>
  <c r="M14" i="54" s="1"/>
  <c r="J20" i="54"/>
  <c r="J19" i="54"/>
  <c r="S18" i="54"/>
  <c r="R18" i="54"/>
  <c r="R20" i="54" s="1"/>
  <c r="Q18" i="54"/>
  <c r="Q28" i="54" s="1"/>
  <c r="P18" i="54"/>
  <c r="P20" i="54" s="1"/>
  <c r="O18" i="54"/>
  <c r="O28" i="54" s="1"/>
  <c r="N18" i="54"/>
  <c r="N28" i="54" s="1"/>
  <c r="M18" i="54"/>
  <c r="M29" i="54" s="1"/>
  <c r="L18" i="54"/>
  <c r="L20" i="54" s="1"/>
  <c r="J18" i="54"/>
  <c r="P17" i="54"/>
  <c r="N17" i="54"/>
  <c r="S15" i="54"/>
  <c r="R15" i="54"/>
  <c r="Q15" i="54"/>
  <c r="P15" i="54"/>
  <c r="O15" i="54"/>
  <c r="N15" i="54"/>
  <c r="M15" i="54"/>
  <c r="L15" i="54"/>
  <c r="Q14" i="54"/>
  <c r="R29" i="54" s="1"/>
  <c r="Q13" i="54"/>
  <c r="L98" i="54" s="1"/>
  <c r="P13" i="54"/>
  <c r="L97" i="54" s="1"/>
  <c r="N13" i="54"/>
  <c r="L95" i="54" s="1"/>
  <c r="L13" i="54"/>
  <c r="S11" i="54"/>
  <c r="S13" i="54" s="1"/>
  <c r="R11" i="54"/>
  <c r="R13" i="54" s="1"/>
  <c r="Q11" i="54"/>
  <c r="Q26" i="54" s="1"/>
  <c r="P11" i="54"/>
  <c r="P26" i="54" s="1"/>
  <c r="O11" i="54"/>
  <c r="O13" i="54" s="1"/>
  <c r="N11" i="54"/>
  <c r="N26" i="54" s="1"/>
  <c r="M11" i="54"/>
  <c r="M25" i="54" s="1"/>
  <c r="L11" i="54"/>
  <c r="L26" i="54" s="1"/>
  <c r="AJ10" i="54"/>
  <c r="AH10" i="54"/>
  <c r="AD10" i="54"/>
  <c r="AB10" i="54"/>
  <c r="X10" i="54"/>
  <c r="R10" i="54"/>
  <c r="R21" i="54" s="1"/>
  <c r="Q10" i="54"/>
  <c r="P10" i="54"/>
  <c r="O17" i="54" s="1"/>
  <c r="O10" i="54"/>
  <c r="N10" i="54"/>
  <c r="M17" i="54" s="1"/>
  <c r="X9" i="54" s="1"/>
  <c r="M10" i="54"/>
  <c r="L17" i="54" s="1"/>
  <c r="V9" i="54" s="1"/>
  <c r="AK9" i="54"/>
  <c r="AI9" i="54"/>
  <c r="AG9" i="54"/>
  <c r="AE9" i="54"/>
  <c r="AC9" i="54"/>
  <c r="AB9" i="54"/>
  <c r="AA9" i="54"/>
  <c r="Z9" i="54"/>
  <c r="Y9" i="54"/>
  <c r="W9" i="54"/>
  <c r="I9" i="54"/>
  <c r="G1" i="54" s="1"/>
  <c r="AJ8" i="54"/>
  <c r="AI8" i="54"/>
  <c r="AE8" i="54"/>
  <c r="AB8" i="54"/>
  <c r="W8" i="54"/>
  <c r="U8" i="54"/>
  <c r="S8" i="54"/>
  <c r="R8" i="54"/>
  <c r="Q8" i="54"/>
  <c r="P8" i="54"/>
  <c r="O8" i="54"/>
  <c r="N8" i="54"/>
  <c r="M8" i="54"/>
  <c r="L8" i="54"/>
  <c r="AT7" i="54"/>
  <c r="AS7" i="54"/>
  <c r="AR7" i="54"/>
  <c r="AQ7" i="54"/>
  <c r="AP7" i="54"/>
  <c r="AO7" i="54"/>
  <c r="AN7" i="54"/>
  <c r="AM7" i="54"/>
  <c r="X7" i="54"/>
  <c r="V7" i="54"/>
  <c r="U7" i="54"/>
  <c r="N7" i="54"/>
  <c r="L7" i="54"/>
  <c r="AK6" i="54"/>
  <c r="AI6" i="54"/>
  <c r="AG6" i="54"/>
  <c r="AF6" i="54"/>
  <c r="AD9" i="54" s="1"/>
  <c r="AE6" i="54"/>
  <c r="AD6" i="54"/>
  <c r="AC6" i="54"/>
  <c r="AB6" i="54"/>
  <c r="AA6" i="54"/>
  <c r="Y6" i="54"/>
  <c r="X6" i="54"/>
  <c r="W6" i="54"/>
  <c r="Q6" i="54"/>
  <c r="L90" i="54" s="1"/>
  <c r="N6" i="54"/>
  <c r="N1" i="54" s="1"/>
  <c r="AT5" i="54"/>
  <c r="AS5" i="54"/>
  <c r="AR5" i="54"/>
  <c r="AQ5" i="54"/>
  <c r="AP5" i="54"/>
  <c r="AO5" i="54"/>
  <c r="AN5" i="54"/>
  <c r="AM5" i="54"/>
  <c r="AJ5" i="54"/>
  <c r="AH8" i="54" s="1"/>
  <c r="AI5" i="54"/>
  <c r="AG8" i="54" s="1"/>
  <c r="AH5" i="54"/>
  <c r="AF8" i="54" s="1"/>
  <c r="AG5" i="54"/>
  <c r="AF5" i="54"/>
  <c r="AD8" i="54" s="1"/>
  <c r="AE5" i="54"/>
  <c r="AC8" i="54" s="1"/>
  <c r="AD5" i="54"/>
  <c r="AC5" i="54"/>
  <c r="AA8" i="54" s="1"/>
  <c r="AB5" i="54"/>
  <c r="Z8" i="54" s="1"/>
  <c r="AA5" i="54"/>
  <c r="Y8" i="54" s="1"/>
  <c r="Z5" i="54"/>
  <c r="X8" i="54" s="1"/>
  <c r="Y5" i="54"/>
  <c r="X5" i="54"/>
  <c r="V8" i="54" s="1"/>
  <c r="W5" i="54"/>
  <c r="V5" i="54"/>
  <c r="Z4" i="54"/>
  <c r="X4" i="54"/>
  <c r="U4" i="54"/>
  <c r="S4" i="54"/>
  <c r="S6" i="54" s="1"/>
  <c r="R4" i="54"/>
  <c r="R6" i="54" s="1"/>
  <c r="Q4" i="54"/>
  <c r="P4" i="54"/>
  <c r="P23" i="54" s="1"/>
  <c r="O4" i="54"/>
  <c r="O23" i="54" s="1"/>
  <c r="N4" i="54"/>
  <c r="M4" i="54"/>
  <c r="M6" i="54" s="1"/>
  <c r="L4" i="54"/>
  <c r="L6" i="54" s="1"/>
  <c r="I4" i="54"/>
  <c r="DL3" i="54"/>
  <c r="DK3" i="54"/>
  <c r="DJ3" i="54"/>
  <c r="DI3" i="54"/>
  <c r="DH3" i="54"/>
  <c r="DG3" i="54"/>
  <c r="DF3" i="54"/>
  <c r="DE3" i="54"/>
  <c r="DD3" i="54"/>
  <c r="DC3" i="54"/>
  <c r="DB3" i="54"/>
  <c r="DA3" i="54"/>
  <c r="CZ3" i="54"/>
  <c r="CY3" i="54"/>
  <c r="CX3" i="54"/>
  <c r="CW3" i="54"/>
  <c r="CV3" i="54"/>
  <c r="CU3" i="54"/>
  <c r="CT3" i="54"/>
  <c r="CS3" i="54"/>
  <c r="CR3" i="54"/>
  <c r="CQ3" i="54"/>
  <c r="CP3" i="54"/>
  <c r="CO3" i="54"/>
  <c r="CN3" i="54"/>
  <c r="CM3" i="54"/>
  <c r="CL3" i="54"/>
  <c r="CK3" i="54"/>
  <c r="CJ3" i="54"/>
  <c r="CI3" i="54"/>
  <c r="CH3" i="54"/>
  <c r="CG3" i="54"/>
  <c r="CF3" i="54"/>
  <c r="CE3" i="54"/>
  <c r="CD3" i="54"/>
  <c r="CC3" i="54"/>
  <c r="CB3" i="54"/>
  <c r="CA3" i="54"/>
  <c r="BZ3" i="54"/>
  <c r="BY3" i="54"/>
  <c r="BX3" i="54"/>
  <c r="BW3" i="54"/>
  <c r="BV3" i="54"/>
  <c r="BU3" i="54"/>
  <c r="BT3" i="54"/>
  <c r="BS3" i="54"/>
  <c r="BR3" i="54"/>
  <c r="BQ3" i="54"/>
  <c r="BP3" i="54"/>
  <c r="BO3" i="54"/>
  <c r="BN3" i="54"/>
  <c r="BM3" i="54"/>
  <c r="BL3" i="54"/>
  <c r="BK3" i="54"/>
  <c r="BJ3" i="54"/>
  <c r="BI3" i="54"/>
  <c r="BH3" i="54"/>
  <c r="BG3" i="54"/>
  <c r="BF3" i="54"/>
  <c r="BE3" i="54"/>
  <c r="BD3" i="54"/>
  <c r="BC3" i="54"/>
  <c r="BB3" i="54"/>
  <c r="BA3" i="54"/>
  <c r="AT3" i="54"/>
  <c r="AS3" i="54"/>
  <c r="AR3" i="54"/>
  <c r="AQ3" i="54"/>
  <c r="AP3" i="54"/>
  <c r="AO3" i="54"/>
  <c r="AN3" i="54"/>
  <c r="AM3" i="54"/>
  <c r="AK3" i="54"/>
  <c r="AJ3" i="54"/>
  <c r="BH1" i="54" s="1"/>
  <c r="BP1" i="54" s="1"/>
  <c r="BX1" i="54" s="1"/>
  <c r="CF1" i="54" s="1"/>
  <c r="CN1" i="54" s="1"/>
  <c r="CV1" i="54" s="1"/>
  <c r="DD1" i="54" s="1"/>
  <c r="DL1" i="54" s="1"/>
  <c r="AI3" i="54"/>
  <c r="AH3" i="54"/>
  <c r="BG1" i="54" s="1"/>
  <c r="BO1" i="54" s="1"/>
  <c r="BW1" i="54" s="1"/>
  <c r="CE1" i="54" s="1"/>
  <c r="CM1" i="54" s="1"/>
  <c r="CU1" i="54" s="1"/>
  <c r="DC1" i="54" s="1"/>
  <c r="DK1" i="54" s="1"/>
  <c r="AG3" i="54"/>
  <c r="AF3" i="54"/>
  <c r="AE3" i="54"/>
  <c r="AD3" i="54"/>
  <c r="AC3" i="54"/>
  <c r="AB3" i="54"/>
  <c r="BD1" i="54" s="1"/>
  <c r="BL1" i="54" s="1"/>
  <c r="BT1" i="54" s="1"/>
  <c r="CB1" i="54" s="1"/>
  <c r="CJ1" i="54" s="1"/>
  <c r="CR1" i="54" s="1"/>
  <c r="CZ1" i="54" s="1"/>
  <c r="DH1" i="54" s="1"/>
  <c r="AA3" i="54"/>
  <c r="Z3" i="54"/>
  <c r="Y3" i="54"/>
  <c r="W3" i="54"/>
  <c r="I3" i="54"/>
  <c r="BH2" i="54"/>
  <c r="BG2" i="54"/>
  <c r="BF2" i="54"/>
  <c r="BE2" i="54"/>
  <c r="BD2" i="54"/>
  <c r="BC2" i="54"/>
  <c r="U2" i="54"/>
  <c r="BF1" i="54"/>
  <c r="BN1" i="54" s="1"/>
  <c r="BV1" i="54" s="1"/>
  <c r="CD1" i="54" s="1"/>
  <c r="CL1" i="54" s="1"/>
  <c r="CT1" i="54" s="1"/>
  <c r="DB1" i="54" s="1"/>
  <c r="DJ1" i="54" s="1"/>
  <c r="BE1" i="54"/>
  <c r="BM1" i="54" s="1"/>
  <c r="BU1" i="54" s="1"/>
  <c r="CC1" i="54" s="1"/>
  <c r="CK1" i="54" s="1"/>
  <c r="CS1" i="54" s="1"/>
  <c r="DA1" i="54" s="1"/>
  <c r="DI1" i="54" s="1"/>
  <c r="BC1" i="54"/>
  <c r="BK1" i="54" s="1"/>
  <c r="BS1" i="54" s="1"/>
  <c r="CA1" i="54" s="1"/>
  <c r="CI1" i="54" s="1"/>
  <c r="CQ1" i="54" s="1"/>
  <c r="CY1" i="54" s="1"/>
  <c r="DG1" i="54" s="1"/>
  <c r="Q1" i="54"/>
  <c r="C1" i="69" l="1"/>
  <c r="BO24" i="69"/>
  <c r="BI29" i="69" s="1"/>
  <c r="V3" i="69"/>
  <c r="BA1" i="69" s="1"/>
  <c r="BI1" i="69" s="1"/>
  <c r="BQ1" i="69" s="1"/>
  <c r="BY1" i="69" s="1"/>
  <c r="CG1" i="69" s="1"/>
  <c r="CO1" i="69" s="1"/>
  <c r="CW1" i="69" s="1"/>
  <c r="DE1" i="69" s="1"/>
  <c r="S10" i="69"/>
  <c r="S21" i="69" s="1"/>
  <c r="BA25" i="69"/>
  <c r="S21" i="72"/>
  <c r="AJ6" i="72"/>
  <c r="AH9" i="72" s="1"/>
  <c r="V6" i="71"/>
  <c r="AJ9" i="71" s="1"/>
  <c r="S17" i="71"/>
  <c r="V6" i="70"/>
  <c r="AJ9" i="70" s="1"/>
  <c r="U3" i="70"/>
  <c r="BA2" i="70"/>
  <c r="R17" i="69"/>
  <c r="Q20" i="69"/>
  <c r="Q29" i="69"/>
  <c r="Q28" i="69"/>
  <c r="S21" i="70"/>
  <c r="R17" i="70"/>
  <c r="AJ6" i="70"/>
  <c r="AH9" i="70" s="1"/>
  <c r="T7" i="70"/>
  <c r="U3" i="69"/>
  <c r="L99" i="69"/>
  <c r="R7" i="69"/>
  <c r="K99" i="69"/>
  <c r="L100" i="70"/>
  <c r="S7" i="70"/>
  <c r="T4" i="70"/>
  <c r="J8" i="69"/>
  <c r="J3" i="69"/>
  <c r="L86" i="69"/>
  <c r="M1" i="69"/>
  <c r="L21" i="69"/>
  <c r="V6" i="69"/>
  <c r="AJ9" i="69" s="1"/>
  <c r="S17" i="69"/>
  <c r="L101" i="69"/>
  <c r="L14" i="69"/>
  <c r="BA50" i="69"/>
  <c r="AD7" i="69"/>
  <c r="AB7" i="69"/>
  <c r="T4" i="69" s="1"/>
  <c r="L108" i="70"/>
  <c r="S14" i="70"/>
  <c r="L100" i="69"/>
  <c r="S7" i="69"/>
  <c r="S29" i="69"/>
  <c r="S28" i="69"/>
  <c r="M29" i="69"/>
  <c r="AD10" i="69"/>
  <c r="AB10" i="69"/>
  <c r="T7" i="69" s="1"/>
  <c r="T2" i="70"/>
  <c r="M7" i="70"/>
  <c r="L94" i="70"/>
  <c r="AD10" i="70"/>
  <c r="AB10" i="70"/>
  <c r="O1" i="69"/>
  <c r="L88" i="69"/>
  <c r="BA43" i="69"/>
  <c r="L25" i="69"/>
  <c r="L13" i="69"/>
  <c r="P1" i="69"/>
  <c r="L89" i="69"/>
  <c r="L26" i="69"/>
  <c r="R23" i="69"/>
  <c r="Q23" i="69"/>
  <c r="R22" i="69"/>
  <c r="Q22" i="69"/>
  <c r="Q6" i="69"/>
  <c r="O14" i="69"/>
  <c r="L104" i="69"/>
  <c r="T2" i="69"/>
  <c r="J8" i="70"/>
  <c r="J3" i="70"/>
  <c r="L89" i="70"/>
  <c r="P1" i="70"/>
  <c r="L1" i="69"/>
  <c r="S14" i="69"/>
  <c r="P20" i="69"/>
  <c r="O21" i="69"/>
  <c r="M23" i="69"/>
  <c r="BN24" i="69"/>
  <c r="Q25" i="69"/>
  <c r="M26" i="69"/>
  <c r="M1" i="70"/>
  <c r="R6" i="70"/>
  <c r="AB6" i="70"/>
  <c r="Z9" i="70" s="1"/>
  <c r="R7" i="70"/>
  <c r="L13" i="70"/>
  <c r="M20" i="70"/>
  <c r="L21" i="70"/>
  <c r="N23" i="70"/>
  <c r="O25" i="70"/>
  <c r="P26" i="70"/>
  <c r="Q28" i="70"/>
  <c r="BA25" i="71"/>
  <c r="BO24" i="71"/>
  <c r="S10" i="71"/>
  <c r="C1" i="71"/>
  <c r="L17" i="71"/>
  <c r="V9" i="71" s="1"/>
  <c r="M21" i="71"/>
  <c r="X6" i="71"/>
  <c r="Q25" i="71"/>
  <c r="Q13" i="71"/>
  <c r="J3" i="72"/>
  <c r="X3" i="72"/>
  <c r="BB1" i="72" s="1"/>
  <c r="BJ1" i="72" s="1"/>
  <c r="BR1" i="72" s="1"/>
  <c r="BZ1" i="72" s="1"/>
  <c r="CH1" i="72" s="1"/>
  <c r="CP1" i="72" s="1"/>
  <c r="CX1" i="72" s="1"/>
  <c r="DF1" i="72" s="1"/>
  <c r="BN24" i="72"/>
  <c r="L10" i="72"/>
  <c r="C1" i="72"/>
  <c r="M29" i="72"/>
  <c r="K87" i="72"/>
  <c r="T2" i="71"/>
  <c r="T3" i="71"/>
  <c r="P21" i="69"/>
  <c r="O22" i="69"/>
  <c r="P17" i="70"/>
  <c r="M21" i="70"/>
  <c r="M22" i="70"/>
  <c r="R26" i="70"/>
  <c r="K93" i="70"/>
  <c r="N20" i="71"/>
  <c r="N29" i="71"/>
  <c r="L14" i="71"/>
  <c r="BA50" i="71"/>
  <c r="L101" i="71"/>
  <c r="K86" i="71"/>
  <c r="N1" i="72"/>
  <c r="L87" i="72"/>
  <c r="L97" i="72"/>
  <c r="P7" i="72"/>
  <c r="O20" i="72"/>
  <c r="O29" i="72"/>
  <c r="M14" i="72"/>
  <c r="L102" i="72"/>
  <c r="J3" i="71"/>
  <c r="N23" i="71"/>
  <c r="N6" i="71"/>
  <c r="X3" i="69"/>
  <c r="BB1" i="69" s="1"/>
  <c r="BJ1" i="69" s="1"/>
  <c r="BR1" i="69" s="1"/>
  <c r="BZ1" i="69" s="1"/>
  <c r="CH1" i="69" s="1"/>
  <c r="CP1" i="69" s="1"/>
  <c r="CX1" i="69" s="1"/>
  <c r="DF1" i="69" s="1"/>
  <c r="M14" i="69"/>
  <c r="O23" i="69"/>
  <c r="S25" i="69"/>
  <c r="O26" i="69"/>
  <c r="L28" i="69"/>
  <c r="P14" i="70"/>
  <c r="L104" i="70"/>
  <c r="O14" i="70"/>
  <c r="P23" i="70"/>
  <c r="R25" i="70"/>
  <c r="BA51" i="70"/>
  <c r="L95" i="70"/>
  <c r="L97" i="70"/>
  <c r="L92" i="71"/>
  <c r="R21" i="69"/>
  <c r="M28" i="69"/>
  <c r="P22" i="70"/>
  <c r="R6" i="71"/>
  <c r="S23" i="71"/>
  <c r="S22" i="71"/>
  <c r="M1" i="71"/>
  <c r="L86" i="71"/>
  <c r="L105" i="71"/>
  <c r="P14" i="71"/>
  <c r="N22" i="71"/>
  <c r="T2" i="72"/>
  <c r="T3" i="72"/>
  <c r="L99" i="72"/>
  <c r="AB11" i="72" s="1"/>
  <c r="R7" i="72"/>
  <c r="M26" i="70"/>
  <c r="M25" i="70"/>
  <c r="M7" i="69"/>
  <c r="O13" i="69"/>
  <c r="Q1" i="70"/>
  <c r="N6" i="70"/>
  <c r="X6" i="70"/>
  <c r="AF6" i="70"/>
  <c r="AD9" i="70" s="1"/>
  <c r="R14" i="70"/>
  <c r="Q20" i="70"/>
  <c r="P21" i="70"/>
  <c r="S23" i="70"/>
  <c r="BO24" i="70"/>
  <c r="BI25" i="70" s="1"/>
  <c r="BA25" i="70"/>
  <c r="L28" i="70"/>
  <c r="K102" i="70"/>
  <c r="Q21" i="71"/>
  <c r="R25" i="71"/>
  <c r="R26" i="71"/>
  <c r="P17" i="71"/>
  <c r="AF6" i="71"/>
  <c r="AD9" i="71" s="1"/>
  <c r="M13" i="71"/>
  <c r="M26" i="71"/>
  <c r="L106" i="71"/>
  <c r="Q14" i="71"/>
  <c r="M25" i="71"/>
  <c r="N28" i="71"/>
  <c r="L100" i="71"/>
  <c r="BA2" i="72"/>
  <c r="U3" i="72"/>
  <c r="O23" i="72"/>
  <c r="O22" i="72"/>
  <c r="O6" i="72"/>
  <c r="R21" i="72"/>
  <c r="S25" i="72"/>
  <c r="AH6" i="72"/>
  <c r="AF9" i="72" s="1"/>
  <c r="S26" i="72"/>
  <c r="Q17" i="72"/>
  <c r="O28" i="69"/>
  <c r="L88" i="70"/>
  <c r="BA43" i="70"/>
  <c r="M28" i="70"/>
  <c r="K85" i="70"/>
  <c r="K101" i="70"/>
  <c r="K105" i="70"/>
  <c r="L6" i="71"/>
  <c r="L23" i="71"/>
  <c r="L22" i="71"/>
  <c r="L96" i="71"/>
  <c r="O7" i="71"/>
  <c r="L107" i="71"/>
  <c r="R14" i="71"/>
  <c r="Q17" i="69"/>
  <c r="S1" i="70"/>
  <c r="Q23" i="70"/>
  <c r="R22" i="70"/>
  <c r="BA50" i="70"/>
  <c r="L101" i="70"/>
  <c r="L90" i="71"/>
  <c r="BA51" i="71"/>
  <c r="Q1" i="71"/>
  <c r="T7" i="72"/>
  <c r="Q26" i="70"/>
  <c r="N7" i="71"/>
  <c r="P13" i="71"/>
  <c r="M20" i="71"/>
  <c r="R23" i="71"/>
  <c r="N25" i="71"/>
  <c r="R1" i="72"/>
  <c r="O7" i="72"/>
  <c r="Q14" i="72"/>
  <c r="O25" i="71"/>
  <c r="P25" i="71"/>
  <c r="L26" i="71"/>
  <c r="Q28" i="71"/>
  <c r="BA50" i="72"/>
  <c r="BA43" i="71"/>
  <c r="AB6" i="71"/>
  <c r="Z9" i="71" s="1"/>
  <c r="R7" i="71"/>
  <c r="L13" i="71"/>
  <c r="BA51" i="72"/>
  <c r="L28" i="71"/>
  <c r="BI29" i="72"/>
  <c r="L1" i="61"/>
  <c r="I9" i="61"/>
  <c r="G1" i="61" s="1"/>
  <c r="J8" i="61" s="1"/>
  <c r="M29" i="61"/>
  <c r="K93" i="61"/>
  <c r="T4" i="61"/>
  <c r="L7" i="61"/>
  <c r="K90" i="61"/>
  <c r="K91" i="61"/>
  <c r="K87" i="61"/>
  <c r="K99" i="61"/>
  <c r="K95" i="61"/>
  <c r="K106" i="61"/>
  <c r="K107" i="61"/>
  <c r="V3" i="54"/>
  <c r="BA1" i="54" s="1"/>
  <c r="BI1" i="54" s="1"/>
  <c r="BQ1" i="54" s="1"/>
  <c r="BY1" i="54" s="1"/>
  <c r="CG1" i="54" s="1"/>
  <c r="CO1" i="54" s="1"/>
  <c r="CW1" i="54" s="1"/>
  <c r="DE1" i="54" s="1"/>
  <c r="C1" i="54"/>
  <c r="S10" i="54"/>
  <c r="S21" i="54" s="1"/>
  <c r="BA25" i="54"/>
  <c r="T2" i="61"/>
  <c r="L96" i="61"/>
  <c r="O7" i="61"/>
  <c r="L100" i="61"/>
  <c r="S7" i="61"/>
  <c r="L86" i="63"/>
  <c r="M1" i="63"/>
  <c r="L92" i="61"/>
  <c r="S1" i="61"/>
  <c r="M7" i="61"/>
  <c r="L94" i="61"/>
  <c r="T7" i="61"/>
  <c r="J8" i="62"/>
  <c r="S29" i="62"/>
  <c r="S28" i="62"/>
  <c r="L102" i="62"/>
  <c r="M14" i="62"/>
  <c r="AD7" i="62"/>
  <c r="AB7" i="62"/>
  <c r="R7" i="63"/>
  <c r="L99" i="63"/>
  <c r="M6" i="61"/>
  <c r="X6" i="61"/>
  <c r="Q7" i="61"/>
  <c r="L22" i="61"/>
  <c r="M23" i="61"/>
  <c r="O26" i="61"/>
  <c r="K85" i="61"/>
  <c r="K101" i="61"/>
  <c r="L100" i="62"/>
  <c r="S7" i="62"/>
  <c r="L103" i="62"/>
  <c r="N14" i="62"/>
  <c r="P29" i="62"/>
  <c r="AD10" i="62"/>
  <c r="AB10" i="62"/>
  <c r="K102" i="62"/>
  <c r="P13" i="63"/>
  <c r="P25" i="63"/>
  <c r="P26" i="63"/>
  <c r="N6" i="61"/>
  <c r="L20" i="61"/>
  <c r="N22" i="61"/>
  <c r="M25" i="61"/>
  <c r="K88" i="61"/>
  <c r="K89" i="61"/>
  <c r="K100" i="61"/>
  <c r="K104" i="61"/>
  <c r="K105" i="61"/>
  <c r="P23" i="62"/>
  <c r="P22" i="62"/>
  <c r="O1" i="62"/>
  <c r="L88" i="62"/>
  <c r="BA43" i="62"/>
  <c r="L25" i="62"/>
  <c r="L13" i="62"/>
  <c r="K99" i="62"/>
  <c r="Q25" i="63"/>
  <c r="Q26" i="63"/>
  <c r="N29" i="63"/>
  <c r="N28" i="63"/>
  <c r="L14" i="63"/>
  <c r="L101" i="63"/>
  <c r="N20" i="64"/>
  <c r="N29" i="64"/>
  <c r="N28" i="64"/>
  <c r="O6" i="61"/>
  <c r="N14" i="61"/>
  <c r="O22" i="61"/>
  <c r="N25" i="61"/>
  <c r="R26" i="61"/>
  <c r="R23" i="62"/>
  <c r="Q23" i="62"/>
  <c r="R22" i="62"/>
  <c r="Q22" i="62"/>
  <c r="Q6" i="62"/>
  <c r="P6" i="62"/>
  <c r="P28" i="62"/>
  <c r="K94" i="62"/>
  <c r="K100" i="62"/>
  <c r="N20" i="63"/>
  <c r="L99" i="64"/>
  <c r="R7" i="64"/>
  <c r="P23" i="61"/>
  <c r="P6" i="61"/>
  <c r="N21" i="61"/>
  <c r="Z6" i="61"/>
  <c r="P22" i="61"/>
  <c r="O25" i="61"/>
  <c r="S26" i="61"/>
  <c r="BA42" i="61"/>
  <c r="K98" i="61"/>
  <c r="Q20" i="62"/>
  <c r="Q29" i="62"/>
  <c r="Q28" i="62"/>
  <c r="T2" i="62"/>
  <c r="K93" i="62"/>
  <c r="K97" i="62"/>
  <c r="K98" i="62"/>
  <c r="L104" i="62"/>
  <c r="L85" i="63"/>
  <c r="L1" i="63"/>
  <c r="S7" i="63"/>
  <c r="L100" i="63"/>
  <c r="Q1" i="61"/>
  <c r="P26" i="61"/>
  <c r="P25" i="61"/>
  <c r="Q17" i="61"/>
  <c r="P20" i="61"/>
  <c r="L28" i="61"/>
  <c r="L98" i="62"/>
  <c r="Q7" i="62"/>
  <c r="T4" i="62"/>
  <c r="M22" i="63"/>
  <c r="M23" i="63"/>
  <c r="T2" i="63"/>
  <c r="R1" i="61"/>
  <c r="P13" i="61"/>
  <c r="R29" i="61"/>
  <c r="Q21" i="61"/>
  <c r="S23" i="61"/>
  <c r="BA51" i="61"/>
  <c r="K92" i="61"/>
  <c r="K96" i="61"/>
  <c r="K97" i="61"/>
  <c r="K108" i="61"/>
  <c r="L99" i="62"/>
  <c r="R7" i="62"/>
  <c r="L86" i="62"/>
  <c r="K91" i="62"/>
  <c r="K103" i="62"/>
  <c r="K107" i="62"/>
  <c r="K108" i="62"/>
  <c r="N23" i="63"/>
  <c r="N6" i="63"/>
  <c r="N22" i="63"/>
  <c r="BA43" i="63"/>
  <c r="BA50" i="63"/>
  <c r="R21" i="61"/>
  <c r="AH6" i="61"/>
  <c r="AF9" i="61" s="1"/>
  <c r="N7" i="61"/>
  <c r="S14" i="61"/>
  <c r="L107" i="61"/>
  <c r="R14" i="61"/>
  <c r="T7" i="62"/>
  <c r="L101" i="62"/>
  <c r="L14" i="62"/>
  <c r="BA50" i="62"/>
  <c r="K86" i="62"/>
  <c r="K92" i="62"/>
  <c r="L98" i="63"/>
  <c r="Q7" i="63"/>
  <c r="T4" i="63"/>
  <c r="BA50" i="64"/>
  <c r="L14" i="64"/>
  <c r="L101" i="64"/>
  <c r="R29" i="65"/>
  <c r="R28" i="65"/>
  <c r="J8" i="66"/>
  <c r="L1" i="62"/>
  <c r="S14" i="62"/>
  <c r="M23" i="62"/>
  <c r="Q25" i="62"/>
  <c r="P6" i="63"/>
  <c r="L7" i="63"/>
  <c r="M25" i="63"/>
  <c r="L108" i="63"/>
  <c r="N1" i="64"/>
  <c r="L87" i="64"/>
  <c r="AD7" i="64"/>
  <c r="K99" i="64"/>
  <c r="P21" i="62"/>
  <c r="O22" i="62"/>
  <c r="N26" i="62"/>
  <c r="L90" i="63"/>
  <c r="BA51" i="63"/>
  <c r="Q1" i="63"/>
  <c r="Q21" i="63"/>
  <c r="R25" i="63"/>
  <c r="R26" i="63"/>
  <c r="P17" i="63"/>
  <c r="AF6" i="63"/>
  <c r="AD9" i="63" s="1"/>
  <c r="L105" i="63"/>
  <c r="P14" i="63"/>
  <c r="L23" i="63"/>
  <c r="L95" i="63"/>
  <c r="L92" i="64"/>
  <c r="S1" i="64"/>
  <c r="BA42" i="64"/>
  <c r="L93" i="64"/>
  <c r="L7" i="64"/>
  <c r="K98" i="64"/>
  <c r="O26" i="62"/>
  <c r="L28" i="62"/>
  <c r="L22" i="63"/>
  <c r="M29" i="63"/>
  <c r="K87" i="63"/>
  <c r="K91" i="63"/>
  <c r="K95" i="63"/>
  <c r="K99" i="63"/>
  <c r="K103" i="63"/>
  <c r="K107" i="63"/>
  <c r="J8" i="64"/>
  <c r="L86" i="65"/>
  <c r="M1" i="65"/>
  <c r="R14" i="66"/>
  <c r="L107" i="66"/>
  <c r="P26" i="62"/>
  <c r="M28" i="62"/>
  <c r="R6" i="63"/>
  <c r="S22" i="63"/>
  <c r="K86" i="63"/>
  <c r="L91" i="64"/>
  <c r="R1" i="64"/>
  <c r="N26" i="64"/>
  <c r="N25" i="64"/>
  <c r="N13" i="64"/>
  <c r="L107" i="64"/>
  <c r="R14" i="64"/>
  <c r="L108" i="65"/>
  <c r="S14" i="65"/>
  <c r="T7" i="65"/>
  <c r="M29" i="62"/>
  <c r="K101" i="62"/>
  <c r="R14" i="63"/>
  <c r="P23" i="63"/>
  <c r="J8" i="65"/>
  <c r="L93" i="65"/>
  <c r="BA42" i="65"/>
  <c r="L17" i="63"/>
  <c r="V9" i="63" s="1"/>
  <c r="X6" i="63"/>
  <c r="M14" i="63"/>
  <c r="L102" i="63"/>
  <c r="Q23" i="63"/>
  <c r="Q29" i="63"/>
  <c r="BA42" i="63"/>
  <c r="O23" i="64"/>
  <c r="O22" i="64"/>
  <c r="O6" i="64"/>
  <c r="L23" i="65"/>
  <c r="L6" i="65"/>
  <c r="L22" i="65"/>
  <c r="M13" i="65"/>
  <c r="M26" i="65"/>
  <c r="M25" i="65"/>
  <c r="Q28" i="63"/>
  <c r="T4" i="64"/>
  <c r="M29" i="64"/>
  <c r="N25" i="63"/>
  <c r="M13" i="64"/>
  <c r="O17" i="64"/>
  <c r="M20" i="64"/>
  <c r="N22" i="64"/>
  <c r="Q26" i="64"/>
  <c r="Q28" i="64"/>
  <c r="BA51" i="64"/>
  <c r="L97" i="64"/>
  <c r="L88" i="65"/>
  <c r="BA43" i="65"/>
  <c r="N13" i="65"/>
  <c r="K104" i="65"/>
  <c r="L100" i="66"/>
  <c r="S7" i="66"/>
  <c r="L108" i="66"/>
  <c r="S14" i="66"/>
  <c r="R28" i="64"/>
  <c r="Q1" i="65"/>
  <c r="L90" i="65"/>
  <c r="BA51" i="65"/>
  <c r="L17" i="65"/>
  <c r="V9" i="65" s="1"/>
  <c r="L101" i="65"/>
  <c r="BA50" i="65"/>
  <c r="K102" i="67"/>
  <c r="M29" i="67"/>
  <c r="P21" i="64"/>
  <c r="P13" i="65"/>
  <c r="P25" i="65"/>
  <c r="Q13" i="65"/>
  <c r="L94" i="66"/>
  <c r="M7" i="66"/>
  <c r="AD10" i="66"/>
  <c r="AB10" i="66"/>
  <c r="T7" i="66" s="1"/>
  <c r="K85" i="64"/>
  <c r="K87" i="64"/>
  <c r="K101" i="64"/>
  <c r="K103" i="64"/>
  <c r="P22" i="65"/>
  <c r="P6" i="65"/>
  <c r="M17" i="65"/>
  <c r="X9" i="65" s="1"/>
  <c r="N21" i="65"/>
  <c r="Z6" i="65"/>
  <c r="L100" i="65"/>
  <c r="S7" i="65"/>
  <c r="P20" i="65"/>
  <c r="K90" i="65"/>
  <c r="K99" i="65"/>
  <c r="N26" i="66"/>
  <c r="N25" i="66"/>
  <c r="N13" i="66"/>
  <c r="T4" i="66"/>
  <c r="R29" i="68"/>
  <c r="R28" i="68"/>
  <c r="S7" i="64"/>
  <c r="S14" i="64"/>
  <c r="R22" i="64"/>
  <c r="Q23" i="64"/>
  <c r="L28" i="64"/>
  <c r="L14" i="65"/>
  <c r="N23" i="65"/>
  <c r="P26" i="65"/>
  <c r="K86" i="65"/>
  <c r="K88" i="65"/>
  <c r="T2" i="66"/>
  <c r="S26" i="64"/>
  <c r="Q17" i="64"/>
  <c r="S22" i="64"/>
  <c r="Q25" i="64"/>
  <c r="M28" i="64"/>
  <c r="L106" i="64"/>
  <c r="R1" i="65"/>
  <c r="N14" i="65"/>
  <c r="L107" i="65"/>
  <c r="R14" i="65"/>
  <c r="Q26" i="65"/>
  <c r="L92" i="65"/>
  <c r="S1" i="65"/>
  <c r="R26" i="65"/>
  <c r="P17" i="65"/>
  <c r="AF6" i="65"/>
  <c r="AD9" i="65" s="1"/>
  <c r="Q21" i="65"/>
  <c r="N22" i="65"/>
  <c r="P23" i="65"/>
  <c r="N28" i="65"/>
  <c r="S1" i="66"/>
  <c r="O20" i="65"/>
  <c r="Q7" i="66"/>
  <c r="Q14" i="66"/>
  <c r="M26" i="66"/>
  <c r="O28" i="66"/>
  <c r="K87" i="66"/>
  <c r="L101" i="66"/>
  <c r="K104" i="66"/>
  <c r="Q25" i="67"/>
  <c r="Q13" i="67"/>
  <c r="AD7" i="67"/>
  <c r="T4" i="67" s="1"/>
  <c r="AB7" i="67"/>
  <c r="L100" i="67"/>
  <c r="O23" i="68"/>
  <c r="O22" i="68"/>
  <c r="O6" i="68"/>
  <c r="T7" i="68"/>
  <c r="L6" i="66"/>
  <c r="N21" i="66"/>
  <c r="Z6" i="66"/>
  <c r="P13" i="66"/>
  <c r="L22" i="66"/>
  <c r="N23" i="66"/>
  <c r="P28" i="66"/>
  <c r="K101" i="66"/>
  <c r="J8" i="67"/>
  <c r="M1" i="67"/>
  <c r="L86" i="67"/>
  <c r="Q21" i="67"/>
  <c r="R25" i="67"/>
  <c r="R26" i="67"/>
  <c r="P17" i="67"/>
  <c r="AF6" i="67"/>
  <c r="AD9" i="67" s="1"/>
  <c r="N20" i="67"/>
  <c r="N29" i="67"/>
  <c r="L14" i="67"/>
  <c r="BA50" i="67"/>
  <c r="L101" i="67"/>
  <c r="N6" i="66"/>
  <c r="M29" i="66"/>
  <c r="O23" i="66"/>
  <c r="K103" i="66"/>
  <c r="M22" i="66"/>
  <c r="M6" i="66"/>
  <c r="O6" i="66"/>
  <c r="M17" i="66"/>
  <c r="X9" i="66" s="1"/>
  <c r="M20" i="66"/>
  <c r="P26" i="66"/>
  <c r="K97" i="66"/>
  <c r="K98" i="66"/>
  <c r="L7" i="67"/>
  <c r="BA42" i="67"/>
  <c r="L93" i="67"/>
  <c r="L105" i="67"/>
  <c r="P14" i="67"/>
  <c r="L97" i="68"/>
  <c r="AB11" i="68" s="1"/>
  <c r="P7" i="68"/>
  <c r="M29" i="68"/>
  <c r="K87" i="68"/>
  <c r="L90" i="66"/>
  <c r="BA51" i="66"/>
  <c r="L14" i="66"/>
  <c r="N17" i="66"/>
  <c r="L104" i="66"/>
  <c r="O14" i="66"/>
  <c r="L91" i="66"/>
  <c r="K96" i="66"/>
  <c r="L1" i="67"/>
  <c r="L85" i="67"/>
  <c r="L106" i="67"/>
  <c r="Q14" i="67"/>
  <c r="N1" i="68"/>
  <c r="L87" i="68"/>
  <c r="O20" i="68"/>
  <c r="O29" i="68"/>
  <c r="M14" i="68"/>
  <c r="L102" i="68"/>
  <c r="P20" i="66"/>
  <c r="S25" i="66"/>
  <c r="S26" i="66"/>
  <c r="K89" i="66"/>
  <c r="K91" i="66"/>
  <c r="T2" i="67"/>
  <c r="L96" i="67"/>
  <c r="O7" i="67"/>
  <c r="T4" i="68"/>
  <c r="L99" i="68"/>
  <c r="R7" i="68"/>
  <c r="AD6" i="66"/>
  <c r="AB9" i="66" s="1"/>
  <c r="N14" i="66"/>
  <c r="Q17" i="66"/>
  <c r="L28" i="66"/>
  <c r="K88" i="66"/>
  <c r="K95" i="66"/>
  <c r="N23" i="67"/>
  <c r="N22" i="67"/>
  <c r="N6" i="67"/>
  <c r="T7" i="67"/>
  <c r="N28" i="67"/>
  <c r="T2" i="68"/>
  <c r="R21" i="68"/>
  <c r="S25" i="68"/>
  <c r="AH6" i="68"/>
  <c r="AF9" i="68" s="1"/>
  <c r="S26" i="68"/>
  <c r="Q17" i="68"/>
  <c r="R22" i="66"/>
  <c r="N7" i="67"/>
  <c r="R23" i="67"/>
  <c r="N25" i="67"/>
  <c r="O7" i="68"/>
  <c r="L86" i="68"/>
  <c r="L22" i="67"/>
  <c r="O25" i="67"/>
  <c r="P28" i="67"/>
  <c r="P6" i="67"/>
  <c r="R14" i="67"/>
  <c r="L23" i="67"/>
  <c r="L26" i="67"/>
  <c r="Q28" i="67"/>
  <c r="P29" i="67"/>
  <c r="AB7" i="68"/>
  <c r="BA50" i="68"/>
  <c r="Q6" i="67"/>
  <c r="O21" i="67"/>
  <c r="Q29" i="67"/>
  <c r="BA43" i="67"/>
  <c r="L88" i="67"/>
  <c r="S28" i="68"/>
  <c r="AB6" i="67"/>
  <c r="Z9" i="67" s="1"/>
  <c r="P22" i="67"/>
  <c r="L28" i="67"/>
  <c r="L91" i="57"/>
  <c r="R1" i="57"/>
  <c r="J8" i="57"/>
  <c r="T7" i="57"/>
  <c r="T2" i="57"/>
  <c r="AD10" i="57"/>
  <c r="AB10" i="57"/>
  <c r="J8" i="58"/>
  <c r="L106" i="57"/>
  <c r="Q14" i="57"/>
  <c r="L7" i="57"/>
  <c r="BA42" i="57"/>
  <c r="L93" i="57"/>
  <c r="L90" i="57"/>
  <c r="BA51" i="57"/>
  <c r="Q1" i="57"/>
  <c r="T4" i="57"/>
  <c r="L95" i="58"/>
  <c r="N7" i="58"/>
  <c r="T2" i="59"/>
  <c r="N1" i="60"/>
  <c r="L87" i="60"/>
  <c r="L99" i="60"/>
  <c r="R7" i="60"/>
  <c r="O20" i="60"/>
  <c r="O29" i="60"/>
  <c r="M14" i="60"/>
  <c r="L102" i="60"/>
  <c r="N6" i="57"/>
  <c r="X6" i="57"/>
  <c r="AF6" i="57"/>
  <c r="AD9" i="57" s="1"/>
  <c r="N7" i="57"/>
  <c r="P13" i="57"/>
  <c r="P14" i="57"/>
  <c r="P17" i="57"/>
  <c r="M20" i="57"/>
  <c r="S22" i="57"/>
  <c r="R23" i="57"/>
  <c r="N25" i="57"/>
  <c r="R26" i="57"/>
  <c r="N29" i="57"/>
  <c r="L85" i="57"/>
  <c r="L101" i="57"/>
  <c r="M23" i="58"/>
  <c r="M6" i="58"/>
  <c r="R7" i="58"/>
  <c r="AD10" i="58"/>
  <c r="T7" i="58" s="1"/>
  <c r="M22" i="58"/>
  <c r="R23" i="58"/>
  <c r="N26" i="58"/>
  <c r="N23" i="59"/>
  <c r="N22" i="59"/>
  <c r="N6" i="59"/>
  <c r="T7" i="59"/>
  <c r="T4" i="60"/>
  <c r="R21" i="60"/>
  <c r="S25" i="60"/>
  <c r="AH6" i="60"/>
  <c r="AF9" i="60" s="1"/>
  <c r="S26" i="60"/>
  <c r="Q17" i="60"/>
  <c r="M6" i="57"/>
  <c r="Q26" i="57"/>
  <c r="M29" i="57"/>
  <c r="L108" i="57"/>
  <c r="O7" i="57"/>
  <c r="Q13" i="57"/>
  <c r="N20" i="57"/>
  <c r="M21" i="57"/>
  <c r="L22" i="57"/>
  <c r="S23" i="57"/>
  <c r="O25" i="57"/>
  <c r="O6" i="58"/>
  <c r="S7" i="58"/>
  <c r="L100" i="58"/>
  <c r="O22" i="58"/>
  <c r="K93" i="58"/>
  <c r="K103" i="58"/>
  <c r="K104" i="58"/>
  <c r="T2" i="60"/>
  <c r="R14" i="57"/>
  <c r="M22" i="57"/>
  <c r="P25" i="57"/>
  <c r="L26" i="57"/>
  <c r="Q28" i="57"/>
  <c r="P6" i="58"/>
  <c r="P14" i="58"/>
  <c r="M29" i="58"/>
  <c r="M28" i="58"/>
  <c r="L96" i="59"/>
  <c r="O7" i="59"/>
  <c r="O23" i="60"/>
  <c r="O22" i="60"/>
  <c r="O6" i="60"/>
  <c r="S14" i="58"/>
  <c r="L108" i="58"/>
  <c r="AB7" i="57"/>
  <c r="O21" i="57"/>
  <c r="N22" i="57"/>
  <c r="Q29" i="57"/>
  <c r="BA43" i="57"/>
  <c r="BA50" i="57"/>
  <c r="R6" i="58"/>
  <c r="L94" i="58"/>
  <c r="M7" i="58"/>
  <c r="BA42" i="58"/>
  <c r="L93" i="58"/>
  <c r="R14" i="58"/>
  <c r="M14" i="58"/>
  <c r="L102" i="58"/>
  <c r="S22" i="58"/>
  <c r="K89" i="58"/>
  <c r="J8" i="59"/>
  <c r="M29" i="59"/>
  <c r="AB11" i="60"/>
  <c r="L6" i="58"/>
  <c r="P21" i="57"/>
  <c r="R25" i="57"/>
  <c r="Q6" i="58"/>
  <c r="Q23" i="58"/>
  <c r="R22" i="58"/>
  <c r="L7" i="58"/>
  <c r="S25" i="58"/>
  <c r="S26" i="58"/>
  <c r="Q17" i="58"/>
  <c r="P21" i="58"/>
  <c r="M1" i="59"/>
  <c r="L86" i="59"/>
  <c r="Q25" i="59"/>
  <c r="Q13" i="59"/>
  <c r="N20" i="59"/>
  <c r="N29" i="59"/>
  <c r="L14" i="59"/>
  <c r="BA50" i="59"/>
  <c r="L101" i="59"/>
  <c r="T7" i="60"/>
  <c r="L104" i="58"/>
  <c r="O14" i="58"/>
  <c r="L23" i="58"/>
  <c r="K88" i="58"/>
  <c r="K97" i="58"/>
  <c r="T4" i="59"/>
  <c r="Q21" i="59"/>
  <c r="R25" i="59"/>
  <c r="R26" i="59"/>
  <c r="P17" i="59"/>
  <c r="AF6" i="59"/>
  <c r="AD9" i="59" s="1"/>
  <c r="L97" i="60"/>
  <c r="P7" i="60"/>
  <c r="Q29" i="58"/>
  <c r="Q28" i="58"/>
  <c r="Q20" i="58"/>
  <c r="R21" i="58"/>
  <c r="L1" i="59"/>
  <c r="L85" i="59"/>
  <c r="AD7" i="59"/>
  <c r="AB7" i="59"/>
  <c r="O28" i="60"/>
  <c r="M29" i="60"/>
  <c r="K87" i="60"/>
  <c r="O13" i="58"/>
  <c r="L20" i="58"/>
  <c r="M25" i="58"/>
  <c r="Q1" i="59"/>
  <c r="N7" i="59"/>
  <c r="P14" i="59"/>
  <c r="R1" i="60"/>
  <c r="O7" i="60"/>
  <c r="Q14" i="60"/>
  <c r="L22" i="59"/>
  <c r="P28" i="59"/>
  <c r="P28" i="58"/>
  <c r="P6" i="59"/>
  <c r="L23" i="59"/>
  <c r="BA43" i="59"/>
  <c r="L88" i="59"/>
  <c r="Q7" i="58"/>
  <c r="M26" i="58"/>
  <c r="BA51" i="60"/>
  <c r="P22" i="59"/>
  <c r="BA51" i="59"/>
  <c r="L107" i="55"/>
  <c r="R14" i="55"/>
  <c r="T2" i="55"/>
  <c r="M7" i="55"/>
  <c r="L94" i="55"/>
  <c r="T4" i="56"/>
  <c r="O14" i="56"/>
  <c r="L104" i="56"/>
  <c r="L91" i="55"/>
  <c r="R1" i="55"/>
  <c r="L105" i="55"/>
  <c r="P14" i="55"/>
  <c r="J8" i="55"/>
  <c r="S1" i="55"/>
  <c r="L92" i="55"/>
  <c r="S7" i="55"/>
  <c r="L100" i="55"/>
  <c r="L106" i="55"/>
  <c r="Q14" i="55"/>
  <c r="L99" i="56"/>
  <c r="AB11" i="56" s="1"/>
  <c r="R7" i="56"/>
  <c r="O28" i="56"/>
  <c r="N6" i="55"/>
  <c r="X6" i="55"/>
  <c r="AF6" i="55"/>
  <c r="AD9" i="55" s="1"/>
  <c r="N7" i="55"/>
  <c r="P17" i="55"/>
  <c r="S22" i="55"/>
  <c r="R23" i="55"/>
  <c r="N25" i="55"/>
  <c r="R26" i="55"/>
  <c r="N29" i="55"/>
  <c r="L101" i="55"/>
  <c r="R1" i="56"/>
  <c r="O6" i="56"/>
  <c r="O7" i="56"/>
  <c r="Q14" i="56"/>
  <c r="Q17" i="56"/>
  <c r="S26" i="56"/>
  <c r="O29" i="56"/>
  <c r="L86" i="56"/>
  <c r="K87" i="56"/>
  <c r="L102" i="56"/>
  <c r="AF11" i="56" s="1"/>
  <c r="Q26" i="55"/>
  <c r="O7" i="55"/>
  <c r="Q13" i="55"/>
  <c r="N20" i="55"/>
  <c r="M21" i="55"/>
  <c r="S23" i="55"/>
  <c r="P28" i="55"/>
  <c r="L86" i="55"/>
  <c r="AH6" i="56"/>
  <c r="AF9" i="56" s="1"/>
  <c r="P7" i="56"/>
  <c r="L87" i="56"/>
  <c r="P6" i="55"/>
  <c r="L26" i="55"/>
  <c r="Q28" i="55"/>
  <c r="BA50" i="56"/>
  <c r="Q6" i="55"/>
  <c r="AB7" i="55"/>
  <c r="T4" i="55" s="1"/>
  <c r="N22" i="55"/>
  <c r="M26" i="55"/>
  <c r="Q29" i="55"/>
  <c r="BA43" i="55"/>
  <c r="BA50" i="55"/>
  <c r="L88" i="55"/>
  <c r="O22" i="56"/>
  <c r="S28" i="56"/>
  <c r="R7" i="55"/>
  <c r="L13" i="55"/>
  <c r="R25" i="55"/>
  <c r="S25" i="56"/>
  <c r="P22" i="55"/>
  <c r="L91" i="54"/>
  <c r="R1" i="54"/>
  <c r="L92" i="54"/>
  <c r="S1" i="54"/>
  <c r="M1" i="54"/>
  <c r="L86" i="54"/>
  <c r="L100" i="54"/>
  <c r="S7" i="54"/>
  <c r="L14" i="54"/>
  <c r="L101" i="54"/>
  <c r="BA50" i="54"/>
  <c r="T2" i="54"/>
  <c r="J3" i="54"/>
  <c r="J8" i="54"/>
  <c r="T7" i="54"/>
  <c r="O7" i="54"/>
  <c r="L96" i="54"/>
  <c r="L105" i="54"/>
  <c r="P14" i="54"/>
  <c r="AD7" i="54"/>
  <c r="AB7" i="54"/>
  <c r="T4" i="54" s="1"/>
  <c r="L107" i="54"/>
  <c r="R14" i="54"/>
  <c r="L1" i="54"/>
  <c r="L85" i="54"/>
  <c r="L99" i="54"/>
  <c r="R7" i="54"/>
  <c r="Q17" i="54"/>
  <c r="S23" i="54"/>
  <c r="S26" i="54"/>
  <c r="P28" i="54"/>
  <c r="O29" i="54"/>
  <c r="L102" i="54"/>
  <c r="P6" i="54"/>
  <c r="Z6" i="54"/>
  <c r="AH6" i="54"/>
  <c r="AF9" i="54" s="1"/>
  <c r="P7" i="54"/>
  <c r="L10" i="54"/>
  <c r="O20" i="54"/>
  <c r="N21" i="54"/>
  <c r="M22" i="54"/>
  <c r="L23" i="54"/>
  <c r="P25" i="54"/>
  <c r="P29" i="54"/>
  <c r="L87" i="54"/>
  <c r="L103" i="54"/>
  <c r="O6" i="54"/>
  <c r="Q7" i="54"/>
  <c r="S14" i="54"/>
  <c r="M23" i="54"/>
  <c r="BN24" i="54"/>
  <c r="M26" i="54"/>
  <c r="R28" i="54"/>
  <c r="P21" i="54"/>
  <c r="O22" i="54"/>
  <c r="BO24" i="54"/>
  <c r="X3" i="54"/>
  <c r="BB1" i="54" s="1"/>
  <c r="BJ1" i="54" s="1"/>
  <c r="BR1" i="54" s="1"/>
  <c r="BZ1" i="54" s="1"/>
  <c r="CH1" i="54" s="1"/>
  <c r="CP1" i="54" s="1"/>
  <c r="CX1" i="54" s="1"/>
  <c r="DF1" i="54" s="1"/>
  <c r="M13" i="54"/>
  <c r="P22" i="54"/>
  <c r="S25" i="54"/>
  <c r="O26" i="54"/>
  <c r="L28" i="54"/>
  <c r="BA51" i="54"/>
  <c r="M28" i="54"/>
  <c r="L29" i="54"/>
  <c r="AW379" i="53"/>
  <c r="AW378" i="53"/>
  <c r="AW377" i="53"/>
  <c r="AW376" i="53"/>
  <c r="AW375" i="53"/>
  <c r="AW374" i="53"/>
  <c r="AW373" i="53"/>
  <c r="AW372" i="53"/>
  <c r="AW371" i="53"/>
  <c r="AW370" i="53"/>
  <c r="AW369" i="53"/>
  <c r="AW368" i="53"/>
  <c r="AW367" i="53"/>
  <c r="AW366" i="53"/>
  <c r="AW365" i="53"/>
  <c r="AW364" i="53"/>
  <c r="AW363" i="53"/>
  <c r="AW362" i="53"/>
  <c r="AW361" i="53"/>
  <c r="AW360" i="53"/>
  <c r="AW359" i="53"/>
  <c r="AW358" i="53"/>
  <c r="AW357" i="53"/>
  <c r="AW356" i="53"/>
  <c r="AW355" i="53"/>
  <c r="AW354" i="53"/>
  <c r="AW353" i="53"/>
  <c r="AW352" i="53"/>
  <c r="AW351" i="53"/>
  <c r="AW350" i="53"/>
  <c r="AW349" i="53"/>
  <c r="AW348" i="53"/>
  <c r="AW347" i="53"/>
  <c r="AW346" i="53"/>
  <c r="AW345" i="53"/>
  <c r="AW344" i="53"/>
  <c r="AW343" i="53"/>
  <c r="AW342" i="53"/>
  <c r="AW341" i="53"/>
  <c r="AW340" i="53"/>
  <c r="AW339" i="53"/>
  <c r="AW338" i="53"/>
  <c r="AW337" i="53"/>
  <c r="AW336" i="53"/>
  <c r="AW335" i="53"/>
  <c r="AW334" i="53"/>
  <c r="AW333" i="53"/>
  <c r="AW332" i="53"/>
  <c r="AW331" i="53"/>
  <c r="AW330" i="53"/>
  <c r="AW329" i="53"/>
  <c r="AW328" i="53"/>
  <c r="AW327" i="53"/>
  <c r="AW326" i="53"/>
  <c r="AW325" i="53"/>
  <c r="AW324" i="53"/>
  <c r="AW323" i="53"/>
  <c r="AW322" i="53"/>
  <c r="AW321" i="53"/>
  <c r="AW320" i="53"/>
  <c r="AW319" i="53"/>
  <c r="AW318" i="53"/>
  <c r="AW317" i="53"/>
  <c r="AV317" i="53"/>
  <c r="AU317" i="53"/>
  <c r="AT317" i="53"/>
  <c r="AS317" i="53"/>
  <c r="AR317" i="53"/>
  <c r="AQ317" i="53"/>
  <c r="AP317" i="53"/>
  <c r="AO317" i="53"/>
  <c r="AN317" i="53"/>
  <c r="AM317" i="53"/>
  <c r="AW316" i="53"/>
  <c r="AV316" i="53"/>
  <c r="AU316" i="53"/>
  <c r="AT316" i="53"/>
  <c r="AS316" i="53"/>
  <c r="AR316" i="53"/>
  <c r="AQ316" i="53"/>
  <c r="AP316" i="53"/>
  <c r="AO316" i="53"/>
  <c r="AN316" i="53"/>
  <c r="AM316" i="53"/>
  <c r="AW315" i="53"/>
  <c r="AV315" i="53"/>
  <c r="AU315" i="53"/>
  <c r="AT315" i="53"/>
  <c r="AS315" i="53"/>
  <c r="AR315" i="53"/>
  <c r="AQ315" i="53"/>
  <c r="AP315" i="53"/>
  <c r="AO315" i="53"/>
  <c r="AN315" i="53"/>
  <c r="AM315" i="53"/>
  <c r="AW314" i="53"/>
  <c r="AV314" i="53"/>
  <c r="AU314" i="53"/>
  <c r="AT314" i="53"/>
  <c r="AS314" i="53"/>
  <c r="AR314" i="53"/>
  <c r="AQ314" i="53"/>
  <c r="AP314" i="53"/>
  <c r="AO314" i="53"/>
  <c r="AN314" i="53"/>
  <c r="AM314" i="53"/>
  <c r="AW313" i="53"/>
  <c r="AV313" i="53"/>
  <c r="AU313" i="53"/>
  <c r="AT313" i="53"/>
  <c r="AS313" i="53"/>
  <c r="AR313" i="53"/>
  <c r="AQ313" i="53"/>
  <c r="AP313" i="53"/>
  <c r="AO313" i="53"/>
  <c r="AN313" i="53"/>
  <c r="AM313" i="53"/>
  <c r="AW312" i="53"/>
  <c r="AV312" i="53"/>
  <c r="AU312" i="53"/>
  <c r="AT312" i="53"/>
  <c r="AS312" i="53"/>
  <c r="AR312" i="53"/>
  <c r="AQ312" i="53"/>
  <c r="AP312" i="53"/>
  <c r="AO312" i="53"/>
  <c r="AN312" i="53"/>
  <c r="AM312" i="53"/>
  <c r="AW311" i="53"/>
  <c r="AV311" i="53"/>
  <c r="AU311" i="53"/>
  <c r="AT311" i="53"/>
  <c r="AS311" i="53"/>
  <c r="AR311" i="53"/>
  <c r="AQ311" i="53"/>
  <c r="AP311" i="53"/>
  <c r="AO311" i="53"/>
  <c r="AN311" i="53"/>
  <c r="AM311" i="53"/>
  <c r="AW310" i="53"/>
  <c r="AV310" i="53"/>
  <c r="AU310" i="53"/>
  <c r="AT310" i="53"/>
  <c r="AS310" i="53"/>
  <c r="AR310" i="53"/>
  <c r="AQ310" i="53"/>
  <c r="AP310" i="53"/>
  <c r="AO310" i="53"/>
  <c r="AN310" i="53"/>
  <c r="AM310" i="53"/>
  <c r="AW309" i="53"/>
  <c r="AV309" i="53"/>
  <c r="AU309" i="53"/>
  <c r="AT309" i="53"/>
  <c r="AS309" i="53"/>
  <c r="AR309" i="53"/>
  <c r="AQ309" i="53"/>
  <c r="AP309" i="53"/>
  <c r="AO309" i="53"/>
  <c r="AN309" i="53"/>
  <c r="AM309" i="53"/>
  <c r="AW308" i="53"/>
  <c r="AV308" i="53"/>
  <c r="AU308" i="53"/>
  <c r="AT308" i="53"/>
  <c r="AS308" i="53"/>
  <c r="AR308" i="53"/>
  <c r="AQ308" i="53"/>
  <c r="AP308" i="53"/>
  <c r="AO308" i="53"/>
  <c r="AN308" i="53"/>
  <c r="AM308" i="53"/>
  <c r="CG307" i="53"/>
  <c r="CD307" i="53"/>
  <c r="CA307" i="53"/>
  <c r="BX307" i="53"/>
  <c r="BU307" i="53"/>
  <c r="BR307" i="53"/>
  <c r="BO307" i="53"/>
  <c r="BN307" i="53"/>
  <c r="AW307" i="53"/>
  <c r="AV307" i="53"/>
  <c r="AU307" i="53"/>
  <c r="AT307" i="53"/>
  <c r="AS307" i="53"/>
  <c r="AR307" i="53"/>
  <c r="AQ307" i="53"/>
  <c r="AP307" i="53"/>
  <c r="AO307" i="53"/>
  <c r="AN307" i="53"/>
  <c r="AM307" i="53"/>
  <c r="CG306" i="53"/>
  <c r="CD306" i="53"/>
  <c r="CA306" i="53"/>
  <c r="BX306" i="53"/>
  <c r="BU306" i="53"/>
  <c r="BR306" i="53"/>
  <c r="BO306" i="53"/>
  <c r="BN306" i="53"/>
  <c r="AW306" i="53"/>
  <c r="AV306" i="53"/>
  <c r="AU306" i="53"/>
  <c r="AT306" i="53"/>
  <c r="AS306" i="53"/>
  <c r="AR306" i="53"/>
  <c r="AQ306" i="53"/>
  <c r="AP306" i="53"/>
  <c r="AO306" i="53"/>
  <c r="AN306" i="53"/>
  <c r="AM306" i="53"/>
  <c r="CG305" i="53"/>
  <c r="CD305" i="53"/>
  <c r="CA305" i="53"/>
  <c r="BX305" i="53"/>
  <c r="BU305" i="53"/>
  <c r="BR305" i="53"/>
  <c r="BO305" i="53"/>
  <c r="BN305" i="53"/>
  <c r="AW305" i="53"/>
  <c r="AV305" i="53"/>
  <c r="AU305" i="53"/>
  <c r="AT305" i="53"/>
  <c r="AS305" i="53"/>
  <c r="AR305" i="53"/>
  <c r="AQ305" i="53"/>
  <c r="AP305" i="53"/>
  <c r="AO305" i="53"/>
  <c r="AN305" i="53"/>
  <c r="AM305" i="53"/>
  <c r="CG304" i="53"/>
  <c r="CD304" i="53"/>
  <c r="CA304" i="53"/>
  <c r="BX304" i="53"/>
  <c r="BU304" i="53"/>
  <c r="BR304" i="53"/>
  <c r="BO304" i="53"/>
  <c r="BN304" i="53"/>
  <c r="AW304" i="53"/>
  <c r="AV304" i="53"/>
  <c r="AU304" i="53"/>
  <c r="AT304" i="53"/>
  <c r="AS304" i="53"/>
  <c r="AR304" i="53"/>
  <c r="AQ304" i="53"/>
  <c r="AP304" i="53"/>
  <c r="AO304" i="53"/>
  <c r="AN304" i="53"/>
  <c r="AM304" i="53"/>
  <c r="CG303" i="53"/>
  <c r="CD303" i="53"/>
  <c r="CA303" i="53"/>
  <c r="BX303" i="53"/>
  <c r="BU303" i="53"/>
  <c r="BR303" i="53"/>
  <c r="BO303" i="53"/>
  <c r="BN303" i="53"/>
  <c r="AW303" i="53"/>
  <c r="AV303" i="53"/>
  <c r="AU303" i="53"/>
  <c r="AT303" i="53"/>
  <c r="AS303" i="53"/>
  <c r="AR303" i="53"/>
  <c r="AQ303" i="53"/>
  <c r="AP303" i="53"/>
  <c r="AO303" i="53"/>
  <c r="AN303" i="53"/>
  <c r="AM303" i="53"/>
  <c r="CG302" i="53"/>
  <c r="CD302" i="53"/>
  <c r="CA302" i="53"/>
  <c r="BX302" i="53"/>
  <c r="BU302" i="53"/>
  <c r="BR302" i="53"/>
  <c r="BO302" i="53"/>
  <c r="BN302" i="53"/>
  <c r="AW302" i="53"/>
  <c r="AV302" i="53"/>
  <c r="AU302" i="53"/>
  <c r="AT302" i="53"/>
  <c r="AS302" i="53"/>
  <c r="AR302" i="53"/>
  <c r="AQ302" i="53"/>
  <c r="AP302" i="53"/>
  <c r="AO302" i="53"/>
  <c r="AN302" i="53"/>
  <c r="AM302" i="53"/>
  <c r="CG301" i="53"/>
  <c r="CD301" i="53"/>
  <c r="CA301" i="53"/>
  <c r="BX301" i="53"/>
  <c r="BU301" i="53"/>
  <c r="BR301" i="53"/>
  <c r="BO301" i="53"/>
  <c r="BN301" i="53"/>
  <c r="AW301" i="53"/>
  <c r="AV301" i="53"/>
  <c r="AU301" i="53"/>
  <c r="AT301" i="53"/>
  <c r="AS301" i="53"/>
  <c r="AR301" i="53"/>
  <c r="AQ301" i="53"/>
  <c r="AP301" i="53"/>
  <c r="AO301" i="53"/>
  <c r="AN301" i="53"/>
  <c r="AM301" i="53"/>
  <c r="CG300" i="53"/>
  <c r="CD300" i="53"/>
  <c r="CA300" i="53"/>
  <c r="BX300" i="53"/>
  <c r="BU300" i="53"/>
  <c r="BR300" i="53"/>
  <c r="BO300" i="53"/>
  <c r="BN300" i="53"/>
  <c r="AW300" i="53"/>
  <c r="AV300" i="53"/>
  <c r="AU300" i="53"/>
  <c r="AT300" i="53"/>
  <c r="AS300" i="53"/>
  <c r="AR300" i="53"/>
  <c r="AQ300" i="53"/>
  <c r="AP300" i="53"/>
  <c r="AO300" i="53"/>
  <c r="AN300" i="53"/>
  <c r="AM300" i="53"/>
  <c r="CG299" i="53"/>
  <c r="CD299" i="53"/>
  <c r="CA299" i="53"/>
  <c r="BX299" i="53"/>
  <c r="BU299" i="53"/>
  <c r="BR299" i="53"/>
  <c r="BO299" i="53"/>
  <c r="BN299" i="53"/>
  <c r="AW299" i="53"/>
  <c r="AV299" i="53"/>
  <c r="AU299" i="53"/>
  <c r="AT299" i="53"/>
  <c r="AS299" i="53"/>
  <c r="AR299" i="53"/>
  <c r="AQ299" i="53"/>
  <c r="AP299" i="53"/>
  <c r="AO299" i="53"/>
  <c r="AN299" i="53"/>
  <c r="AM299" i="53"/>
  <c r="CG298" i="53"/>
  <c r="CD298" i="53"/>
  <c r="CA298" i="53"/>
  <c r="BX298" i="53"/>
  <c r="BU298" i="53"/>
  <c r="BR298" i="53"/>
  <c r="BO298" i="53"/>
  <c r="BN298" i="53"/>
  <c r="AW298" i="53"/>
  <c r="AV298" i="53"/>
  <c r="AU298" i="53"/>
  <c r="AT298" i="53"/>
  <c r="AS298" i="53"/>
  <c r="AR298" i="53"/>
  <c r="AQ298" i="53"/>
  <c r="AP298" i="53"/>
  <c r="AO298" i="53"/>
  <c r="AN298" i="53"/>
  <c r="AM298" i="53"/>
  <c r="CG297" i="53"/>
  <c r="CD297" i="53"/>
  <c r="CA297" i="53"/>
  <c r="BX297" i="53"/>
  <c r="BU297" i="53"/>
  <c r="BR297" i="53"/>
  <c r="BO297" i="53"/>
  <c r="BN297" i="53"/>
  <c r="AW297" i="53"/>
  <c r="AV297" i="53"/>
  <c r="AU297" i="53"/>
  <c r="AT297" i="53"/>
  <c r="AS297" i="53"/>
  <c r="AR297" i="53"/>
  <c r="AQ297" i="53"/>
  <c r="AP297" i="53"/>
  <c r="AO297" i="53"/>
  <c r="AN297" i="53"/>
  <c r="AM297" i="53"/>
  <c r="CG296" i="53"/>
  <c r="CD296" i="53"/>
  <c r="CA296" i="53"/>
  <c r="BX296" i="53"/>
  <c r="BU296" i="53"/>
  <c r="BR296" i="53"/>
  <c r="BO296" i="53"/>
  <c r="BN296" i="53"/>
  <c r="AW296" i="53"/>
  <c r="AV296" i="53"/>
  <c r="AU296" i="53"/>
  <c r="AT296" i="53"/>
  <c r="AS296" i="53"/>
  <c r="AR296" i="53"/>
  <c r="AQ296" i="53"/>
  <c r="AP296" i="53"/>
  <c r="AO296" i="53"/>
  <c r="AN296" i="53"/>
  <c r="AM296" i="53"/>
  <c r="CG295" i="53"/>
  <c r="CD295" i="53"/>
  <c r="CA295" i="53"/>
  <c r="BX295" i="53"/>
  <c r="BU295" i="53"/>
  <c r="BR295" i="53"/>
  <c r="BO295" i="53"/>
  <c r="BN295" i="53"/>
  <c r="AW295" i="53"/>
  <c r="AV295" i="53"/>
  <c r="AU295" i="53"/>
  <c r="AT295" i="53"/>
  <c r="AS295" i="53"/>
  <c r="AR295" i="53"/>
  <c r="AQ295" i="53"/>
  <c r="AP295" i="53"/>
  <c r="AO295" i="53"/>
  <c r="AN295" i="53"/>
  <c r="AM295" i="53"/>
  <c r="CG294" i="53"/>
  <c r="CD294" i="53"/>
  <c r="CA294" i="53"/>
  <c r="BX294" i="53"/>
  <c r="BU294" i="53"/>
  <c r="BR294" i="53"/>
  <c r="BO294" i="53"/>
  <c r="BN294" i="53"/>
  <c r="AW294" i="53"/>
  <c r="AV294" i="53"/>
  <c r="AU294" i="53"/>
  <c r="AT294" i="53"/>
  <c r="AS294" i="53"/>
  <c r="AR294" i="53"/>
  <c r="AQ294" i="53"/>
  <c r="AP294" i="53"/>
  <c r="AO294" i="53"/>
  <c r="AN294" i="53"/>
  <c r="AM294" i="53"/>
  <c r="CG293" i="53"/>
  <c r="CD293" i="53"/>
  <c r="CA293" i="53"/>
  <c r="BX293" i="53"/>
  <c r="BU293" i="53"/>
  <c r="BR293" i="53"/>
  <c r="BO293" i="53"/>
  <c r="BN293" i="53"/>
  <c r="AW293" i="53"/>
  <c r="AV293" i="53"/>
  <c r="AU293" i="53"/>
  <c r="AT293" i="53"/>
  <c r="AS293" i="53"/>
  <c r="AR293" i="53"/>
  <c r="AQ293" i="53"/>
  <c r="AP293" i="53"/>
  <c r="AO293" i="53"/>
  <c r="AN293" i="53"/>
  <c r="AM293" i="53"/>
  <c r="CG292" i="53"/>
  <c r="CD292" i="53"/>
  <c r="CA292" i="53"/>
  <c r="BX292" i="53"/>
  <c r="BU292" i="53"/>
  <c r="BR292" i="53"/>
  <c r="BO292" i="53"/>
  <c r="BN292" i="53"/>
  <c r="AW292" i="53"/>
  <c r="AV292" i="53"/>
  <c r="AU292" i="53"/>
  <c r="AT292" i="53"/>
  <c r="AS292" i="53"/>
  <c r="AR292" i="53"/>
  <c r="AQ292" i="53"/>
  <c r="AP292" i="53"/>
  <c r="AO292" i="53"/>
  <c r="AN292" i="53"/>
  <c r="AM292" i="53"/>
  <c r="CG291" i="53"/>
  <c r="CD291" i="53"/>
  <c r="CA291" i="53"/>
  <c r="BX291" i="53"/>
  <c r="BU291" i="53"/>
  <c r="BR291" i="53"/>
  <c r="BO291" i="53"/>
  <c r="BN291" i="53"/>
  <c r="AW291" i="53"/>
  <c r="AV291" i="53"/>
  <c r="AU291" i="53"/>
  <c r="AT291" i="53"/>
  <c r="AS291" i="53"/>
  <c r="AR291" i="53"/>
  <c r="AQ291" i="53"/>
  <c r="AP291" i="53"/>
  <c r="AO291" i="53"/>
  <c r="AN291" i="53"/>
  <c r="AM291" i="53"/>
  <c r="CG290" i="53"/>
  <c r="CD290" i="53"/>
  <c r="CA290" i="53"/>
  <c r="BX290" i="53"/>
  <c r="BU290" i="53"/>
  <c r="BR290" i="53"/>
  <c r="BO290" i="53"/>
  <c r="BN290" i="53"/>
  <c r="AW290" i="53"/>
  <c r="AV290" i="53"/>
  <c r="AU290" i="53"/>
  <c r="AT290" i="53"/>
  <c r="AS290" i="53"/>
  <c r="AR290" i="53"/>
  <c r="AQ290" i="53"/>
  <c r="AP290" i="53"/>
  <c r="AO290" i="53"/>
  <c r="AN290" i="53"/>
  <c r="AM290" i="53"/>
  <c r="CG289" i="53"/>
  <c r="CD289" i="53"/>
  <c r="CA289" i="53"/>
  <c r="BX289" i="53"/>
  <c r="BU289" i="53"/>
  <c r="BR289" i="53"/>
  <c r="BO289" i="53"/>
  <c r="BN289" i="53"/>
  <c r="AW289" i="53"/>
  <c r="AV289" i="53"/>
  <c r="AU289" i="53"/>
  <c r="AT289" i="53"/>
  <c r="AS289" i="53"/>
  <c r="AR289" i="53"/>
  <c r="AQ289" i="53"/>
  <c r="AP289" i="53"/>
  <c r="AO289" i="53"/>
  <c r="AN289" i="53"/>
  <c r="AM289" i="53"/>
  <c r="CG288" i="53"/>
  <c r="CD288" i="53"/>
  <c r="CA288" i="53"/>
  <c r="BX288" i="53"/>
  <c r="BU288" i="53"/>
  <c r="BR288" i="53"/>
  <c r="BO288" i="53"/>
  <c r="BN288" i="53"/>
  <c r="AW288" i="53"/>
  <c r="AV288" i="53"/>
  <c r="AU288" i="53"/>
  <c r="AT288" i="53"/>
  <c r="AS288" i="53"/>
  <c r="AR288" i="53"/>
  <c r="AQ288" i="53"/>
  <c r="AP288" i="53"/>
  <c r="AO288" i="53"/>
  <c r="AN288" i="53"/>
  <c r="AM288" i="53"/>
  <c r="CG287" i="53"/>
  <c r="CD287" i="53"/>
  <c r="CA287" i="53"/>
  <c r="BX287" i="53"/>
  <c r="BU287" i="53"/>
  <c r="BR287" i="53"/>
  <c r="BO287" i="53"/>
  <c r="BN287" i="53"/>
  <c r="AW287" i="53"/>
  <c r="AV287" i="53"/>
  <c r="AU287" i="53"/>
  <c r="AT287" i="53"/>
  <c r="AS287" i="53"/>
  <c r="AR287" i="53"/>
  <c r="AQ287" i="53"/>
  <c r="AP287" i="53"/>
  <c r="AO287" i="53"/>
  <c r="AN287" i="53"/>
  <c r="AM287" i="53"/>
  <c r="CG286" i="53"/>
  <c r="CD286" i="53"/>
  <c r="CA286" i="53"/>
  <c r="BX286" i="53"/>
  <c r="BU286" i="53"/>
  <c r="BR286" i="53"/>
  <c r="BO286" i="53"/>
  <c r="BN286" i="53"/>
  <c r="AW286" i="53"/>
  <c r="AV286" i="53"/>
  <c r="AU286" i="53"/>
  <c r="AT286" i="53"/>
  <c r="AS286" i="53"/>
  <c r="AR286" i="53"/>
  <c r="AQ286" i="53"/>
  <c r="AP286" i="53"/>
  <c r="AO286" i="53"/>
  <c r="AN286" i="53"/>
  <c r="AM286" i="53"/>
  <c r="CG285" i="53"/>
  <c r="CD285" i="53"/>
  <c r="CA285" i="53"/>
  <c r="BX285" i="53"/>
  <c r="BU285" i="53"/>
  <c r="BR285" i="53"/>
  <c r="BO285" i="53"/>
  <c r="BN285" i="53"/>
  <c r="AW285" i="53"/>
  <c r="AV285" i="53"/>
  <c r="AU285" i="53"/>
  <c r="AT285" i="53"/>
  <c r="AS285" i="53"/>
  <c r="AR285" i="53"/>
  <c r="AQ285" i="53"/>
  <c r="AP285" i="53"/>
  <c r="AO285" i="53"/>
  <c r="AN285" i="53"/>
  <c r="AM285" i="53"/>
  <c r="CG284" i="53"/>
  <c r="CD284" i="53"/>
  <c r="CA284" i="53"/>
  <c r="BX284" i="53"/>
  <c r="BU284" i="53"/>
  <c r="BR284" i="53"/>
  <c r="BO284" i="53"/>
  <c r="BN284" i="53"/>
  <c r="AW284" i="53"/>
  <c r="AV284" i="53"/>
  <c r="AU284" i="53"/>
  <c r="AT284" i="53"/>
  <c r="AS284" i="53"/>
  <c r="AR284" i="53"/>
  <c r="AQ284" i="53"/>
  <c r="AP284" i="53"/>
  <c r="AO284" i="53"/>
  <c r="AN284" i="53"/>
  <c r="AM284" i="53"/>
  <c r="CG283" i="53"/>
  <c r="CD283" i="53"/>
  <c r="CA283" i="53"/>
  <c r="BX283" i="53"/>
  <c r="BU283" i="53"/>
  <c r="BR283" i="53"/>
  <c r="BO283" i="53"/>
  <c r="BN283" i="53"/>
  <c r="AW283" i="53"/>
  <c r="AV283" i="53"/>
  <c r="AU283" i="53"/>
  <c r="AT283" i="53"/>
  <c r="AS283" i="53"/>
  <c r="AR283" i="53"/>
  <c r="AQ283" i="53"/>
  <c r="AP283" i="53"/>
  <c r="AO283" i="53"/>
  <c r="AN283" i="53"/>
  <c r="AM283" i="53"/>
  <c r="CG282" i="53"/>
  <c r="CD282" i="53"/>
  <c r="CA282" i="53"/>
  <c r="BX282" i="53"/>
  <c r="BU282" i="53"/>
  <c r="BR282" i="53"/>
  <c r="BO282" i="53"/>
  <c r="BN282" i="53"/>
  <c r="AW282" i="53"/>
  <c r="AV282" i="53"/>
  <c r="AU282" i="53"/>
  <c r="AT282" i="53"/>
  <c r="AS282" i="53"/>
  <c r="AR282" i="53"/>
  <c r="AQ282" i="53"/>
  <c r="AP282" i="53"/>
  <c r="AO282" i="53"/>
  <c r="AN282" i="53"/>
  <c r="AM282" i="53"/>
  <c r="CG281" i="53"/>
  <c r="CD281" i="53"/>
  <c r="CA281" i="53"/>
  <c r="BX281" i="53"/>
  <c r="BU281" i="53"/>
  <c r="BR281" i="53"/>
  <c r="BO281" i="53"/>
  <c r="BN281" i="53"/>
  <c r="AW281" i="53"/>
  <c r="AV281" i="53"/>
  <c r="AU281" i="53"/>
  <c r="AT281" i="53"/>
  <c r="AS281" i="53"/>
  <c r="AR281" i="53"/>
  <c r="AQ281" i="53"/>
  <c r="AP281" i="53"/>
  <c r="AO281" i="53"/>
  <c r="AN281" i="53"/>
  <c r="AM281" i="53"/>
  <c r="CG280" i="53"/>
  <c r="CD280" i="53"/>
  <c r="CA280" i="53"/>
  <c r="BX280" i="53"/>
  <c r="BU280" i="53"/>
  <c r="BR280" i="53"/>
  <c r="BO280" i="53"/>
  <c r="BN280" i="53"/>
  <c r="AW280" i="53"/>
  <c r="AV280" i="53"/>
  <c r="AU280" i="53"/>
  <c r="AT280" i="53"/>
  <c r="AS280" i="53"/>
  <c r="AR280" i="53"/>
  <c r="AQ280" i="53"/>
  <c r="AP280" i="53"/>
  <c r="AO280" i="53"/>
  <c r="AN280" i="53"/>
  <c r="AM280" i="53"/>
  <c r="CG279" i="53"/>
  <c r="CD279" i="53"/>
  <c r="CA279" i="53"/>
  <c r="BX279" i="53"/>
  <c r="BU279" i="53"/>
  <c r="BR279" i="53"/>
  <c r="BO279" i="53"/>
  <c r="BN279" i="53"/>
  <c r="AW279" i="53"/>
  <c r="AV279" i="53"/>
  <c r="AU279" i="53"/>
  <c r="AT279" i="53"/>
  <c r="AS279" i="53"/>
  <c r="AR279" i="53"/>
  <c r="AQ279" i="53"/>
  <c r="AP279" i="53"/>
  <c r="AO279" i="53"/>
  <c r="AN279" i="53"/>
  <c r="AM279" i="53"/>
  <c r="CG278" i="53"/>
  <c r="CD278" i="53"/>
  <c r="CA278" i="53"/>
  <c r="BX278" i="53"/>
  <c r="BU278" i="53"/>
  <c r="BR278" i="53"/>
  <c r="BO278" i="53"/>
  <c r="BN278" i="53"/>
  <c r="AW278" i="53"/>
  <c r="AV278" i="53"/>
  <c r="AU278" i="53"/>
  <c r="AT278" i="53"/>
  <c r="AS278" i="53"/>
  <c r="AR278" i="53"/>
  <c r="AQ278" i="53"/>
  <c r="AP278" i="53"/>
  <c r="AO278" i="53"/>
  <c r="AN278" i="53"/>
  <c r="AM278" i="53"/>
  <c r="CG277" i="53"/>
  <c r="CD277" i="53"/>
  <c r="CA277" i="53"/>
  <c r="BX277" i="53"/>
  <c r="BU277" i="53"/>
  <c r="BR277" i="53"/>
  <c r="BO277" i="53"/>
  <c r="BN277" i="53"/>
  <c r="AW277" i="53"/>
  <c r="AV277" i="53"/>
  <c r="AU277" i="53"/>
  <c r="AT277" i="53"/>
  <c r="AS277" i="53"/>
  <c r="AR277" i="53"/>
  <c r="AQ277" i="53"/>
  <c r="AP277" i="53"/>
  <c r="AO277" i="53"/>
  <c r="AN277" i="53"/>
  <c r="AM277" i="53"/>
  <c r="CG276" i="53"/>
  <c r="CD276" i="53"/>
  <c r="CA276" i="53"/>
  <c r="BX276" i="53"/>
  <c r="BU276" i="53"/>
  <c r="BR276" i="53"/>
  <c r="BO276" i="53"/>
  <c r="BN276" i="53"/>
  <c r="AW276" i="53"/>
  <c r="AV276" i="53"/>
  <c r="AU276" i="53"/>
  <c r="AT276" i="53"/>
  <c r="AS276" i="53"/>
  <c r="AR276" i="53"/>
  <c r="AQ276" i="53"/>
  <c r="AP276" i="53"/>
  <c r="AO276" i="53"/>
  <c r="AN276" i="53"/>
  <c r="AM276" i="53"/>
  <c r="CG275" i="53"/>
  <c r="CD275" i="53"/>
  <c r="CA275" i="53"/>
  <c r="BX275" i="53"/>
  <c r="BU275" i="53"/>
  <c r="BR275" i="53"/>
  <c r="BO275" i="53"/>
  <c r="BN275" i="53"/>
  <c r="AW275" i="53"/>
  <c r="AV275" i="53"/>
  <c r="AU275" i="53"/>
  <c r="AT275" i="53"/>
  <c r="AS275" i="53"/>
  <c r="AR275" i="53"/>
  <c r="AQ275" i="53"/>
  <c r="AP275" i="53"/>
  <c r="AO275" i="53"/>
  <c r="AN275" i="53"/>
  <c r="AM275" i="53"/>
  <c r="CG274" i="53"/>
  <c r="CD274" i="53"/>
  <c r="CA274" i="53"/>
  <c r="BX274" i="53"/>
  <c r="BU274" i="53"/>
  <c r="BR274" i="53"/>
  <c r="BO274" i="53"/>
  <c r="BN274" i="53"/>
  <c r="AW274" i="53"/>
  <c r="AV274" i="53"/>
  <c r="AU274" i="53"/>
  <c r="AT274" i="53"/>
  <c r="AS274" i="53"/>
  <c r="AR274" i="53"/>
  <c r="AQ274" i="53"/>
  <c r="AP274" i="53"/>
  <c r="AO274" i="53"/>
  <c r="AN274" i="53"/>
  <c r="AM274" i="53"/>
  <c r="CG273" i="53"/>
  <c r="CD273" i="53"/>
  <c r="CA273" i="53"/>
  <c r="BX273" i="53"/>
  <c r="BU273" i="53"/>
  <c r="BR273" i="53"/>
  <c r="BO273" i="53"/>
  <c r="BN273" i="53"/>
  <c r="AW273" i="53"/>
  <c r="AV273" i="53"/>
  <c r="AU273" i="53"/>
  <c r="AT273" i="53"/>
  <c r="AS273" i="53"/>
  <c r="AR273" i="53"/>
  <c r="AQ273" i="53"/>
  <c r="AP273" i="53"/>
  <c r="AO273" i="53"/>
  <c r="AN273" i="53"/>
  <c r="AM273" i="53"/>
  <c r="CG272" i="53"/>
  <c r="CD272" i="53"/>
  <c r="CA272" i="53"/>
  <c r="BX272" i="53"/>
  <c r="BU272" i="53"/>
  <c r="BR272" i="53"/>
  <c r="BO272" i="53"/>
  <c r="BN272" i="53"/>
  <c r="AW272" i="53"/>
  <c r="AV272" i="53"/>
  <c r="AU272" i="53"/>
  <c r="AT272" i="53"/>
  <c r="AS272" i="53"/>
  <c r="AR272" i="53"/>
  <c r="AQ272" i="53"/>
  <c r="AP272" i="53"/>
  <c r="AO272" i="53"/>
  <c r="AN272" i="53"/>
  <c r="AM272" i="53"/>
  <c r="CG271" i="53"/>
  <c r="CD271" i="53"/>
  <c r="CA271" i="53"/>
  <c r="BX271" i="53"/>
  <c r="BU271" i="53"/>
  <c r="BR271" i="53"/>
  <c r="BO271" i="53"/>
  <c r="BN271" i="53"/>
  <c r="AW271" i="53"/>
  <c r="AV271" i="53"/>
  <c r="AU271" i="53"/>
  <c r="AT271" i="53"/>
  <c r="AS271" i="53"/>
  <c r="AR271" i="53"/>
  <c r="AQ271" i="53"/>
  <c r="AP271" i="53"/>
  <c r="AO271" i="53"/>
  <c r="AN271" i="53"/>
  <c r="AM271" i="53"/>
  <c r="CG270" i="53"/>
  <c r="CD270" i="53"/>
  <c r="CA270" i="53"/>
  <c r="BX270" i="53"/>
  <c r="BU270" i="53"/>
  <c r="BR270" i="53"/>
  <c r="BO270" i="53"/>
  <c r="BN270" i="53"/>
  <c r="AW270" i="53"/>
  <c r="AV270" i="53"/>
  <c r="AU270" i="53"/>
  <c r="AT270" i="53"/>
  <c r="AS270" i="53"/>
  <c r="AR270" i="53"/>
  <c r="AQ270" i="53"/>
  <c r="AP270" i="53"/>
  <c r="AO270" i="53"/>
  <c r="AN270" i="53"/>
  <c r="AM270" i="53"/>
  <c r="CG269" i="53"/>
  <c r="CD269" i="53"/>
  <c r="CA269" i="53"/>
  <c r="BX269" i="53"/>
  <c r="BU269" i="53"/>
  <c r="BR269" i="53"/>
  <c r="BO269" i="53"/>
  <c r="BN269" i="53"/>
  <c r="AW269" i="53"/>
  <c r="AV269" i="53"/>
  <c r="AU269" i="53"/>
  <c r="AT269" i="53"/>
  <c r="AS269" i="53"/>
  <c r="AR269" i="53"/>
  <c r="AQ269" i="53"/>
  <c r="AP269" i="53"/>
  <c r="AO269" i="53"/>
  <c r="AN269" i="53"/>
  <c r="AM269" i="53"/>
  <c r="CG268" i="53"/>
  <c r="CD268" i="53"/>
  <c r="CA268" i="53"/>
  <c r="BX268" i="53"/>
  <c r="BU268" i="53"/>
  <c r="BR268" i="53"/>
  <c r="BO268" i="53"/>
  <c r="BN268" i="53"/>
  <c r="AW268" i="53"/>
  <c r="AV268" i="53"/>
  <c r="AU268" i="53"/>
  <c r="AT268" i="53"/>
  <c r="AS268" i="53"/>
  <c r="AR268" i="53"/>
  <c r="AQ268" i="53"/>
  <c r="AP268" i="53"/>
  <c r="AO268" i="53"/>
  <c r="AN268" i="53"/>
  <c r="AM268" i="53"/>
  <c r="CG267" i="53"/>
  <c r="CD267" i="53"/>
  <c r="CA267" i="53"/>
  <c r="BX267" i="53"/>
  <c r="BU267" i="53"/>
  <c r="BR267" i="53"/>
  <c r="BO267" i="53"/>
  <c r="BN267" i="53"/>
  <c r="AW267" i="53"/>
  <c r="AV267" i="53"/>
  <c r="AU267" i="53"/>
  <c r="AT267" i="53"/>
  <c r="AS267" i="53"/>
  <c r="AR267" i="53"/>
  <c r="AQ267" i="53"/>
  <c r="AP267" i="53"/>
  <c r="AO267" i="53"/>
  <c r="AN267" i="53"/>
  <c r="AM267" i="53"/>
  <c r="CG266" i="53"/>
  <c r="CD266" i="53"/>
  <c r="CA266" i="53"/>
  <c r="BX266" i="53"/>
  <c r="BU266" i="53"/>
  <c r="BR266" i="53"/>
  <c r="BO266" i="53"/>
  <c r="BN266" i="53"/>
  <c r="AW266" i="53"/>
  <c r="AV266" i="53"/>
  <c r="AU266" i="53"/>
  <c r="AT266" i="53"/>
  <c r="AS266" i="53"/>
  <c r="AR266" i="53"/>
  <c r="AQ266" i="53"/>
  <c r="AP266" i="53"/>
  <c r="AO266" i="53"/>
  <c r="AN266" i="53"/>
  <c r="AM266" i="53"/>
  <c r="CG265" i="53"/>
  <c r="CD265" i="53"/>
  <c r="CA265" i="53"/>
  <c r="BX265" i="53"/>
  <c r="BU265" i="53"/>
  <c r="BR265" i="53"/>
  <c r="BO265" i="53"/>
  <c r="BN265" i="53"/>
  <c r="AW265" i="53"/>
  <c r="AV265" i="53"/>
  <c r="AU265" i="53"/>
  <c r="AT265" i="53"/>
  <c r="AS265" i="53"/>
  <c r="AR265" i="53"/>
  <c r="AQ265" i="53"/>
  <c r="AP265" i="53"/>
  <c r="AO265" i="53"/>
  <c r="AN265" i="53"/>
  <c r="AM265" i="53"/>
  <c r="CG264" i="53"/>
  <c r="CD264" i="53"/>
  <c r="CA264" i="53"/>
  <c r="BX264" i="53"/>
  <c r="BU264" i="53"/>
  <c r="BR264" i="53"/>
  <c r="BO264" i="53"/>
  <c r="BN264" i="53"/>
  <c r="AW264" i="53"/>
  <c r="AV264" i="53"/>
  <c r="AU264" i="53"/>
  <c r="AT264" i="53"/>
  <c r="AS264" i="53"/>
  <c r="AR264" i="53"/>
  <c r="AQ264" i="53"/>
  <c r="AP264" i="53"/>
  <c r="AO264" i="53"/>
  <c r="AN264" i="53"/>
  <c r="AM264" i="53"/>
  <c r="CG263" i="53"/>
  <c r="CD263" i="53"/>
  <c r="CA263" i="53"/>
  <c r="BX263" i="53"/>
  <c r="BU263" i="53"/>
  <c r="BR263" i="53"/>
  <c r="BO263" i="53"/>
  <c r="BN263" i="53"/>
  <c r="AW263" i="53"/>
  <c r="AV263" i="53"/>
  <c r="AU263" i="53"/>
  <c r="AT263" i="53"/>
  <c r="AS263" i="53"/>
  <c r="AR263" i="53"/>
  <c r="AQ263" i="53"/>
  <c r="AP263" i="53"/>
  <c r="AO263" i="53"/>
  <c r="AN263" i="53"/>
  <c r="AM263" i="53"/>
  <c r="CG262" i="53"/>
  <c r="CD262" i="53"/>
  <c r="CA262" i="53"/>
  <c r="BX262" i="53"/>
  <c r="BU262" i="53"/>
  <c r="BR262" i="53"/>
  <c r="BO262" i="53"/>
  <c r="BN262" i="53"/>
  <c r="AW262" i="53"/>
  <c r="AV262" i="53"/>
  <c r="AU262" i="53"/>
  <c r="AT262" i="53"/>
  <c r="AS262" i="53"/>
  <c r="AR262" i="53"/>
  <c r="AQ262" i="53"/>
  <c r="AP262" i="53"/>
  <c r="AO262" i="53"/>
  <c r="AN262" i="53"/>
  <c r="AM262" i="53"/>
  <c r="CG261" i="53"/>
  <c r="CD261" i="53"/>
  <c r="CA261" i="53"/>
  <c r="BX261" i="53"/>
  <c r="BU261" i="53"/>
  <c r="BR261" i="53"/>
  <c r="BO261" i="53"/>
  <c r="BN261" i="53"/>
  <c r="AW261" i="53"/>
  <c r="AV261" i="53"/>
  <c r="AU261" i="53"/>
  <c r="AT261" i="53"/>
  <c r="AS261" i="53"/>
  <c r="AR261" i="53"/>
  <c r="AQ261" i="53"/>
  <c r="AP261" i="53"/>
  <c r="AO261" i="53"/>
  <c r="AN261" i="53"/>
  <c r="AM261" i="53"/>
  <c r="CG260" i="53"/>
  <c r="CD260" i="53"/>
  <c r="CA260" i="53"/>
  <c r="BX260" i="53"/>
  <c r="BU260" i="53"/>
  <c r="BR260" i="53"/>
  <c r="BO260" i="53"/>
  <c r="BN260" i="53"/>
  <c r="AW260" i="53"/>
  <c r="AV260" i="53"/>
  <c r="AU260" i="53"/>
  <c r="AT260" i="53"/>
  <c r="AS260" i="53"/>
  <c r="AR260" i="53"/>
  <c r="AQ260" i="53"/>
  <c r="AP260" i="53"/>
  <c r="AO260" i="53"/>
  <c r="AN260" i="53"/>
  <c r="AM260" i="53"/>
  <c r="CG259" i="53"/>
  <c r="CD259" i="53"/>
  <c r="CA259" i="53"/>
  <c r="BX259" i="53"/>
  <c r="BU259" i="53"/>
  <c r="BR259" i="53"/>
  <c r="BO259" i="53"/>
  <c r="BN259" i="53"/>
  <c r="AW259" i="53"/>
  <c r="AV259" i="53"/>
  <c r="AU259" i="53"/>
  <c r="AT259" i="53"/>
  <c r="AS259" i="53"/>
  <c r="AR259" i="53"/>
  <c r="AQ259" i="53"/>
  <c r="AP259" i="53"/>
  <c r="AO259" i="53"/>
  <c r="AN259" i="53"/>
  <c r="AM259" i="53"/>
  <c r="CG258" i="53"/>
  <c r="CD258" i="53"/>
  <c r="CA258" i="53"/>
  <c r="BX258" i="53"/>
  <c r="BU258" i="53"/>
  <c r="BR258" i="53"/>
  <c r="BO258" i="53"/>
  <c r="BN258" i="53"/>
  <c r="AW258" i="53"/>
  <c r="AV258" i="53"/>
  <c r="AU258" i="53"/>
  <c r="AT258" i="53"/>
  <c r="AS258" i="53"/>
  <c r="AR258" i="53"/>
  <c r="AQ258" i="53"/>
  <c r="AP258" i="53"/>
  <c r="AO258" i="53"/>
  <c r="AN258" i="53"/>
  <c r="AM258" i="53"/>
  <c r="CG257" i="53"/>
  <c r="CD257" i="53"/>
  <c r="CA257" i="53"/>
  <c r="BX257" i="53"/>
  <c r="BU257" i="53"/>
  <c r="BR257" i="53"/>
  <c r="BO257" i="53"/>
  <c r="BN257" i="53"/>
  <c r="AW257" i="53"/>
  <c r="AV257" i="53"/>
  <c r="AU257" i="53"/>
  <c r="AT257" i="53"/>
  <c r="AS257" i="53"/>
  <c r="AR257" i="53"/>
  <c r="AQ257" i="53"/>
  <c r="AP257" i="53"/>
  <c r="AO257" i="53"/>
  <c r="AN257" i="53"/>
  <c r="AM257" i="53"/>
  <c r="CG256" i="53"/>
  <c r="CD256" i="53"/>
  <c r="CA256" i="53"/>
  <c r="BX256" i="53"/>
  <c r="BU256" i="53"/>
  <c r="BR256" i="53"/>
  <c r="BO256" i="53"/>
  <c r="BN256" i="53"/>
  <c r="AW256" i="53"/>
  <c r="AV256" i="53"/>
  <c r="AU256" i="53"/>
  <c r="AT256" i="53"/>
  <c r="AS256" i="53"/>
  <c r="AR256" i="53"/>
  <c r="AQ256" i="53"/>
  <c r="AP256" i="53"/>
  <c r="AO256" i="53"/>
  <c r="AN256" i="53"/>
  <c r="AM256" i="53"/>
  <c r="CG255" i="53"/>
  <c r="CD255" i="53"/>
  <c r="CA255" i="53"/>
  <c r="BX255" i="53"/>
  <c r="BU255" i="53"/>
  <c r="BR255" i="53"/>
  <c r="BO255" i="53"/>
  <c r="BN255" i="53"/>
  <c r="AW255" i="53"/>
  <c r="AV255" i="53"/>
  <c r="AU255" i="53"/>
  <c r="AT255" i="53"/>
  <c r="AS255" i="53"/>
  <c r="AR255" i="53"/>
  <c r="AQ255" i="53"/>
  <c r="AP255" i="53"/>
  <c r="AO255" i="53"/>
  <c r="AN255" i="53"/>
  <c r="AM255" i="53"/>
  <c r="CG254" i="53"/>
  <c r="CD254" i="53"/>
  <c r="CA254" i="53"/>
  <c r="BX254" i="53"/>
  <c r="BU254" i="53"/>
  <c r="BR254" i="53"/>
  <c r="BO254" i="53"/>
  <c r="BN254" i="53"/>
  <c r="AW254" i="53"/>
  <c r="AV254" i="53"/>
  <c r="AU254" i="53"/>
  <c r="AT254" i="53"/>
  <c r="AS254" i="53"/>
  <c r="AR254" i="53"/>
  <c r="AQ254" i="53"/>
  <c r="AP254" i="53"/>
  <c r="AO254" i="53"/>
  <c r="AN254" i="53"/>
  <c r="AM254" i="53"/>
  <c r="CG253" i="53"/>
  <c r="CD253" i="53"/>
  <c r="CA253" i="53"/>
  <c r="BX253" i="53"/>
  <c r="BU253" i="53"/>
  <c r="BR253" i="53"/>
  <c r="BO253" i="53"/>
  <c r="BN253" i="53"/>
  <c r="AW253" i="53"/>
  <c r="AV253" i="53"/>
  <c r="AU253" i="53"/>
  <c r="AT253" i="53"/>
  <c r="AS253" i="53"/>
  <c r="AR253" i="53"/>
  <c r="AQ253" i="53"/>
  <c r="AP253" i="53"/>
  <c r="AO253" i="53"/>
  <c r="AN253" i="53"/>
  <c r="AM253" i="53"/>
  <c r="CG252" i="53"/>
  <c r="CD252" i="53"/>
  <c r="CA252" i="53"/>
  <c r="BX252" i="53"/>
  <c r="BU252" i="53"/>
  <c r="BR252" i="53"/>
  <c r="BO252" i="53"/>
  <c r="BN252" i="53"/>
  <c r="AW252" i="53"/>
  <c r="AV252" i="53"/>
  <c r="AU252" i="53"/>
  <c r="AT252" i="53"/>
  <c r="AS252" i="53"/>
  <c r="AR252" i="53"/>
  <c r="AQ252" i="53"/>
  <c r="AP252" i="53"/>
  <c r="AO252" i="53"/>
  <c r="AN252" i="53"/>
  <c r="AM252" i="53"/>
  <c r="CG251" i="53"/>
  <c r="CD251" i="53"/>
  <c r="CA251" i="53"/>
  <c r="BX251" i="53"/>
  <c r="BU251" i="53"/>
  <c r="BR251" i="53"/>
  <c r="BO251" i="53"/>
  <c r="BN251" i="53"/>
  <c r="AW251" i="53"/>
  <c r="AV251" i="53"/>
  <c r="AU251" i="53"/>
  <c r="AT251" i="53"/>
  <c r="AS251" i="53"/>
  <c r="AR251" i="53"/>
  <c r="AQ251" i="53"/>
  <c r="AP251" i="53"/>
  <c r="AO251" i="53"/>
  <c r="AN251" i="53"/>
  <c r="AM251" i="53"/>
  <c r="CG250" i="53"/>
  <c r="CD250" i="53"/>
  <c r="CA250" i="53"/>
  <c r="BX250" i="53"/>
  <c r="BU250" i="53"/>
  <c r="BR250" i="53"/>
  <c r="BO250" i="53"/>
  <c r="BN250" i="53"/>
  <c r="AW250" i="53"/>
  <c r="AV250" i="53"/>
  <c r="AU250" i="53"/>
  <c r="AT250" i="53"/>
  <c r="AS250" i="53"/>
  <c r="AR250" i="53"/>
  <c r="AQ250" i="53"/>
  <c r="AP250" i="53"/>
  <c r="AO250" i="53"/>
  <c r="AN250" i="53"/>
  <c r="AM250" i="53"/>
  <c r="CG249" i="53"/>
  <c r="CD249" i="53"/>
  <c r="CA249" i="53"/>
  <c r="BX249" i="53"/>
  <c r="BU249" i="53"/>
  <c r="BR249" i="53"/>
  <c r="BO249" i="53"/>
  <c r="BN249" i="53"/>
  <c r="AW249" i="53"/>
  <c r="AV249" i="53"/>
  <c r="AU249" i="53"/>
  <c r="AT249" i="53"/>
  <c r="AS249" i="53"/>
  <c r="AR249" i="53"/>
  <c r="AQ249" i="53"/>
  <c r="AP249" i="53"/>
  <c r="AO249" i="53"/>
  <c r="AN249" i="53"/>
  <c r="AM249" i="53"/>
  <c r="CG248" i="53"/>
  <c r="CD248" i="53"/>
  <c r="CA248" i="53"/>
  <c r="BX248" i="53"/>
  <c r="BU248" i="53"/>
  <c r="BR248" i="53"/>
  <c r="BO248" i="53"/>
  <c r="BN248" i="53"/>
  <c r="AW248" i="53"/>
  <c r="AV248" i="53"/>
  <c r="AU248" i="53"/>
  <c r="AT248" i="53"/>
  <c r="AS248" i="53"/>
  <c r="AR248" i="53"/>
  <c r="AQ248" i="53"/>
  <c r="AP248" i="53"/>
  <c r="AO248" i="53"/>
  <c r="AN248" i="53"/>
  <c r="AM248" i="53"/>
  <c r="CG247" i="53"/>
  <c r="CD247" i="53"/>
  <c r="CA247" i="53"/>
  <c r="BX247" i="53"/>
  <c r="BU247" i="53"/>
  <c r="BR247" i="53"/>
  <c r="BO247" i="53"/>
  <c r="BN247" i="53"/>
  <c r="AW247" i="53"/>
  <c r="AV247" i="53"/>
  <c r="AU247" i="53"/>
  <c r="AT247" i="53"/>
  <c r="AS247" i="53"/>
  <c r="AR247" i="53"/>
  <c r="AQ247" i="53"/>
  <c r="AP247" i="53"/>
  <c r="AO247" i="53"/>
  <c r="AN247" i="53"/>
  <c r="AM247" i="53"/>
  <c r="CG246" i="53"/>
  <c r="CD246" i="53"/>
  <c r="CA246" i="53"/>
  <c r="BX246" i="53"/>
  <c r="BU246" i="53"/>
  <c r="BR246" i="53"/>
  <c r="BO246" i="53"/>
  <c r="BN246" i="53"/>
  <c r="AW246" i="53"/>
  <c r="AV246" i="53"/>
  <c r="AU246" i="53"/>
  <c r="AT246" i="53"/>
  <c r="AS246" i="53"/>
  <c r="AR246" i="53"/>
  <c r="AQ246" i="53"/>
  <c r="AP246" i="53"/>
  <c r="AO246" i="53"/>
  <c r="AN246" i="53"/>
  <c r="AM246" i="53"/>
  <c r="CG245" i="53"/>
  <c r="CD245" i="53"/>
  <c r="CA245" i="53"/>
  <c r="BX245" i="53"/>
  <c r="BU245" i="53"/>
  <c r="BR245" i="53"/>
  <c r="BO245" i="53"/>
  <c r="BN245" i="53"/>
  <c r="AW245" i="53"/>
  <c r="AV245" i="53"/>
  <c r="AU245" i="53"/>
  <c r="AT245" i="53"/>
  <c r="AS245" i="53"/>
  <c r="AR245" i="53"/>
  <c r="AQ245" i="53"/>
  <c r="AP245" i="53"/>
  <c r="AO245" i="53"/>
  <c r="AN245" i="53"/>
  <c r="AM245" i="53"/>
  <c r="CG244" i="53"/>
  <c r="CD244" i="53"/>
  <c r="CA244" i="53"/>
  <c r="BX244" i="53"/>
  <c r="BU244" i="53"/>
  <c r="BR244" i="53"/>
  <c r="BO244" i="53"/>
  <c r="BN244" i="53"/>
  <c r="AW244" i="53"/>
  <c r="AV244" i="53"/>
  <c r="AU244" i="53"/>
  <c r="AT244" i="53"/>
  <c r="AS244" i="53"/>
  <c r="AR244" i="53"/>
  <c r="AQ244" i="53"/>
  <c r="AP244" i="53"/>
  <c r="AO244" i="53"/>
  <c r="AN244" i="53"/>
  <c r="AM244" i="53"/>
  <c r="CG243" i="53"/>
  <c r="CD243" i="53"/>
  <c r="CA243" i="53"/>
  <c r="BX243" i="53"/>
  <c r="BU243" i="53"/>
  <c r="BR243" i="53"/>
  <c r="BO243" i="53"/>
  <c r="BN243" i="53"/>
  <c r="AW243" i="53"/>
  <c r="AV243" i="53"/>
  <c r="AU243" i="53"/>
  <c r="AT243" i="53"/>
  <c r="AS243" i="53"/>
  <c r="AR243" i="53"/>
  <c r="AQ243" i="53"/>
  <c r="AP243" i="53"/>
  <c r="AO243" i="53"/>
  <c r="AN243" i="53"/>
  <c r="AM243" i="53"/>
  <c r="CG242" i="53"/>
  <c r="CD242" i="53"/>
  <c r="CA242" i="53"/>
  <c r="BX242" i="53"/>
  <c r="BU242" i="53"/>
  <c r="BR242" i="53"/>
  <c r="BO242" i="53"/>
  <c r="BN242" i="53"/>
  <c r="AW242" i="53"/>
  <c r="AV242" i="53"/>
  <c r="AU242" i="53"/>
  <c r="AT242" i="53"/>
  <c r="AS242" i="53"/>
  <c r="AR242" i="53"/>
  <c r="AQ242" i="53"/>
  <c r="AP242" i="53"/>
  <c r="AO242" i="53"/>
  <c r="AN242" i="53"/>
  <c r="AM242" i="53"/>
  <c r="CG241" i="53"/>
  <c r="CD241" i="53"/>
  <c r="CA241" i="53"/>
  <c r="BX241" i="53"/>
  <c r="BU241" i="53"/>
  <c r="BR241" i="53"/>
  <c r="BO241" i="53"/>
  <c r="BN241" i="53"/>
  <c r="AW241" i="53"/>
  <c r="AV241" i="53"/>
  <c r="AU241" i="53"/>
  <c r="AT241" i="53"/>
  <c r="AS241" i="53"/>
  <c r="AR241" i="53"/>
  <c r="AQ241" i="53"/>
  <c r="AP241" i="53"/>
  <c r="AO241" i="53"/>
  <c r="AN241" i="53"/>
  <c r="AM241" i="53"/>
  <c r="CG240" i="53"/>
  <c r="CD240" i="53"/>
  <c r="CA240" i="53"/>
  <c r="BX240" i="53"/>
  <c r="BU240" i="53"/>
  <c r="BR240" i="53"/>
  <c r="BO240" i="53"/>
  <c r="BN240" i="53"/>
  <c r="AW240" i="53"/>
  <c r="AV240" i="53"/>
  <c r="AU240" i="53"/>
  <c r="AT240" i="53"/>
  <c r="AS240" i="53"/>
  <c r="AR240" i="53"/>
  <c r="AQ240" i="53"/>
  <c r="AP240" i="53"/>
  <c r="AO240" i="53"/>
  <c r="AN240" i="53"/>
  <c r="AM240" i="53"/>
  <c r="CG239" i="53"/>
  <c r="CD239" i="53"/>
  <c r="CA239" i="53"/>
  <c r="BX239" i="53"/>
  <c r="BU239" i="53"/>
  <c r="BR239" i="53"/>
  <c r="BO239" i="53"/>
  <c r="BN239" i="53"/>
  <c r="AW239" i="53"/>
  <c r="AV239" i="53"/>
  <c r="AU239" i="53"/>
  <c r="AT239" i="53"/>
  <c r="AS239" i="53"/>
  <c r="AR239" i="53"/>
  <c r="AQ239" i="53"/>
  <c r="AP239" i="53"/>
  <c r="AO239" i="53"/>
  <c r="AN239" i="53"/>
  <c r="AM239" i="53"/>
  <c r="CG238" i="53"/>
  <c r="CD238" i="53"/>
  <c r="CA238" i="53"/>
  <c r="BX238" i="53"/>
  <c r="BU238" i="53"/>
  <c r="BR238" i="53"/>
  <c r="BO238" i="53"/>
  <c r="BN238" i="53"/>
  <c r="AW238" i="53"/>
  <c r="AV238" i="53"/>
  <c r="AU238" i="53"/>
  <c r="AT238" i="53"/>
  <c r="AS238" i="53"/>
  <c r="AR238" i="53"/>
  <c r="AQ238" i="53"/>
  <c r="AP238" i="53"/>
  <c r="AO238" i="53"/>
  <c r="AN238" i="53"/>
  <c r="AM238" i="53"/>
  <c r="CG237" i="53"/>
  <c r="CD237" i="53"/>
  <c r="CA237" i="53"/>
  <c r="BX237" i="53"/>
  <c r="BU237" i="53"/>
  <c r="BR237" i="53"/>
  <c r="BO237" i="53"/>
  <c r="BN237" i="53"/>
  <c r="AW237" i="53"/>
  <c r="AV237" i="53"/>
  <c r="AU237" i="53"/>
  <c r="AT237" i="53"/>
  <c r="AS237" i="53"/>
  <c r="AR237" i="53"/>
  <c r="AQ237" i="53"/>
  <c r="AP237" i="53"/>
  <c r="AO237" i="53"/>
  <c r="AN237" i="53"/>
  <c r="AM237" i="53"/>
  <c r="CG236" i="53"/>
  <c r="CD236" i="53"/>
  <c r="CA236" i="53"/>
  <c r="BX236" i="53"/>
  <c r="BU236" i="53"/>
  <c r="BR236" i="53"/>
  <c r="BO236" i="53"/>
  <c r="BN236" i="53"/>
  <c r="AW236" i="53"/>
  <c r="AV236" i="53"/>
  <c r="AU236" i="53"/>
  <c r="AT236" i="53"/>
  <c r="AS236" i="53"/>
  <c r="AR236" i="53"/>
  <c r="AQ236" i="53"/>
  <c r="AP236" i="53"/>
  <c r="AO236" i="53"/>
  <c r="AN236" i="53"/>
  <c r="AM236" i="53"/>
  <c r="CG235" i="53"/>
  <c r="CD235" i="53"/>
  <c r="CA235" i="53"/>
  <c r="BX235" i="53"/>
  <c r="BU235" i="53"/>
  <c r="BR235" i="53"/>
  <c r="BO235" i="53"/>
  <c r="BN235" i="53"/>
  <c r="AW235" i="53"/>
  <c r="AV235" i="53"/>
  <c r="AU235" i="53"/>
  <c r="AT235" i="53"/>
  <c r="AS235" i="53"/>
  <c r="AR235" i="53"/>
  <c r="AQ235" i="53"/>
  <c r="AP235" i="53"/>
  <c r="AO235" i="53"/>
  <c r="AN235" i="53"/>
  <c r="AM235" i="53"/>
  <c r="CG234" i="53"/>
  <c r="CD234" i="53"/>
  <c r="CA234" i="53"/>
  <c r="BX234" i="53"/>
  <c r="BU234" i="53"/>
  <c r="BR234" i="53"/>
  <c r="BO234" i="53"/>
  <c r="BN234" i="53"/>
  <c r="AW234" i="53"/>
  <c r="AV234" i="53"/>
  <c r="AU234" i="53"/>
  <c r="AT234" i="53"/>
  <c r="AS234" i="53"/>
  <c r="AR234" i="53"/>
  <c r="AQ234" i="53"/>
  <c r="AP234" i="53"/>
  <c r="AO234" i="53"/>
  <c r="AN234" i="53"/>
  <c r="AM234" i="53"/>
  <c r="CG233" i="53"/>
  <c r="CD233" i="53"/>
  <c r="CA233" i="53"/>
  <c r="BX233" i="53"/>
  <c r="BU233" i="53"/>
  <c r="BR233" i="53"/>
  <c r="BO233" i="53"/>
  <c r="BN233" i="53"/>
  <c r="AW233" i="53"/>
  <c r="AV233" i="53"/>
  <c r="AU233" i="53"/>
  <c r="AT233" i="53"/>
  <c r="AS233" i="53"/>
  <c r="AR233" i="53"/>
  <c r="AQ233" i="53"/>
  <c r="AP233" i="53"/>
  <c r="AO233" i="53"/>
  <c r="AN233" i="53"/>
  <c r="AM233" i="53"/>
  <c r="CG232" i="53"/>
  <c r="CD232" i="53"/>
  <c r="CA232" i="53"/>
  <c r="BX232" i="53"/>
  <c r="BU232" i="53"/>
  <c r="BR232" i="53"/>
  <c r="BO232" i="53"/>
  <c r="BN232" i="53"/>
  <c r="AW232" i="53"/>
  <c r="AV232" i="53"/>
  <c r="AU232" i="53"/>
  <c r="AT232" i="53"/>
  <c r="AS232" i="53"/>
  <c r="AR232" i="53"/>
  <c r="AQ232" i="53"/>
  <c r="AP232" i="53"/>
  <c r="AO232" i="53"/>
  <c r="AN232" i="53"/>
  <c r="AM232" i="53"/>
  <c r="CG231" i="53"/>
  <c r="CD231" i="53"/>
  <c r="CA231" i="53"/>
  <c r="BX231" i="53"/>
  <c r="BU231" i="53"/>
  <c r="BR231" i="53"/>
  <c r="BO231" i="53"/>
  <c r="BN231" i="53"/>
  <c r="AW231" i="53"/>
  <c r="AV231" i="53"/>
  <c r="AU231" i="53"/>
  <c r="AT231" i="53"/>
  <c r="AS231" i="53"/>
  <c r="AR231" i="53"/>
  <c r="AQ231" i="53"/>
  <c r="AP231" i="53"/>
  <c r="AO231" i="53"/>
  <c r="AN231" i="53"/>
  <c r="AM231" i="53"/>
  <c r="CG230" i="53"/>
  <c r="CD230" i="53"/>
  <c r="CA230" i="53"/>
  <c r="BX230" i="53"/>
  <c r="BU230" i="53"/>
  <c r="BR230" i="53"/>
  <c r="BO230" i="53"/>
  <c r="BN230" i="53"/>
  <c r="AW230" i="53"/>
  <c r="AV230" i="53"/>
  <c r="AU230" i="53"/>
  <c r="AT230" i="53"/>
  <c r="AS230" i="53"/>
  <c r="AR230" i="53"/>
  <c r="AQ230" i="53"/>
  <c r="AP230" i="53"/>
  <c r="AO230" i="53"/>
  <c r="AN230" i="53"/>
  <c r="AM230" i="53"/>
  <c r="CG229" i="53"/>
  <c r="CD229" i="53"/>
  <c r="CA229" i="53"/>
  <c r="BX229" i="53"/>
  <c r="BU229" i="53"/>
  <c r="BR229" i="53"/>
  <c r="BO229" i="53"/>
  <c r="BN229" i="53"/>
  <c r="AW229" i="53"/>
  <c r="AV229" i="53"/>
  <c r="AU229" i="53"/>
  <c r="AT229" i="53"/>
  <c r="AS229" i="53"/>
  <c r="AR229" i="53"/>
  <c r="AQ229" i="53"/>
  <c r="AP229" i="53"/>
  <c r="AO229" i="53"/>
  <c r="AN229" i="53"/>
  <c r="AM229" i="53"/>
  <c r="CG228" i="53"/>
  <c r="CD228" i="53"/>
  <c r="CA228" i="53"/>
  <c r="BX228" i="53"/>
  <c r="BU228" i="53"/>
  <c r="BR228" i="53"/>
  <c r="BO228" i="53"/>
  <c r="BN228" i="53"/>
  <c r="AW228" i="53"/>
  <c r="AV228" i="53"/>
  <c r="AU228" i="53"/>
  <c r="AT228" i="53"/>
  <c r="AS228" i="53"/>
  <c r="AR228" i="53"/>
  <c r="AQ228" i="53"/>
  <c r="AP228" i="53"/>
  <c r="AO228" i="53"/>
  <c r="AN228" i="53"/>
  <c r="AM228" i="53"/>
  <c r="CG227" i="53"/>
  <c r="CD227" i="53"/>
  <c r="CA227" i="53"/>
  <c r="BX227" i="53"/>
  <c r="BU227" i="53"/>
  <c r="BR227" i="53"/>
  <c r="BO227" i="53"/>
  <c r="BN227" i="53"/>
  <c r="AW227" i="53"/>
  <c r="AV227" i="53"/>
  <c r="AU227" i="53"/>
  <c r="AT227" i="53"/>
  <c r="AS227" i="53"/>
  <c r="AR227" i="53"/>
  <c r="AQ227" i="53"/>
  <c r="AP227" i="53"/>
  <c r="AO227" i="53"/>
  <c r="AN227" i="53"/>
  <c r="AM227" i="53"/>
  <c r="CG226" i="53"/>
  <c r="CD226" i="53"/>
  <c r="CA226" i="53"/>
  <c r="BX226" i="53"/>
  <c r="BU226" i="53"/>
  <c r="BR226" i="53"/>
  <c r="BO226" i="53"/>
  <c r="BN226" i="53"/>
  <c r="AW226" i="53"/>
  <c r="AV226" i="53"/>
  <c r="AU226" i="53"/>
  <c r="AT226" i="53"/>
  <c r="AS226" i="53"/>
  <c r="AR226" i="53"/>
  <c r="AQ226" i="53"/>
  <c r="AP226" i="53"/>
  <c r="AO226" i="53"/>
  <c r="AN226" i="53"/>
  <c r="AM226" i="53"/>
  <c r="CG225" i="53"/>
  <c r="CD225" i="53"/>
  <c r="CA225" i="53"/>
  <c r="BX225" i="53"/>
  <c r="BU225" i="53"/>
  <c r="BR225" i="53"/>
  <c r="BO225" i="53"/>
  <c r="BN225" i="53"/>
  <c r="AW225" i="53"/>
  <c r="AV225" i="53"/>
  <c r="AU225" i="53"/>
  <c r="AT225" i="53"/>
  <c r="AS225" i="53"/>
  <c r="AR225" i="53"/>
  <c r="AQ225" i="53"/>
  <c r="AP225" i="53"/>
  <c r="AO225" i="53"/>
  <c r="AN225" i="53"/>
  <c r="AM225" i="53"/>
  <c r="CG224" i="53"/>
  <c r="CD224" i="53"/>
  <c r="CA224" i="53"/>
  <c r="BX224" i="53"/>
  <c r="BU224" i="53"/>
  <c r="BR224" i="53"/>
  <c r="BO224" i="53"/>
  <c r="BN224" i="53"/>
  <c r="AW224" i="53"/>
  <c r="AV224" i="53"/>
  <c r="AU224" i="53"/>
  <c r="AT224" i="53"/>
  <c r="AS224" i="53"/>
  <c r="AR224" i="53"/>
  <c r="AQ224" i="53"/>
  <c r="AP224" i="53"/>
  <c r="AO224" i="53"/>
  <c r="AN224" i="53"/>
  <c r="AM224" i="53"/>
  <c r="CG223" i="53"/>
  <c r="CD223" i="53"/>
  <c r="CA223" i="53"/>
  <c r="BX223" i="53"/>
  <c r="BU223" i="53"/>
  <c r="BR223" i="53"/>
  <c r="BO223" i="53"/>
  <c r="BN223" i="53"/>
  <c r="AW223" i="53"/>
  <c r="AV223" i="53"/>
  <c r="AU223" i="53"/>
  <c r="AT223" i="53"/>
  <c r="AS223" i="53"/>
  <c r="AR223" i="53"/>
  <c r="AQ223" i="53"/>
  <c r="AP223" i="53"/>
  <c r="AO223" i="53"/>
  <c r="AN223" i="53"/>
  <c r="AM223" i="53"/>
  <c r="CG222" i="53"/>
  <c r="CD222" i="53"/>
  <c r="CA222" i="53"/>
  <c r="BX222" i="53"/>
  <c r="BU222" i="53"/>
  <c r="BR222" i="53"/>
  <c r="BO222" i="53"/>
  <c r="BN222" i="53"/>
  <c r="AW222" i="53"/>
  <c r="AV222" i="53"/>
  <c r="AU222" i="53"/>
  <c r="AT222" i="53"/>
  <c r="AS222" i="53"/>
  <c r="AR222" i="53"/>
  <c r="AQ222" i="53"/>
  <c r="AP222" i="53"/>
  <c r="AO222" i="53"/>
  <c r="AN222" i="53"/>
  <c r="AM222" i="53"/>
  <c r="CG221" i="53"/>
  <c r="CD221" i="53"/>
  <c r="CA221" i="53"/>
  <c r="BX221" i="53"/>
  <c r="BU221" i="53"/>
  <c r="BR221" i="53"/>
  <c r="BO221" i="53"/>
  <c r="BN221" i="53"/>
  <c r="AW221" i="53"/>
  <c r="AV221" i="53"/>
  <c r="AU221" i="53"/>
  <c r="AT221" i="53"/>
  <c r="AS221" i="53"/>
  <c r="AR221" i="53"/>
  <c r="AQ221" i="53"/>
  <c r="AP221" i="53"/>
  <c r="AO221" i="53"/>
  <c r="AN221" i="53"/>
  <c r="AM221" i="53"/>
  <c r="CG220" i="53"/>
  <c r="CD220" i="53"/>
  <c r="CA220" i="53"/>
  <c r="BX220" i="53"/>
  <c r="BU220" i="53"/>
  <c r="BR220" i="53"/>
  <c r="BO220" i="53"/>
  <c r="BN220" i="53"/>
  <c r="AW220" i="53"/>
  <c r="AV220" i="53"/>
  <c r="AU220" i="53"/>
  <c r="AT220" i="53"/>
  <c r="AS220" i="53"/>
  <c r="AR220" i="53"/>
  <c r="AQ220" i="53"/>
  <c r="AP220" i="53"/>
  <c r="AO220" i="53"/>
  <c r="AN220" i="53"/>
  <c r="AM220" i="53"/>
  <c r="CG219" i="53"/>
  <c r="CD219" i="53"/>
  <c r="CA219" i="53"/>
  <c r="BX219" i="53"/>
  <c r="BU219" i="53"/>
  <c r="BR219" i="53"/>
  <c r="BO219" i="53"/>
  <c r="BN219" i="53"/>
  <c r="AW219" i="53"/>
  <c r="AV219" i="53"/>
  <c r="AU219" i="53"/>
  <c r="AT219" i="53"/>
  <c r="AS219" i="53"/>
  <c r="AR219" i="53"/>
  <c r="AQ219" i="53"/>
  <c r="AP219" i="53"/>
  <c r="AO219" i="53"/>
  <c r="AN219" i="53"/>
  <c r="AM219" i="53"/>
  <c r="CG218" i="53"/>
  <c r="CD218" i="53"/>
  <c r="CA218" i="53"/>
  <c r="BX218" i="53"/>
  <c r="BU218" i="53"/>
  <c r="BR218" i="53"/>
  <c r="BO218" i="53"/>
  <c r="BN218" i="53"/>
  <c r="AW218" i="53"/>
  <c r="AV218" i="53"/>
  <c r="AU218" i="53"/>
  <c r="AT218" i="53"/>
  <c r="AS218" i="53"/>
  <c r="AR218" i="53"/>
  <c r="AQ218" i="53"/>
  <c r="AP218" i="53"/>
  <c r="AO218" i="53"/>
  <c r="AN218" i="53"/>
  <c r="AM218" i="53"/>
  <c r="CG217" i="53"/>
  <c r="CD217" i="53"/>
  <c r="CA217" i="53"/>
  <c r="BX217" i="53"/>
  <c r="BU217" i="53"/>
  <c r="BR217" i="53"/>
  <c r="BO217" i="53"/>
  <c r="BN217" i="53"/>
  <c r="AW217" i="53"/>
  <c r="AV217" i="53"/>
  <c r="AU217" i="53"/>
  <c r="AT217" i="53"/>
  <c r="AS217" i="53"/>
  <c r="AR217" i="53"/>
  <c r="AQ217" i="53"/>
  <c r="AP217" i="53"/>
  <c r="AO217" i="53"/>
  <c r="AN217" i="53"/>
  <c r="AM217" i="53"/>
  <c r="CG216" i="53"/>
  <c r="CD216" i="53"/>
  <c r="CA216" i="53"/>
  <c r="BX216" i="53"/>
  <c r="BU216" i="53"/>
  <c r="BR216" i="53"/>
  <c r="BO216" i="53"/>
  <c r="BN216" i="53"/>
  <c r="AW216" i="53"/>
  <c r="AV216" i="53"/>
  <c r="AU216" i="53"/>
  <c r="AT216" i="53"/>
  <c r="AS216" i="53"/>
  <c r="AR216" i="53"/>
  <c r="AQ216" i="53"/>
  <c r="AP216" i="53"/>
  <c r="AO216" i="53"/>
  <c r="AN216" i="53"/>
  <c r="AM216" i="53"/>
  <c r="CG215" i="53"/>
  <c r="CD215" i="53"/>
  <c r="CA215" i="53"/>
  <c r="BX215" i="53"/>
  <c r="BU215" i="53"/>
  <c r="BR215" i="53"/>
  <c r="BO215" i="53"/>
  <c r="BN215" i="53"/>
  <c r="AW215" i="53"/>
  <c r="AV215" i="53"/>
  <c r="AU215" i="53"/>
  <c r="AT215" i="53"/>
  <c r="AS215" i="53"/>
  <c r="AR215" i="53"/>
  <c r="AQ215" i="53"/>
  <c r="AP215" i="53"/>
  <c r="AO215" i="53"/>
  <c r="AN215" i="53"/>
  <c r="AM215" i="53"/>
  <c r="CG214" i="53"/>
  <c r="CD214" i="53"/>
  <c r="CA214" i="53"/>
  <c r="BX214" i="53"/>
  <c r="BU214" i="53"/>
  <c r="BR214" i="53"/>
  <c r="BO214" i="53"/>
  <c r="BN214" i="53"/>
  <c r="AW214" i="53"/>
  <c r="AV214" i="53"/>
  <c r="AU214" i="53"/>
  <c r="AT214" i="53"/>
  <c r="AS214" i="53"/>
  <c r="AR214" i="53"/>
  <c r="AQ214" i="53"/>
  <c r="AP214" i="53"/>
  <c r="AO214" i="53"/>
  <c r="AN214" i="53"/>
  <c r="AM214" i="53"/>
  <c r="CG213" i="53"/>
  <c r="CD213" i="53"/>
  <c r="CA213" i="53"/>
  <c r="BX213" i="53"/>
  <c r="BU213" i="53"/>
  <c r="BR213" i="53"/>
  <c r="BO213" i="53"/>
  <c r="BN213" i="53"/>
  <c r="AW213" i="53"/>
  <c r="AV213" i="53"/>
  <c r="AU213" i="53"/>
  <c r="AT213" i="53"/>
  <c r="AS213" i="53"/>
  <c r="AR213" i="53"/>
  <c r="AQ213" i="53"/>
  <c r="AP213" i="53"/>
  <c r="AO213" i="53"/>
  <c r="AN213" i="53"/>
  <c r="AM213" i="53"/>
  <c r="CG212" i="53"/>
  <c r="CD212" i="53"/>
  <c r="CA212" i="53"/>
  <c r="BX212" i="53"/>
  <c r="BU212" i="53"/>
  <c r="BR212" i="53"/>
  <c r="BO212" i="53"/>
  <c r="BN212" i="53"/>
  <c r="AW212" i="53"/>
  <c r="AV212" i="53"/>
  <c r="AU212" i="53"/>
  <c r="AT212" i="53"/>
  <c r="AS212" i="53"/>
  <c r="AR212" i="53"/>
  <c r="AQ212" i="53"/>
  <c r="AP212" i="53"/>
  <c r="AO212" i="53"/>
  <c r="AN212" i="53"/>
  <c r="AM212" i="53"/>
  <c r="CG211" i="53"/>
  <c r="CD211" i="53"/>
  <c r="CA211" i="53"/>
  <c r="BX211" i="53"/>
  <c r="BU211" i="53"/>
  <c r="BR211" i="53"/>
  <c r="BO211" i="53"/>
  <c r="BN211" i="53"/>
  <c r="AW211" i="53"/>
  <c r="AV211" i="53"/>
  <c r="AU211" i="53"/>
  <c r="AT211" i="53"/>
  <c r="AS211" i="53"/>
  <c r="AR211" i="53"/>
  <c r="AQ211" i="53"/>
  <c r="AP211" i="53"/>
  <c r="AO211" i="53"/>
  <c r="AN211" i="53"/>
  <c r="AM211" i="53"/>
  <c r="CG210" i="53"/>
  <c r="CD210" i="53"/>
  <c r="CA210" i="53"/>
  <c r="BX210" i="53"/>
  <c r="BU210" i="53"/>
  <c r="BR210" i="53"/>
  <c r="BO210" i="53"/>
  <c r="BN210" i="53"/>
  <c r="AW210" i="53"/>
  <c r="AV210" i="53"/>
  <c r="AU210" i="53"/>
  <c r="AT210" i="53"/>
  <c r="AS210" i="53"/>
  <c r="AR210" i="53"/>
  <c r="AQ210" i="53"/>
  <c r="AP210" i="53"/>
  <c r="AO210" i="53"/>
  <c r="AN210" i="53"/>
  <c r="AM210" i="53"/>
  <c r="CG209" i="53"/>
  <c r="CD209" i="53"/>
  <c r="CA209" i="53"/>
  <c r="BX209" i="53"/>
  <c r="BU209" i="53"/>
  <c r="BR209" i="53"/>
  <c r="BO209" i="53"/>
  <c r="BN209" i="53"/>
  <c r="AW209" i="53"/>
  <c r="AV209" i="53"/>
  <c r="AU209" i="53"/>
  <c r="AT209" i="53"/>
  <c r="AS209" i="53"/>
  <c r="AR209" i="53"/>
  <c r="AQ209" i="53"/>
  <c r="AP209" i="53"/>
  <c r="AO209" i="53"/>
  <c r="AN209" i="53"/>
  <c r="AM209" i="53"/>
  <c r="CG208" i="53"/>
  <c r="CD208" i="53"/>
  <c r="CA208" i="53"/>
  <c r="BX208" i="53"/>
  <c r="BU208" i="53"/>
  <c r="BR208" i="53"/>
  <c r="BO208" i="53"/>
  <c r="BN208" i="53"/>
  <c r="AW208" i="53"/>
  <c r="AV208" i="53"/>
  <c r="AU208" i="53"/>
  <c r="AT208" i="53"/>
  <c r="AS208" i="53"/>
  <c r="AR208" i="53"/>
  <c r="AQ208" i="53"/>
  <c r="AP208" i="53"/>
  <c r="AO208" i="53"/>
  <c r="AN208" i="53"/>
  <c r="AM208" i="53"/>
  <c r="CG207" i="53"/>
  <c r="CD207" i="53"/>
  <c r="CA207" i="53"/>
  <c r="BX207" i="53"/>
  <c r="BU207" i="53"/>
  <c r="BR207" i="53"/>
  <c r="BO207" i="53"/>
  <c r="BN207" i="53"/>
  <c r="AW207" i="53"/>
  <c r="AV207" i="53"/>
  <c r="AU207" i="53"/>
  <c r="AT207" i="53"/>
  <c r="AS207" i="53"/>
  <c r="AR207" i="53"/>
  <c r="AQ207" i="53"/>
  <c r="AP207" i="53"/>
  <c r="AO207" i="53"/>
  <c r="AN207" i="53"/>
  <c r="AM207" i="53"/>
  <c r="CG206" i="53"/>
  <c r="CD206" i="53"/>
  <c r="CA206" i="53"/>
  <c r="BX206" i="53"/>
  <c r="BU206" i="53"/>
  <c r="BR206" i="53"/>
  <c r="BO206" i="53"/>
  <c r="BN206" i="53"/>
  <c r="AW206" i="53"/>
  <c r="AV206" i="53"/>
  <c r="AU206" i="53"/>
  <c r="AT206" i="53"/>
  <c r="AS206" i="53"/>
  <c r="AR206" i="53"/>
  <c r="AQ206" i="53"/>
  <c r="AP206" i="53"/>
  <c r="AO206" i="53"/>
  <c r="AN206" i="53"/>
  <c r="AM206" i="53"/>
  <c r="CG205" i="53"/>
  <c r="CD205" i="53"/>
  <c r="CA205" i="53"/>
  <c r="BX205" i="53"/>
  <c r="BU205" i="53"/>
  <c r="BR205" i="53"/>
  <c r="BO205" i="53"/>
  <c r="BN205" i="53"/>
  <c r="AW205" i="53"/>
  <c r="AV205" i="53"/>
  <c r="AU205" i="53"/>
  <c r="AT205" i="53"/>
  <c r="AS205" i="53"/>
  <c r="AR205" i="53"/>
  <c r="AQ205" i="53"/>
  <c r="AP205" i="53"/>
  <c r="AO205" i="53"/>
  <c r="AN205" i="53"/>
  <c r="AM205" i="53"/>
  <c r="CG204" i="53"/>
  <c r="CD204" i="53"/>
  <c r="CA204" i="53"/>
  <c r="BX204" i="53"/>
  <c r="BU204" i="53"/>
  <c r="BR204" i="53"/>
  <c r="BO204" i="53"/>
  <c r="BN204" i="53"/>
  <c r="AW204" i="53"/>
  <c r="AV204" i="53"/>
  <c r="AU204" i="53"/>
  <c r="AT204" i="53"/>
  <c r="AS204" i="53"/>
  <c r="AR204" i="53"/>
  <c r="AQ204" i="53"/>
  <c r="AP204" i="53"/>
  <c r="AO204" i="53"/>
  <c r="AN204" i="53"/>
  <c r="AM204" i="53"/>
  <c r="CG203" i="53"/>
  <c r="CD203" i="53"/>
  <c r="CA203" i="53"/>
  <c r="BX203" i="53"/>
  <c r="BU203" i="53"/>
  <c r="BR203" i="53"/>
  <c r="BO203" i="53"/>
  <c r="BN203" i="53"/>
  <c r="AW203" i="53"/>
  <c r="AV203" i="53"/>
  <c r="AU203" i="53"/>
  <c r="AT203" i="53"/>
  <c r="AS203" i="53"/>
  <c r="AR203" i="53"/>
  <c r="AQ203" i="53"/>
  <c r="AP203" i="53"/>
  <c r="AO203" i="53"/>
  <c r="AN203" i="53"/>
  <c r="AM203" i="53"/>
  <c r="CG202" i="53"/>
  <c r="CD202" i="53"/>
  <c r="CA202" i="53"/>
  <c r="BX202" i="53"/>
  <c r="BU202" i="53"/>
  <c r="BR202" i="53"/>
  <c r="BO202" i="53"/>
  <c r="BN202" i="53"/>
  <c r="AW202" i="53"/>
  <c r="AV202" i="53"/>
  <c r="AU202" i="53"/>
  <c r="AT202" i="53"/>
  <c r="AS202" i="53"/>
  <c r="AR202" i="53"/>
  <c r="AQ202" i="53"/>
  <c r="AP202" i="53"/>
  <c r="AO202" i="53"/>
  <c r="AN202" i="53"/>
  <c r="AM202" i="53"/>
  <c r="CG201" i="53"/>
  <c r="CD201" i="53"/>
  <c r="CA201" i="53"/>
  <c r="BX201" i="53"/>
  <c r="BU201" i="53"/>
  <c r="BR201" i="53"/>
  <c r="BO201" i="53"/>
  <c r="BN201" i="53"/>
  <c r="AW201" i="53"/>
  <c r="AV201" i="53"/>
  <c r="AU201" i="53"/>
  <c r="AT201" i="53"/>
  <c r="AS201" i="53"/>
  <c r="AR201" i="53"/>
  <c r="AQ201" i="53"/>
  <c r="AP201" i="53"/>
  <c r="AO201" i="53"/>
  <c r="AN201" i="53"/>
  <c r="AM201" i="53"/>
  <c r="CG200" i="53"/>
  <c r="CD200" i="53"/>
  <c r="CA200" i="53"/>
  <c r="BX200" i="53"/>
  <c r="BU200" i="53"/>
  <c r="BR200" i="53"/>
  <c r="BO200" i="53"/>
  <c r="BN200" i="53"/>
  <c r="AW200" i="53"/>
  <c r="AV200" i="53"/>
  <c r="AU200" i="53"/>
  <c r="AT200" i="53"/>
  <c r="AS200" i="53"/>
  <c r="AR200" i="53"/>
  <c r="AQ200" i="53"/>
  <c r="AP200" i="53"/>
  <c r="AO200" i="53"/>
  <c r="AN200" i="53"/>
  <c r="AM200" i="53"/>
  <c r="CG199" i="53"/>
  <c r="CD199" i="53"/>
  <c r="CA199" i="53"/>
  <c r="BX199" i="53"/>
  <c r="BU199" i="53"/>
  <c r="BR199" i="53"/>
  <c r="BO199" i="53"/>
  <c r="BN199" i="53"/>
  <c r="AW199" i="53"/>
  <c r="AV199" i="53"/>
  <c r="AU199" i="53"/>
  <c r="AT199" i="53"/>
  <c r="AS199" i="53"/>
  <c r="AR199" i="53"/>
  <c r="AQ199" i="53"/>
  <c r="AP199" i="53"/>
  <c r="AO199" i="53"/>
  <c r="AN199" i="53"/>
  <c r="AM199" i="53"/>
  <c r="CG198" i="53"/>
  <c r="CD198" i="53"/>
  <c r="CA198" i="53"/>
  <c r="BX198" i="53"/>
  <c r="BU198" i="53"/>
  <c r="BR198" i="53"/>
  <c r="BO198" i="53"/>
  <c r="BN198" i="53"/>
  <c r="AW198" i="53"/>
  <c r="AV198" i="53"/>
  <c r="AU198" i="53"/>
  <c r="AT198" i="53"/>
  <c r="AS198" i="53"/>
  <c r="AR198" i="53"/>
  <c r="AQ198" i="53"/>
  <c r="AP198" i="53"/>
  <c r="AO198" i="53"/>
  <c r="AN198" i="53"/>
  <c r="AM198" i="53"/>
  <c r="CG197" i="53"/>
  <c r="CD197" i="53"/>
  <c r="CA197" i="53"/>
  <c r="BX197" i="53"/>
  <c r="BU197" i="53"/>
  <c r="BR197" i="53"/>
  <c r="BO197" i="53"/>
  <c r="BN197" i="53"/>
  <c r="AW197" i="53"/>
  <c r="AV197" i="53"/>
  <c r="AU197" i="53"/>
  <c r="AT197" i="53"/>
  <c r="AS197" i="53"/>
  <c r="AR197" i="53"/>
  <c r="AQ197" i="53"/>
  <c r="AP197" i="53"/>
  <c r="AO197" i="53"/>
  <c r="AN197" i="53"/>
  <c r="AM197" i="53"/>
  <c r="CG196" i="53"/>
  <c r="CD196" i="53"/>
  <c r="CA196" i="53"/>
  <c r="BX196" i="53"/>
  <c r="BU196" i="53"/>
  <c r="BR196" i="53"/>
  <c r="BO196" i="53"/>
  <c r="BN196" i="53"/>
  <c r="AW196" i="53"/>
  <c r="AV196" i="53"/>
  <c r="AU196" i="53"/>
  <c r="AT196" i="53"/>
  <c r="AS196" i="53"/>
  <c r="AR196" i="53"/>
  <c r="AQ196" i="53"/>
  <c r="AP196" i="53"/>
  <c r="AO196" i="53"/>
  <c r="AN196" i="53"/>
  <c r="AM196" i="53"/>
  <c r="CG195" i="53"/>
  <c r="CD195" i="53"/>
  <c r="CA195" i="53"/>
  <c r="BX195" i="53"/>
  <c r="BU195" i="53"/>
  <c r="BR195" i="53"/>
  <c r="BO195" i="53"/>
  <c r="BN195" i="53"/>
  <c r="AW195" i="53"/>
  <c r="AV195" i="53"/>
  <c r="AU195" i="53"/>
  <c r="AT195" i="53"/>
  <c r="AS195" i="53"/>
  <c r="AR195" i="53"/>
  <c r="AQ195" i="53"/>
  <c r="AP195" i="53"/>
  <c r="AO195" i="53"/>
  <c r="AN195" i="53"/>
  <c r="AM195" i="53"/>
  <c r="CG194" i="53"/>
  <c r="CD194" i="53"/>
  <c r="CA194" i="53"/>
  <c r="BX194" i="53"/>
  <c r="BU194" i="53"/>
  <c r="BR194" i="53"/>
  <c r="BO194" i="53"/>
  <c r="BN194" i="53"/>
  <c r="AW194" i="53"/>
  <c r="AV194" i="53"/>
  <c r="AU194" i="53"/>
  <c r="AT194" i="53"/>
  <c r="AS194" i="53"/>
  <c r="AR194" i="53"/>
  <c r="AQ194" i="53"/>
  <c r="AP194" i="53"/>
  <c r="AO194" i="53"/>
  <c r="AN194" i="53"/>
  <c r="AM194" i="53"/>
  <c r="CG193" i="53"/>
  <c r="CD193" i="53"/>
  <c r="CA193" i="53"/>
  <c r="BX193" i="53"/>
  <c r="BU193" i="53"/>
  <c r="BR193" i="53"/>
  <c r="BO193" i="53"/>
  <c r="BN193" i="53"/>
  <c r="AW193" i="53"/>
  <c r="AV193" i="53"/>
  <c r="AU193" i="53"/>
  <c r="AT193" i="53"/>
  <c r="AS193" i="53"/>
  <c r="AR193" i="53"/>
  <c r="AQ193" i="53"/>
  <c r="AP193" i="53"/>
  <c r="AO193" i="53"/>
  <c r="AN193" i="53"/>
  <c r="AM193" i="53"/>
  <c r="CG192" i="53"/>
  <c r="CD192" i="53"/>
  <c r="CA192" i="53"/>
  <c r="BX192" i="53"/>
  <c r="BU192" i="53"/>
  <c r="BR192" i="53"/>
  <c r="BO192" i="53"/>
  <c r="BN192" i="53"/>
  <c r="AW192" i="53"/>
  <c r="AV192" i="53"/>
  <c r="AU192" i="53"/>
  <c r="AT192" i="53"/>
  <c r="AS192" i="53"/>
  <c r="AR192" i="53"/>
  <c r="AQ192" i="53"/>
  <c r="AP192" i="53"/>
  <c r="AO192" i="53"/>
  <c r="AN192" i="53"/>
  <c r="AM192" i="53"/>
  <c r="CG191" i="53"/>
  <c r="CD191" i="53"/>
  <c r="CA191" i="53"/>
  <c r="BX191" i="53"/>
  <c r="BU191" i="53"/>
  <c r="BR191" i="53"/>
  <c r="BO191" i="53"/>
  <c r="BN191" i="53"/>
  <c r="AW191" i="53"/>
  <c r="AV191" i="53"/>
  <c r="AU191" i="53"/>
  <c r="AT191" i="53"/>
  <c r="AS191" i="53"/>
  <c r="AR191" i="53"/>
  <c r="AQ191" i="53"/>
  <c r="AP191" i="53"/>
  <c r="AO191" i="53"/>
  <c r="AN191" i="53"/>
  <c r="AM191" i="53"/>
  <c r="CG190" i="53"/>
  <c r="CD190" i="53"/>
  <c r="CA190" i="53"/>
  <c r="BX190" i="53"/>
  <c r="BU190" i="53"/>
  <c r="BR190" i="53"/>
  <c r="BO190" i="53"/>
  <c r="BN190" i="53"/>
  <c r="AW190" i="53"/>
  <c r="AV190" i="53"/>
  <c r="AU190" i="53"/>
  <c r="AT190" i="53"/>
  <c r="AS190" i="53"/>
  <c r="AR190" i="53"/>
  <c r="AQ190" i="53"/>
  <c r="AP190" i="53"/>
  <c r="AO190" i="53"/>
  <c r="AN190" i="53"/>
  <c r="AM190" i="53"/>
  <c r="CG189" i="53"/>
  <c r="CD189" i="53"/>
  <c r="CA189" i="53"/>
  <c r="BX189" i="53"/>
  <c r="BU189" i="53"/>
  <c r="BR189" i="53"/>
  <c r="BO189" i="53"/>
  <c r="BN189" i="53"/>
  <c r="AW189" i="53"/>
  <c r="AV189" i="53"/>
  <c r="AU189" i="53"/>
  <c r="AT189" i="53"/>
  <c r="AS189" i="53"/>
  <c r="AR189" i="53"/>
  <c r="AQ189" i="53"/>
  <c r="AP189" i="53"/>
  <c r="AO189" i="53"/>
  <c r="AN189" i="53"/>
  <c r="AM189" i="53"/>
  <c r="CG188" i="53"/>
  <c r="CD188" i="53"/>
  <c r="CA188" i="53"/>
  <c r="BX188" i="53"/>
  <c r="BU188" i="53"/>
  <c r="BR188" i="53"/>
  <c r="BO188" i="53"/>
  <c r="BN188" i="53"/>
  <c r="AW188" i="53"/>
  <c r="AV188" i="53"/>
  <c r="AU188" i="53"/>
  <c r="AT188" i="53"/>
  <c r="AS188" i="53"/>
  <c r="AR188" i="53"/>
  <c r="AQ188" i="53"/>
  <c r="AP188" i="53"/>
  <c r="AO188" i="53"/>
  <c r="AN188" i="53"/>
  <c r="AM188" i="53"/>
  <c r="CG187" i="53"/>
  <c r="CD187" i="53"/>
  <c r="CA187" i="53"/>
  <c r="BX187" i="53"/>
  <c r="BU187" i="53"/>
  <c r="BR187" i="53"/>
  <c r="BO187" i="53"/>
  <c r="BN187" i="53"/>
  <c r="AW187" i="53"/>
  <c r="AV187" i="53"/>
  <c r="AU187" i="53"/>
  <c r="AT187" i="53"/>
  <c r="AS187" i="53"/>
  <c r="AR187" i="53"/>
  <c r="AQ187" i="53"/>
  <c r="AP187" i="53"/>
  <c r="AO187" i="53"/>
  <c r="AN187" i="53"/>
  <c r="AM187" i="53"/>
  <c r="CG186" i="53"/>
  <c r="CD186" i="53"/>
  <c r="CA186" i="53"/>
  <c r="BX186" i="53"/>
  <c r="BU186" i="53"/>
  <c r="BR186" i="53"/>
  <c r="BO186" i="53"/>
  <c r="BN186" i="53"/>
  <c r="AW186" i="53"/>
  <c r="AV186" i="53"/>
  <c r="AU186" i="53"/>
  <c r="AT186" i="53"/>
  <c r="AS186" i="53"/>
  <c r="AR186" i="53"/>
  <c r="AQ186" i="53"/>
  <c r="AP186" i="53"/>
  <c r="AO186" i="53"/>
  <c r="AN186" i="53"/>
  <c r="AM186" i="53"/>
  <c r="CG185" i="53"/>
  <c r="CD185" i="53"/>
  <c r="CA185" i="53"/>
  <c r="BX185" i="53"/>
  <c r="BU185" i="53"/>
  <c r="BR185" i="53"/>
  <c r="BO185" i="53"/>
  <c r="BN185" i="53"/>
  <c r="AW185" i="53"/>
  <c r="AV185" i="53"/>
  <c r="AU185" i="53"/>
  <c r="AT185" i="53"/>
  <c r="AS185" i="53"/>
  <c r="AR185" i="53"/>
  <c r="AQ185" i="53"/>
  <c r="AP185" i="53"/>
  <c r="AO185" i="53"/>
  <c r="AN185" i="53"/>
  <c r="AM185" i="53"/>
  <c r="CG184" i="53"/>
  <c r="CD184" i="53"/>
  <c r="CA184" i="53"/>
  <c r="BX184" i="53"/>
  <c r="BU184" i="53"/>
  <c r="BR184" i="53"/>
  <c r="BO184" i="53"/>
  <c r="BN184" i="53"/>
  <c r="AW184" i="53"/>
  <c r="AV184" i="53"/>
  <c r="AU184" i="53"/>
  <c r="AT184" i="53"/>
  <c r="AS184" i="53"/>
  <c r="AR184" i="53"/>
  <c r="AQ184" i="53"/>
  <c r="AP184" i="53"/>
  <c r="AO184" i="53"/>
  <c r="AN184" i="53"/>
  <c r="AM184" i="53"/>
  <c r="CG183" i="53"/>
  <c r="CD183" i="53"/>
  <c r="CA183" i="53"/>
  <c r="BX183" i="53"/>
  <c r="BU183" i="53"/>
  <c r="BR183" i="53"/>
  <c r="BO183" i="53"/>
  <c r="BN183" i="53"/>
  <c r="AW183" i="53"/>
  <c r="AV183" i="53"/>
  <c r="AU183" i="53"/>
  <c r="AT183" i="53"/>
  <c r="AS183" i="53"/>
  <c r="AR183" i="53"/>
  <c r="AQ183" i="53"/>
  <c r="AP183" i="53"/>
  <c r="AO183" i="53"/>
  <c r="AN183" i="53"/>
  <c r="AM183" i="53"/>
  <c r="CG182" i="53"/>
  <c r="CD182" i="53"/>
  <c r="CA182" i="53"/>
  <c r="BX182" i="53"/>
  <c r="BU182" i="53"/>
  <c r="BR182" i="53"/>
  <c r="BO182" i="53"/>
  <c r="BN182" i="53"/>
  <c r="AW182" i="53"/>
  <c r="AV182" i="53"/>
  <c r="AU182" i="53"/>
  <c r="AT182" i="53"/>
  <c r="AS182" i="53"/>
  <c r="AR182" i="53"/>
  <c r="AQ182" i="53"/>
  <c r="AP182" i="53"/>
  <c r="AO182" i="53"/>
  <c r="AN182" i="53"/>
  <c r="AM182" i="53"/>
  <c r="CG181" i="53"/>
  <c r="CD181" i="53"/>
  <c r="CA181" i="53"/>
  <c r="BX181" i="53"/>
  <c r="BU181" i="53"/>
  <c r="BR181" i="53"/>
  <c r="BO181" i="53"/>
  <c r="BN181" i="53"/>
  <c r="AW181" i="53"/>
  <c r="AV181" i="53"/>
  <c r="AU181" i="53"/>
  <c r="AT181" i="53"/>
  <c r="AS181" i="53"/>
  <c r="AR181" i="53"/>
  <c r="AQ181" i="53"/>
  <c r="AP181" i="53"/>
  <c r="AO181" i="53"/>
  <c r="AN181" i="53"/>
  <c r="AM181" i="53"/>
  <c r="CG180" i="53"/>
  <c r="CD180" i="53"/>
  <c r="CA180" i="53"/>
  <c r="BX180" i="53"/>
  <c r="BU180" i="53"/>
  <c r="BR180" i="53"/>
  <c r="BO180" i="53"/>
  <c r="BN180" i="53"/>
  <c r="AW180" i="53"/>
  <c r="AV180" i="53"/>
  <c r="AU180" i="53"/>
  <c r="AT180" i="53"/>
  <c r="AS180" i="53"/>
  <c r="AR180" i="53"/>
  <c r="AQ180" i="53"/>
  <c r="AP180" i="53"/>
  <c r="AO180" i="53"/>
  <c r="AN180" i="53"/>
  <c r="AM180" i="53"/>
  <c r="CG179" i="53"/>
  <c r="CD179" i="53"/>
  <c r="CA179" i="53"/>
  <c r="BX179" i="53"/>
  <c r="BU179" i="53"/>
  <c r="BR179" i="53"/>
  <c r="BO179" i="53"/>
  <c r="BN179" i="53"/>
  <c r="AW179" i="53"/>
  <c r="AV179" i="53"/>
  <c r="AU179" i="53"/>
  <c r="AT179" i="53"/>
  <c r="AS179" i="53"/>
  <c r="AR179" i="53"/>
  <c r="AQ179" i="53"/>
  <c r="AP179" i="53"/>
  <c r="AO179" i="53"/>
  <c r="AN179" i="53"/>
  <c r="AM179" i="53"/>
  <c r="CG178" i="53"/>
  <c r="CD178" i="53"/>
  <c r="CA178" i="53"/>
  <c r="BX178" i="53"/>
  <c r="BU178" i="53"/>
  <c r="BR178" i="53"/>
  <c r="BO178" i="53"/>
  <c r="BN178" i="53"/>
  <c r="AW178" i="53"/>
  <c r="AV178" i="53"/>
  <c r="AU178" i="53"/>
  <c r="AT178" i="53"/>
  <c r="AS178" i="53"/>
  <c r="AR178" i="53"/>
  <c r="AQ178" i="53"/>
  <c r="AP178" i="53"/>
  <c r="AO178" i="53"/>
  <c r="AN178" i="53"/>
  <c r="AM178" i="53"/>
  <c r="CG177" i="53"/>
  <c r="CD177" i="53"/>
  <c r="CA177" i="53"/>
  <c r="BX177" i="53"/>
  <c r="BU177" i="53"/>
  <c r="BR177" i="53"/>
  <c r="BO177" i="53"/>
  <c r="BN177" i="53"/>
  <c r="AW177" i="53"/>
  <c r="AV177" i="53"/>
  <c r="AU177" i="53"/>
  <c r="AT177" i="53"/>
  <c r="AS177" i="53"/>
  <c r="AR177" i="53"/>
  <c r="AQ177" i="53"/>
  <c r="AP177" i="53"/>
  <c r="AO177" i="53"/>
  <c r="AN177" i="53"/>
  <c r="AM177" i="53"/>
  <c r="CG176" i="53"/>
  <c r="CD176" i="53"/>
  <c r="CA176" i="53"/>
  <c r="BX176" i="53"/>
  <c r="BU176" i="53"/>
  <c r="BR176" i="53"/>
  <c r="BO176" i="53"/>
  <c r="BN176" i="53"/>
  <c r="AW176" i="53"/>
  <c r="AV176" i="53"/>
  <c r="AU176" i="53"/>
  <c r="AT176" i="53"/>
  <c r="AS176" i="53"/>
  <c r="AR176" i="53"/>
  <c r="AQ176" i="53"/>
  <c r="AP176" i="53"/>
  <c r="AO176" i="53"/>
  <c r="AN176" i="53"/>
  <c r="AM176" i="53"/>
  <c r="CG175" i="53"/>
  <c r="CD175" i="53"/>
  <c r="CA175" i="53"/>
  <c r="BX175" i="53"/>
  <c r="BU175" i="53"/>
  <c r="BR175" i="53"/>
  <c r="BO175" i="53"/>
  <c r="BN175" i="53"/>
  <c r="AW175" i="53"/>
  <c r="AV175" i="53"/>
  <c r="AU175" i="53"/>
  <c r="AT175" i="53"/>
  <c r="AS175" i="53"/>
  <c r="AR175" i="53"/>
  <c r="AQ175" i="53"/>
  <c r="AP175" i="53"/>
  <c r="AO175" i="53"/>
  <c r="AN175" i="53"/>
  <c r="AM175" i="53"/>
  <c r="CG174" i="53"/>
  <c r="CD174" i="53"/>
  <c r="CA174" i="53"/>
  <c r="BX174" i="53"/>
  <c r="BU174" i="53"/>
  <c r="BR174" i="53"/>
  <c r="BO174" i="53"/>
  <c r="BN174" i="53"/>
  <c r="AW174" i="53"/>
  <c r="AV174" i="53"/>
  <c r="AU174" i="53"/>
  <c r="AT174" i="53"/>
  <c r="AS174" i="53"/>
  <c r="AR174" i="53"/>
  <c r="AQ174" i="53"/>
  <c r="AP174" i="53"/>
  <c r="AO174" i="53"/>
  <c r="AN174" i="53"/>
  <c r="AM174" i="53"/>
  <c r="CG173" i="53"/>
  <c r="CD173" i="53"/>
  <c r="CA173" i="53"/>
  <c r="BX173" i="53"/>
  <c r="BU173" i="53"/>
  <c r="BR173" i="53"/>
  <c r="BO173" i="53"/>
  <c r="BN173" i="53"/>
  <c r="AW173" i="53"/>
  <c r="AV173" i="53"/>
  <c r="AU173" i="53"/>
  <c r="AT173" i="53"/>
  <c r="AS173" i="53"/>
  <c r="AR173" i="53"/>
  <c r="AQ173" i="53"/>
  <c r="AP173" i="53"/>
  <c r="AO173" i="53"/>
  <c r="AN173" i="53"/>
  <c r="AM173" i="53"/>
  <c r="CG172" i="53"/>
  <c r="CD172" i="53"/>
  <c r="CA172" i="53"/>
  <c r="BX172" i="53"/>
  <c r="BU172" i="53"/>
  <c r="BR172" i="53"/>
  <c r="BO172" i="53"/>
  <c r="BN172" i="53"/>
  <c r="AW172" i="53"/>
  <c r="AV172" i="53"/>
  <c r="AU172" i="53"/>
  <c r="AT172" i="53"/>
  <c r="AS172" i="53"/>
  <c r="AR172" i="53"/>
  <c r="AQ172" i="53"/>
  <c r="AP172" i="53"/>
  <c r="AO172" i="53"/>
  <c r="AN172" i="53"/>
  <c r="AM172" i="53"/>
  <c r="CG171" i="53"/>
  <c r="CD171" i="53"/>
  <c r="CA171" i="53"/>
  <c r="BX171" i="53"/>
  <c r="BU171" i="53"/>
  <c r="BR171" i="53"/>
  <c r="BO171" i="53"/>
  <c r="BN171" i="53"/>
  <c r="AW171" i="53"/>
  <c r="AV171" i="53"/>
  <c r="AU171" i="53"/>
  <c r="AT171" i="53"/>
  <c r="AS171" i="53"/>
  <c r="AR171" i="53"/>
  <c r="AQ171" i="53"/>
  <c r="AP171" i="53"/>
  <c r="AO171" i="53"/>
  <c r="AN171" i="53"/>
  <c r="AM171" i="53"/>
  <c r="CG170" i="53"/>
  <c r="CD170" i="53"/>
  <c r="CA170" i="53"/>
  <c r="BX170" i="53"/>
  <c r="BU170" i="53"/>
  <c r="BR170" i="53"/>
  <c r="BO170" i="53"/>
  <c r="BN170" i="53"/>
  <c r="AW170" i="53"/>
  <c r="AV170" i="53"/>
  <c r="AU170" i="53"/>
  <c r="AT170" i="53"/>
  <c r="AS170" i="53"/>
  <c r="AR170" i="53"/>
  <c r="AQ170" i="53"/>
  <c r="AP170" i="53"/>
  <c r="AO170" i="53"/>
  <c r="AN170" i="53"/>
  <c r="AM170" i="53"/>
  <c r="CG169" i="53"/>
  <c r="CD169" i="53"/>
  <c r="CA169" i="53"/>
  <c r="BX169" i="53"/>
  <c r="BU169" i="53"/>
  <c r="BR169" i="53"/>
  <c r="BO169" i="53"/>
  <c r="BN169" i="53"/>
  <c r="AW169" i="53"/>
  <c r="AV169" i="53"/>
  <c r="AU169" i="53"/>
  <c r="AT169" i="53"/>
  <c r="AS169" i="53"/>
  <c r="AR169" i="53"/>
  <c r="AQ169" i="53"/>
  <c r="AP169" i="53"/>
  <c r="AO169" i="53"/>
  <c r="AN169" i="53"/>
  <c r="AM169" i="53"/>
  <c r="CG168" i="53"/>
  <c r="CD168" i="53"/>
  <c r="CA168" i="53"/>
  <c r="BX168" i="53"/>
  <c r="BU168" i="53"/>
  <c r="BR168" i="53"/>
  <c r="BO168" i="53"/>
  <c r="BN168" i="53"/>
  <c r="AW168" i="53"/>
  <c r="AV168" i="53"/>
  <c r="AU168" i="53"/>
  <c r="AT168" i="53"/>
  <c r="AS168" i="53"/>
  <c r="AR168" i="53"/>
  <c r="AQ168" i="53"/>
  <c r="AP168" i="53"/>
  <c r="AO168" i="53"/>
  <c r="AN168" i="53"/>
  <c r="AM168" i="53"/>
  <c r="CG167" i="53"/>
  <c r="CD167" i="53"/>
  <c r="CA167" i="53"/>
  <c r="BX167" i="53"/>
  <c r="BU167" i="53"/>
  <c r="BR167" i="53"/>
  <c r="BO167" i="53"/>
  <c r="BN167" i="53"/>
  <c r="AW167" i="53"/>
  <c r="AV167" i="53"/>
  <c r="AU167" i="53"/>
  <c r="AT167" i="53"/>
  <c r="AS167" i="53"/>
  <c r="AR167" i="53"/>
  <c r="AQ167" i="53"/>
  <c r="AP167" i="53"/>
  <c r="AO167" i="53"/>
  <c r="AN167" i="53"/>
  <c r="AM167" i="53"/>
  <c r="CG166" i="53"/>
  <c r="CD166" i="53"/>
  <c r="CA166" i="53"/>
  <c r="BX166" i="53"/>
  <c r="BU166" i="53"/>
  <c r="BR166" i="53"/>
  <c r="BO166" i="53"/>
  <c r="BN166" i="53"/>
  <c r="AW166" i="53"/>
  <c r="AV166" i="53"/>
  <c r="AU166" i="53"/>
  <c r="AT166" i="53"/>
  <c r="AS166" i="53"/>
  <c r="AR166" i="53"/>
  <c r="AQ166" i="53"/>
  <c r="AP166" i="53"/>
  <c r="AO166" i="53"/>
  <c r="AN166" i="53"/>
  <c r="AM166" i="53"/>
  <c r="CG165" i="53"/>
  <c r="CD165" i="53"/>
  <c r="CA165" i="53"/>
  <c r="BX165" i="53"/>
  <c r="BU165" i="53"/>
  <c r="BR165" i="53"/>
  <c r="BO165" i="53"/>
  <c r="BN165" i="53"/>
  <c r="AW165" i="53"/>
  <c r="AV165" i="53"/>
  <c r="AU165" i="53"/>
  <c r="AT165" i="53"/>
  <c r="AS165" i="53"/>
  <c r="AR165" i="53"/>
  <c r="AQ165" i="53"/>
  <c r="AP165" i="53"/>
  <c r="AO165" i="53"/>
  <c r="AN165" i="53"/>
  <c r="AM165" i="53"/>
  <c r="CG164" i="53"/>
  <c r="CD164" i="53"/>
  <c r="CA164" i="53"/>
  <c r="BX164" i="53"/>
  <c r="BU164" i="53"/>
  <c r="BR164" i="53"/>
  <c r="BO164" i="53"/>
  <c r="BN164" i="53"/>
  <c r="AW164" i="53"/>
  <c r="AV164" i="53"/>
  <c r="AU164" i="53"/>
  <c r="AT164" i="53"/>
  <c r="AS164" i="53"/>
  <c r="AR164" i="53"/>
  <c r="AQ164" i="53"/>
  <c r="AP164" i="53"/>
  <c r="AO164" i="53"/>
  <c r="AN164" i="53"/>
  <c r="AM164" i="53"/>
  <c r="CG163" i="53"/>
  <c r="CD163" i="53"/>
  <c r="CA163" i="53"/>
  <c r="BX163" i="53"/>
  <c r="BU163" i="53"/>
  <c r="BR163" i="53"/>
  <c r="BO163" i="53"/>
  <c r="BN163" i="53"/>
  <c r="AW163" i="53"/>
  <c r="AV163" i="53"/>
  <c r="AU163" i="53"/>
  <c r="AT163" i="53"/>
  <c r="AS163" i="53"/>
  <c r="AR163" i="53"/>
  <c r="AQ163" i="53"/>
  <c r="AP163" i="53"/>
  <c r="AO163" i="53"/>
  <c r="AN163" i="53"/>
  <c r="AM163" i="53"/>
  <c r="CG162" i="53"/>
  <c r="CD162" i="53"/>
  <c r="CA162" i="53"/>
  <c r="BX162" i="53"/>
  <c r="BU162" i="53"/>
  <c r="BR162" i="53"/>
  <c r="BO162" i="53"/>
  <c r="BN162" i="53"/>
  <c r="AW162" i="53"/>
  <c r="AV162" i="53"/>
  <c r="AU162" i="53"/>
  <c r="AT162" i="53"/>
  <c r="AS162" i="53"/>
  <c r="AR162" i="53"/>
  <c r="AQ162" i="53"/>
  <c r="AP162" i="53"/>
  <c r="AO162" i="53"/>
  <c r="AN162" i="53"/>
  <c r="AM162" i="53"/>
  <c r="CG161" i="53"/>
  <c r="CD161" i="53"/>
  <c r="CA161" i="53"/>
  <c r="BX161" i="53"/>
  <c r="BU161" i="53"/>
  <c r="BR161" i="53"/>
  <c r="BO161" i="53"/>
  <c r="BN161" i="53"/>
  <c r="AW161" i="53"/>
  <c r="AV161" i="53"/>
  <c r="AU161" i="53"/>
  <c r="AT161" i="53"/>
  <c r="AS161" i="53"/>
  <c r="AR161" i="53"/>
  <c r="AQ161" i="53"/>
  <c r="AP161" i="53"/>
  <c r="AO161" i="53"/>
  <c r="AN161" i="53"/>
  <c r="AM161" i="53"/>
  <c r="CG160" i="53"/>
  <c r="CD160" i="53"/>
  <c r="CA160" i="53"/>
  <c r="BX160" i="53"/>
  <c r="BU160" i="53"/>
  <c r="BR160" i="53"/>
  <c r="BO160" i="53"/>
  <c r="BN160" i="53"/>
  <c r="AW160" i="53"/>
  <c r="AV160" i="53"/>
  <c r="AU160" i="53"/>
  <c r="AT160" i="53"/>
  <c r="AS160" i="53"/>
  <c r="AR160" i="53"/>
  <c r="AQ160" i="53"/>
  <c r="AP160" i="53"/>
  <c r="AO160" i="53"/>
  <c r="AN160" i="53"/>
  <c r="AM160" i="53"/>
  <c r="CG159" i="53"/>
  <c r="CD159" i="53"/>
  <c r="CA159" i="53"/>
  <c r="BX159" i="53"/>
  <c r="BU159" i="53"/>
  <c r="BR159" i="53"/>
  <c r="BO159" i="53"/>
  <c r="BN159" i="53"/>
  <c r="AW159" i="53"/>
  <c r="AV159" i="53"/>
  <c r="AU159" i="53"/>
  <c r="AT159" i="53"/>
  <c r="AS159" i="53"/>
  <c r="AR159" i="53"/>
  <c r="AQ159" i="53"/>
  <c r="AP159" i="53"/>
  <c r="AO159" i="53"/>
  <c r="AN159" i="53"/>
  <c r="AM159" i="53"/>
  <c r="CG158" i="53"/>
  <c r="CD158" i="53"/>
  <c r="CA158" i="53"/>
  <c r="BX158" i="53"/>
  <c r="BU158" i="53"/>
  <c r="BR158" i="53"/>
  <c r="BO158" i="53"/>
  <c r="BN158" i="53"/>
  <c r="AW158" i="53"/>
  <c r="AV158" i="53"/>
  <c r="AU158" i="53"/>
  <c r="AT158" i="53"/>
  <c r="AS158" i="53"/>
  <c r="AR158" i="53"/>
  <c r="AQ158" i="53"/>
  <c r="AP158" i="53"/>
  <c r="AO158" i="53"/>
  <c r="AN158" i="53"/>
  <c r="AM158" i="53"/>
  <c r="CG157" i="53"/>
  <c r="CD157" i="53"/>
  <c r="CA157" i="53"/>
  <c r="BX157" i="53"/>
  <c r="BU157" i="53"/>
  <c r="BR157" i="53"/>
  <c r="BO157" i="53"/>
  <c r="BN157" i="53"/>
  <c r="AW157" i="53"/>
  <c r="AV157" i="53"/>
  <c r="AU157" i="53"/>
  <c r="AT157" i="53"/>
  <c r="AS157" i="53"/>
  <c r="AR157" i="53"/>
  <c r="AQ157" i="53"/>
  <c r="AP157" i="53"/>
  <c r="AO157" i="53"/>
  <c r="AN157" i="53"/>
  <c r="AM157" i="53"/>
  <c r="CG156" i="53"/>
  <c r="CD156" i="53"/>
  <c r="CA156" i="53"/>
  <c r="BX156" i="53"/>
  <c r="BU156" i="53"/>
  <c r="BR156" i="53"/>
  <c r="BO156" i="53"/>
  <c r="BN156" i="53"/>
  <c r="AW156" i="53"/>
  <c r="AV156" i="53"/>
  <c r="AU156" i="53"/>
  <c r="AT156" i="53"/>
  <c r="AS156" i="53"/>
  <c r="AR156" i="53"/>
  <c r="AQ156" i="53"/>
  <c r="AP156" i="53"/>
  <c r="AO156" i="53"/>
  <c r="AN156" i="53"/>
  <c r="AM156" i="53"/>
  <c r="CG155" i="53"/>
  <c r="CD155" i="53"/>
  <c r="CA155" i="53"/>
  <c r="BX155" i="53"/>
  <c r="BU155" i="53"/>
  <c r="BR155" i="53"/>
  <c r="BO155" i="53"/>
  <c r="BN155" i="53"/>
  <c r="AW155" i="53"/>
  <c r="AV155" i="53"/>
  <c r="AU155" i="53"/>
  <c r="AT155" i="53"/>
  <c r="AS155" i="53"/>
  <c r="AR155" i="53"/>
  <c r="AQ155" i="53"/>
  <c r="AP155" i="53"/>
  <c r="AO155" i="53"/>
  <c r="AN155" i="53"/>
  <c r="AM155" i="53"/>
  <c r="CG154" i="53"/>
  <c r="CD154" i="53"/>
  <c r="CA154" i="53"/>
  <c r="BX154" i="53"/>
  <c r="BU154" i="53"/>
  <c r="BR154" i="53"/>
  <c r="BO154" i="53"/>
  <c r="BN154" i="53"/>
  <c r="AW154" i="53"/>
  <c r="AV154" i="53"/>
  <c r="AU154" i="53"/>
  <c r="AT154" i="53"/>
  <c r="AS154" i="53"/>
  <c r="AR154" i="53"/>
  <c r="AQ154" i="53"/>
  <c r="AP154" i="53"/>
  <c r="AO154" i="53"/>
  <c r="AN154" i="53"/>
  <c r="AM154" i="53"/>
  <c r="CG153" i="53"/>
  <c r="CD153" i="53"/>
  <c r="CA153" i="53"/>
  <c r="BX153" i="53"/>
  <c r="BU153" i="53"/>
  <c r="BR153" i="53"/>
  <c r="BO153" i="53"/>
  <c r="BN153" i="53"/>
  <c r="AW153" i="53"/>
  <c r="AV153" i="53"/>
  <c r="AU153" i="53"/>
  <c r="AT153" i="53"/>
  <c r="AS153" i="53"/>
  <c r="AR153" i="53"/>
  <c r="AQ153" i="53"/>
  <c r="AP153" i="53"/>
  <c r="AO153" i="53"/>
  <c r="AN153" i="53"/>
  <c r="AM153" i="53"/>
  <c r="CG152" i="53"/>
  <c r="CD152" i="53"/>
  <c r="CA152" i="53"/>
  <c r="BX152" i="53"/>
  <c r="BU152" i="53"/>
  <c r="BR152" i="53"/>
  <c r="BO152" i="53"/>
  <c r="BN152" i="53"/>
  <c r="AW152" i="53"/>
  <c r="AV152" i="53"/>
  <c r="AU152" i="53"/>
  <c r="AT152" i="53"/>
  <c r="AS152" i="53"/>
  <c r="AR152" i="53"/>
  <c r="AQ152" i="53"/>
  <c r="AP152" i="53"/>
  <c r="AO152" i="53"/>
  <c r="AN152" i="53"/>
  <c r="AM152" i="53"/>
  <c r="CG151" i="53"/>
  <c r="CD151" i="53"/>
  <c r="CA151" i="53"/>
  <c r="BX151" i="53"/>
  <c r="BU151" i="53"/>
  <c r="BR151" i="53"/>
  <c r="BO151" i="53"/>
  <c r="BN151" i="53"/>
  <c r="AW151" i="53"/>
  <c r="AV151" i="53"/>
  <c r="AU151" i="53"/>
  <c r="AT151" i="53"/>
  <c r="AS151" i="53"/>
  <c r="AR151" i="53"/>
  <c r="AQ151" i="53"/>
  <c r="AP151" i="53"/>
  <c r="AO151" i="53"/>
  <c r="AN151" i="53"/>
  <c r="AM151" i="53"/>
  <c r="CG150" i="53"/>
  <c r="CD150" i="53"/>
  <c r="CA150" i="53"/>
  <c r="BX150" i="53"/>
  <c r="BU150" i="53"/>
  <c r="BR150" i="53"/>
  <c r="BO150" i="53"/>
  <c r="BN150" i="53"/>
  <c r="AW150" i="53"/>
  <c r="AV150" i="53"/>
  <c r="AU150" i="53"/>
  <c r="AT150" i="53"/>
  <c r="AS150" i="53"/>
  <c r="AR150" i="53"/>
  <c r="AQ150" i="53"/>
  <c r="AP150" i="53"/>
  <c r="AO150" i="53"/>
  <c r="AN150" i="53"/>
  <c r="AM150" i="53"/>
  <c r="CG149" i="53"/>
  <c r="CD149" i="53"/>
  <c r="CA149" i="53"/>
  <c r="BX149" i="53"/>
  <c r="BU149" i="53"/>
  <c r="BR149" i="53"/>
  <c r="BO149" i="53"/>
  <c r="BN149" i="53"/>
  <c r="AW149" i="53"/>
  <c r="AV149" i="53"/>
  <c r="AU149" i="53"/>
  <c r="AT149" i="53"/>
  <c r="AS149" i="53"/>
  <c r="AR149" i="53"/>
  <c r="AQ149" i="53"/>
  <c r="AP149" i="53"/>
  <c r="AO149" i="53"/>
  <c r="AN149" i="53"/>
  <c r="AM149" i="53"/>
  <c r="CG148" i="53"/>
  <c r="CD148" i="53"/>
  <c r="CA148" i="53"/>
  <c r="BX148" i="53"/>
  <c r="BU148" i="53"/>
  <c r="BR148" i="53"/>
  <c r="BO148" i="53"/>
  <c r="BN148" i="53"/>
  <c r="AW148" i="53"/>
  <c r="AV148" i="53"/>
  <c r="AU148" i="53"/>
  <c r="AT148" i="53"/>
  <c r="AS148" i="53"/>
  <c r="AR148" i="53"/>
  <c r="AQ148" i="53"/>
  <c r="AP148" i="53"/>
  <c r="AO148" i="53"/>
  <c r="AN148" i="53"/>
  <c r="AM148" i="53"/>
  <c r="CG147" i="53"/>
  <c r="CD147" i="53"/>
  <c r="CA147" i="53"/>
  <c r="BX147" i="53"/>
  <c r="BU147" i="53"/>
  <c r="BR147" i="53"/>
  <c r="BO147" i="53"/>
  <c r="BN147" i="53"/>
  <c r="AW147" i="53"/>
  <c r="AV147" i="53"/>
  <c r="AU147" i="53"/>
  <c r="AT147" i="53"/>
  <c r="AS147" i="53"/>
  <c r="AR147" i="53"/>
  <c r="AQ147" i="53"/>
  <c r="AP147" i="53"/>
  <c r="AO147" i="53"/>
  <c r="AN147" i="53"/>
  <c r="AM147" i="53"/>
  <c r="CG146" i="53"/>
  <c r="CD146" i="53"/>
  <c r="CA146" i="53"/>
  <c r="BX146" i="53"/>
  <c r="BU146" i="53"/>
  <c r="BR146" i="53"/>
  <c r="BO146" i="53"/>
  <c r="BN146" i="53"/>
  <c r="AW146" i="53"/>
  <c r="AV146" i="53"/>
  <c r="AU146" i="53"/>
  <c r="AT146" i="53"/>
  <c r="AS146" i="53"/>
  <c r="AR146" i="53"/>
  <c r="AQ146" i="53"/>
  <c r="AP146" i="53"/>
  <c r="AO146" i="53"/>
  <c r="AN146" i="53"/>
  <c r="AM146" i="53"/>
  <c r="CG145" i="53"/>
  <c r="CD145" i="53"/>
  <c r="CA145" i="53"/>
  <c r="BX145" i="53"/>
  <c r="BU145" i="53"/>
  <c r="BR145" i="53"/>
  <c r="BO145" i="53"/>
  <c r="BN145" i="53"/>
  <c r="AW145" i="53"/>
  <c r="AV145" i="53"/>
  <c r="AU145" i="53"/>
  <c r="AT145" i="53"/>
  <c r="AS145" i="53"/>
  <c r="AR145" i="53"/>
  <c r="AQ145" i="53"/>
  <c r="AP145" i="53"/>
  <c r="AO145" i="53"/>
  <c r="AN145" i="53"/>
  <c r="AM145" i="53"/>
  <c r="CG144" i="53"/>
  <c r="CD144" i="53"/>
  <c r="CA144" i="53"/>
  <c r="BX144" i="53"/>
  <c r="BU144" i="53"/>
  <c r="BR144" i="53"/>
  <c r="BO144" i="53"/>
  <c r="BN144" i="53"/>
  <c r="AW144" i="53"/>
  <c r="AV144" i="53"/>
  <c r="AU144" i="53"/>
  <c r="AT144" i="53"/>
  <c r="AS144" i="53"/>
  <c r="AR144" i="53"/>
  <c r="AQ144" i="53"/>
  <c r="AP144" i="53"/>
  <c r="AO144" i="53"/>
  <c r="AN144" i="53"/>
  <c r="AM144" i="53"/>
  <c r="CG143" i="53"/>
  <c r="CD143" i="53"/>
  <c r="CA143" i="53"/>
  <c r="BX143" i="53"/>
  <c r="BU143" i="53"/>
  <c r="BR143" i="53"/>
  <c r="BO143" i="53"/>
  <c r="BN143" i="53"/>
  <c r="AW143" i="53"/>
  <c r="AV143" i="53"/>
  <c r="AU143" i="53"/>
  <c r="AT143" i="53"/>
  <c r="AS143" i="53"/>
  <c r="AR143" i="53"/>
  <c r="AQ143" i="53"/>
  <c r="AP143" i="53"/>
  <c r="AO143" i="53"/>
  <c r="AN143" i="53"/>
  <c r="AM143" i="53"/>
  <c r="CG142" i="53"/>
  <c r="CD142" i="53"/>
  <c r="CA142" i="53"/>
  <c r="BX142" i="53"/>
  <c r="BU142" i="53"/>
  <c r="BR142" i="53"/>
  <c r="BO142" i="53"/>
  <c r="BN142" i="53"/>
  <c r="AW142" i="53"/>
  <c r="AV142" i="53"/>
  <c r="AU142" i="53"/>
  <c r="AT142" i="53"/>
  <c r="AS142" i="53"/>
  <c r="AR142" i="53"/>
  <c r="AQ142" i="53"/>
  <c r="AP142" i="53"/>
  <c r="AO142" i="53"/>
  <c r="AN142" i="53"/>
  <c r="AM142" i="53"/>
  <c r="CG141" i="53"/>
  <c r="CD141" i="53"/>
  <c r="CA141" i="53"/>
  <c r="BX141" i="53"/>
  <c r="BU141" i="53"/>
  <c r="BR141" i="53"/>
  <c r="BO141" i="53"/>
  <c r="BN141" i="53"/>
  <c r="AW141" i="53"/>
  <c r="AV141" i="53"/>
  <c r="AU141" i="53"/>
  <c r="AT141" i="53"/>
  <c r="AS141" i="53"/>
  <c r="AR141" i="53"/>
  <c r="AQ141" i="53"/>
  <c r="AP141" i="53"/>
  <c r="AO141" i="53"/>
  <c r="AN141" i="53"/>
  <c r="AM141" i="53"/>
  <c r="CG140" i="53"/>
  <c r="CD140" i="53"/>
  <c r="CA140" i="53"/>
  <c r="BX140" i="53"/>
  <c r="BU140" i="53"/>
  <c r="BR140" i="53"/>
  <c r="BO140" i="53"/>
  <c r="BN140" i="53"/>
  <c r="AW140" i="53"/>
  <c r="AV140" i="53"/>
  <c r="AU140" i="53"/>
  <c r="AT140" i="53"/>
  <c r="AS140" i="53"/>
  <c r="AR140" i="53"/>
  <c r="AQ140" i="53"/>
  <c r="AP140" i="53"/>
  <c r="AO140" i="53"/>
  <c r="AN140" i="53"/>
  <c r="AM140" i="53"/>
  <c r="CG139" i="53"/>
  <c r="CD139" i="53"/>
  <c r="CA139" i="53"/>
  <c r="BX139" i="53"/>
  <c r="BU139" i="53"/>
  <c r="BR139" i="53"/>
  <c r="BO139" i="53"/>
  <c r="BN139" i="53"/>
  <c r="AW139" i="53"/>
  <c r="AV139" i="53"/>
  <c r="AU139" i="53"/>
  <c r="AT139" i="53"/>
  <c r="AS139" i="53"/>
  <c r="AR139" i="53"/>
  <c r="AQ139" i="53"/>
  <c r="AP139" i="53"/>
  <c r="AO139" i="53"/>
  <c r="AN139" i="53"/>
  <c r="AM139" i="53"/>
  <c r="CG138" i="53"/>
  <c r="CD138" i="53"/>
  <c r="CA138" i="53"/>
  <c r="BX138" i="53"/>
  <c r="BU138" i="53"/>
  <c r="BR138" i="53"/>
  <c r="BO138" i="53"/>
  <c r="BN138" i="53"/>
  <c r="AW138" i="53"/>
  <c r="AV138" i="53"/>
  <c r="AU138" i="53"/>
  <c r="AT138" i="53"/>
  <c r="AS138" i="53"/>
  <c r="AR138" i="53"/>
  <c r="AQ138" i="53"/>
  <c r="AP138" i="53"/>
  <c r="AO138" i="53"/>
  <c r="AN138" i="53"/>
  <c r="AM138" i="53"/>
  <c r="CG137" i="53"/>
  <c r="CD137" i="53"/>
  <c r="CA137" i="53"/>
  <c r="BX137" i="53"/>
  <c r="BU137" i="53"/>
  <c r="BR137" i="53"/>
  <c r="BO137" i="53"/>
  <c r="BN137" i="53"/>
  <c r="AW137" i="53"/>
  <c r="AV137" i="53"/>
  <c r="AU137" i="53"/>
  <c r="AT137" i="53"/>
  <c r="AS137" i="53"/>
  <c r="AR137" i="53"/>
  <c r="AQ137" i="53"/>
  <c r="AP137" i="53"/>
  <c r="AO137" i="53"/>
  <c r="AN137" i="53"/>
  <c r="AM137" i="53"/>
  <c r="CG136" i="53"/>
  <c r="CD136" i="53"/>
  <c r="CA136" i="53"/>
  <c r="BX136" i="53"/>
  <c r="BU136" i="53"/>
  <c r="BR136" i="53"/>
  <c r="BO136" i="53"/>
  <c r="BN136" i="53"/>
  <c r="AW136" i="53"/>
  <c r="AV136" i="53"/>
  <c r="AU136" i="53"/>
  <c r="AT136" i="53"/>
  <c r="AS136" i="53"/>
  <c r="AR136" i="53"/>
  <c r="AQ136" i="53"/>
  <c r="AP136" i="53"/>
  <c r="AO136" i="53"/>
  <c r="AN136" i="53"/>
  <c r="AM136" i="53"/>
  <c r="CG135" i="53"/>
  <c r="CD135" i="53"/>
  <c r="CA135" i="53"/>
  <c r="BX135" i="53"/>
  <c r="BU135" i="53"/>
  <c r="BR135" i="53"/>
  <c r="BO135" i="53"/>
  <c r="BN135" i="53"/>
  <c r="AW135" i="53"/>
  <c r="AV135" i="53"/>
  <c r="AU135" i="53"/>
  <c r="AT135" i="53"/>
  <c r="AS135" i="53"/>
  <c r="AR135" i="53"/>
  <c r="AQ135" i="53"/>
  <c r="AP135" i="53"/>
  <c r="AO135" i="53"/>
  <c r="AN135" i="53"/>
  <c r="AM135" i="53"/>
  <c r="CG134" i="53"/>
  <c r="CD134" i="53"/>
  <c r="CA134" i="53"/>
  <c r="BX134" i="53"/>
  <c r="BU134" i="53"/>
  <c r="BR134" i="53"/>
  <c r="BO134" i="53"/>
  <c r="BN134" i="53"/>
  <c r="AW134" i="53"/>
  <c r="AV134" i="53"/>
  <c r="AU134" i="53"/>
  <c r="AT134" i="53"/>
  <c r="AS134" i="53"/>
  <c r="AR134" i="53"/>
  <c r="AQ134" i="53"/>
  <c r="AP134" i="53"/>
  <c r="AO134" i="53"/>
  <c r="AN134" i="53"/>
  <c r="AM134" i="53"/>
  <c r="CG133" i="53"/>
  <c r="CD133" i="53"/>
  <c r="CA133" i="53"/>
  <c r="BX133" i="53"/>
  <c r="BU133" i="53"/>
  <c r="BR133" i="53"/>
  <c r="BO133" i="53"/>
  <c r="BN133" i="53"/>
  <c r="AW133" i="53"/>
  <c r="AV133" i="53"/>
  <c r="AU133" i="53"/>
  <c r="AT133" i="53"/>
  <c r="AS133" i="53"/>
  <c r="AR133" i="53"/>
  <c r="AQ133" i="53"/>
  <c r="AP133" i="53"/>
  <c r="AO133" i="53"/>
  <c r="AN133" i="53"/>
  <c r="AM133" i="53"/>
  <c r="CG132" i="53"/>
  <c r="CD132" i="53"/>
  <c r="CA132" i="53"/>
  <c r="BX132" i="53"/>
  <c r="BU132" i="53"/>
  <c r="BR132" i="53"/>
  <c r="BO132" i="53"/>
  <c r="BN132" i="53"/>
  <c r="AW132" i="53"/>
  <c r="AV132" i="53"/>
  <c r="AU132" i="53"/>
  <c r="AT132" i="53"/>
  <c r="AS132" i="53"/>
  <c r="AR132" i="53"/>
  <c r="AQ132" i="53"/>
  <c r="AP132" i="53"/>
  <c r="AO132" i="53"/>
  <c r="AN132" i="53"/>
  <c r="AM132" i="53"/>
  <c r="CG131" i="53"/>
  <c r="CD131" i="53"/>
  <c r="CA131" i="53"/>
  <c r="BX131" i="53"/>
  <c r="BU131" i="53"/>
  <c r="BR131" i="53"/>
  <c r="BO131" i="53"/>
  <c r="BN131" i="53"/>
  <c r="AW131" i="53"/>
  <c r="AV131" i="53"/>
  <c r="AU131" i="53"/>
  <c r="AT131" i="53"/>
  <c r="AS131" i="53"/>
  <c r="AR131" i="53"/>
  <c r="AQ131" i="53"/>
  <c r="AP131" i="53"/>
  <c r="AO131" i="53"/>
  <c r="AN131" i="53"/>
  <c r="AM131" i="53"/>
  <c r="CG130" i="53"/>
  <c r="CD130" i="53"/>
  <c r="CA130" i="53"/>
  <c r="BX130" i="53"/>
  <c r="BU130" i="53"/>
  <c r="BR130" i="53"/>
  <c r="BO130" i="53"/>
  <c r="BN130" i="53"/>
  <c r="AW130" i="53"/>
  <c r="AV130" i="53"/>
  <c r="AU130" i="53"/>
  <c r="AT130" i="53"/>
  <c r="AS130" i="53"/>
  <c r="AR130" i="53"/>
  <c r="AQ130" i="53"/>
  <c r="AP130" i="53"/>
  <c r="AO130" i="53"/>
  <c r="AN130" i="53"/>
  <c r="AM130" i="53"/>
  <c r="CG129" i="53"/>
  <c r="CD129" i="53"/>
  <c r="CA129" i="53"/>
  <c r="BX129" i="53"/>
  <c r="BU129" i="53"/>
  <c r="BR129" i="53"/>
  <c r="BO129" i="53"/>
  <c r="BN129" i="53"/>
  <c r="AW129" i="53"/>
  <c r="AV129" i="53"/>
  <c r="AU129" i="53"/>
  <c r="AT129" i="53"/>
  <c r="AS129" i="53"/>
  <c r="AR129" i="53"/>
  <c r="AQ129" i="53"/>
  <c r="AP129" i="53"/>
  <c r="AO129" i="53"/>
  <c r="AN129" i="53"/>
  <c r="AM129" i="53"/>
  <c r="CG128" i="53"/>
  <c r="CD128" i="53"/>
  <c r="CA128" i="53"/>
  <c r="BX128" i="53"/>
  <c r="BU128" i="53"/>
  <c r="BR128" i="53"/>
  <c r="BO128" i="53"/>
  <c r="BN128" i="53"/>
  <c r="AW128" i="53"/>
  <c r="AV128" i="53"/>
  <c r="AU128" i="53"/>
  <c r="AT128" i="53"/>
  <c r="AS128" i="53"/>
  <c r="AR128" i="53"/>
  <c r="AQ128" i="53"/>
  <c r="AP128" i="53"/>
  <c r="AO128" i="53"/>
  <c r="AN128" i="53"/>
  <c r="AM128" i="53"/>
  <c r="CG127" i="53"/>
  <c r="CD127" i="53"/>
  <c r="CA127" i="53"/>
  <c r="BX127" i="53"/>
  <c r="BU127" i="53"/>
  <c r="BR127" i="53"/>
  <c r="BO127" i="53"/>
  <c r="BN127" i="53"/>
  <c r="AW127" i="53"/>
  <c r="AV127" i="53"/>
  <c r="AU127" i="53"/>
  <c r="AT127" i="53"/>
  <c r="AS127" i="53"/>
  <c r="AR127" i="53"/>
  <c r="AQ127" i="53"/>
  <c r="AP127" i="53"/>
  <c r="AO127" i="53"/>
  <c r="AN127" i="53"/>
  <c r="AM127" i="53"/>
  <c r="CG126" i="53"/>
  <c r="CD126" i="53"/>
  <c r="CA126" i="53"/>
  <c r="BX126" i="53"/>
  <c r="BU126" i="53"/>
  <c r="BR126" i="53"/>
  <c r="BO126" i="53"/>
  <c r="BN126" i="53"/>
  <c r="AW126" i="53"/>
  <c r="AV126" i="53"/>
  <c r="AU126" i="53"/>
  <c r="AT126" i="53"/>
  <c r="AS126" i="53"/>
  <c r="AR126" i="53"/>
  <c r="AQ126" i="53"/>
  <c r="AP126" i="53"/>
  <c r="AO126" i="53"/>
  <c r="AN126" i="53"/>
  <c r="AM126" i="53"/>
  <c r="CG125" i="53"/>
  <c r="CD125" i="53"/>
  <c r="CA125" i="53"/>
  <c r="BX125" i="53"/>
  <c r="BU125" i="53"/>
  <c r="BR125" i="53"/>
  <c r="BO125" i="53"/>
  <c r="BN125" i="53"/>
  <c r="AW125" i="53"/>
  <c r="AV125" i="53"/>
  <c r="AU125" i="53"/>
  <c r="AT125" i="53"/>
  <c r="AS125" i="53"/>
  <c r="AR125" i="53"/>
  <c r="AQ125" i="53"/>
  <c r="AP125" i="53"/>
  <c r="AO125" i="53"/>
  <c r="AN125" i="53"/>
  <c r="AM125" i="53"/>
  <c r="CG124" i="53"/>
  <c r="CD124" i="53"/>
  <c r="CA124" i="53"/>
  <c r="BX124" i="53"/>
  <c r="BU124" i="53"/>
  <c r="BR124" i="53"/>
  <c r="BO124" i="53"/>
  <c r="BN124" i="53"/>
  <c r="AW124" i="53"/>
  <c r="AV124" i="53"/>
  <c r="AU124" i="53"/>
  <c r="AT124" i="53"/>
  <c r="AS124" i="53"/>
  <c r="AR124" i="53"/>
  <c r="AQ124" i="53"/>
  <c r="AP124" i="53"/>
  <c r="AO124" i="53"/>
  <c r="AN124" i="53"/>
  <c r="AM124" i="53"/>
  <c r="CG123" i="53"/>
  <c r="CD123" i="53"/>
  <c r="CA123" i="53"/>
  <c r="BX123" i="53"/>
  <c r="BU123" i="53"/>
  <c r="BR123" i="53"/>
  <c r="BO123" i="53"/>
  <c r="BN123" i="53"/>
  <c r="AW123" i="53"/>
  <c r="AV123" i="53"/>
  <c r="AU123" i="53"/>
  <c r="AT123" i="53"/>
  <c r="AS123" i="53"/>
  <c r="AR123" i="53"/>
  <c r="AQ123" i="53"/>
  <c r="AP123" i="53"/>
  <c r="AO123" i="53"/>
  <c r="AN123" i="53"/>
  <c r="AM123" i="53"/>
  <c r="CG122" i="53"/>
  <c r="CD122" i="53"/>
  <c r="CA122" i="53"/>
  <c r="BX122" i="53"/>
  <c r="BU122" i="53"/>
  <c r="BR122" i="53"/>
  <c r="BO122" i="53"/>
  <c r="BN122" i="53"/>
  <c r="AW122" i="53"/>
  <c r="AV122" i="53"/>
  <c r="AU122" i="53"/>
  <c r="AT122" i="53"/>
  <c r="AS122" i="53"/>
  <c r="AR122" i="53"/>
  <c r="AQ122" i="53"/>
  <c r="AP122" i="53"/>
  <c r="AO122" i="53"/>
  <c r="AN122" i="53"/>
  <c r="AM122" i="53"/>
  <c r="CG121" i="53"/>
  <c r="CD121" i="53"/>
  <c r="CA121" i="53"/>
  <c r="BX121" i="53"/>
  <c r="BU121" i="53"/>
  <c r="BR121" i="53"/>
  <c r="BO121" i="53"/>
  <c r="BN121" i="53"/>
  <c r="AW121" i="53"/>
  <c r="AV121" i="53"/>
  <c r="AU121" i="53"/>
  <c r="AT121" i="53"/>
  <c r="AS121" i="53"/>
  <c r="AR121" i="53"/>
  <c r="AQ121" i="53"/>
  <c r="AP121" i="53"/>
  <c r="AO121" i="53"/>
  <c r="AN121" i="53"/>
  <c r="AM121" i="53"/>
  <c r="CG120" i="53"/>
  <c r="CD120" i="53"/>
  <c r="CA120" i="53"/>
  <c r="BX120" i="53"/>
  <c r="BU120" i="53"/>
  <c r="BR120" i="53"/>
  <c r="BO120" i="53"/>
  <c r="BN120" i="53"/>
  <c r="AW120" i="53"/>
  <c r="AV120" i="53"/>
  <c r="AU120" i="53"/>
  <c r="AT120" i="53"/>
  <c r="AS120" i="53"/>
  <c r="AR120" i="53"/>
  <c r="AQ120" i="53"/>
  <c r="AP120" i="53"/>
  <c r="AO120" i="53"/>
  <c r="AN120" i="53"/>
  <c r="AM120" i="53"/>
  <c r="CG119" i="53"/>
  <c r="CD119" i="53"/>
  <c r="CA119" i="53"/>
  <c r="BX119" i="53"/>
  <c r="BU119" i="53"/>
  <c r="BR119" i="53"/>
  <c r="BO119" i="53"/>
  <c r="BN119" i="53"/>
  <c r="AW119" i="53"/>
  <c r="AV119" i="53"/>
  <c r="AU119" i="53"/>
  <c r="AT119" i="53"/>
  <c r="AS119" i="53"/>
  <c r="AR119" i="53"/>
  <c r="AQ119" i="53"/>
  <c r="AP119" i="53"/>
  <c r="AO119" i="53"/>
  <c r="AN119" i="53"/>
  <c r="AM119" i="53"/>
  <c r="CG118" i="53"/>
  <c r="CD118" i="53"/>
  <c r="CA118" i="53"/>
  <c r="BX118" i="53"/>
  <c r="BU118" i="53"/>
  <c r="BR118" i="53"/>
  <c r="BO118" i="53"/>
  <c r="BN118" i="53"/>
  <c r="AW118" i="53"/>
  <c r="AV118" i="53"/>
  <c r="AU118" i="53"/>
  <c r="AT118" i="53"/>
  <c r="AS118" i="53"/>
  <c r="AR118" i="53"/>
  <c r="AQ118" i="53"/>
  <c r="AP118" i="53"/>
  <c r="AO118" i="53"/>
  <c r="AN118" i="53"/>
  <c r="AM118" i="53"/>
  <c r="CG117" i="53"/>
  <c r="CD117" i="53"/>
  <c r="CA117" i="53"/>
  <c r="BX117" i="53"/>
  <c r="BU117" i="53"/>
  <c r="BR117" i="53"/>
  <c r="BO117" i="53"/>
  <c r="BN117" i="53"/>
  <c r="AW117" i="53"/>
  <c r="AV117" i="53"/>
  <c r="AU117" i="53"/>
  <c r="AT117" i="53"/>
  <c r="AS117" i="53"/>
  <c r="AR117" i="53"/>
  <c r="AQ117" i="53"/>
  <c r="AP117" i="53"/>
  <c r="AO117" i="53"/>
  <c r="AN117" i="53"/>
  <c r="AM117" i="53"/>
  <c r="CG116" i="53"/>
  <c r="CD116" i="53"/>
  <c r="CA116" i="53"/>
  <c r="BX116" i="53"/>
  <c r="BU116" i="53"/>
  <c r="BR116" i="53"/>
  <c r="BO116" i="53"/>
  <c r="BN116" i="53"/>
  <c r="AW116" i="53"/>
  <c r="AV116" i="53"/>
  <c r="AU116" i="53"/>
  <c r="AT116" i="53"/>
  <c r="AS116" i="53"/>
  <c r="AR116" i="53"/>
  <c r="AQ116" i="53"/>
  <c r="AP116" i="53"/>
  <c r="AO116" i="53"/>
  <c r="AN116" i="53"/>
  <c r="AM116" i="53"/>
  <c r="CG115" i="53"/>
  <c r="CD115" i="53"/>
  <c r="CA115" i="53"/>
  <c r="BX115" i="53"/>
  <c r="BU115" i="53"/>
  <c r="BR115" i="53"/>
  <c r="BO115" i="53"/>
  <c r="BN115" i="53"/>
  <c r="AW115" i="53"/>
  <c r="AV115" i="53"/>
  <c r="AU115" i="53"/>
  <c r="AT115" i="53"/>
  <c r="AS115" i="53"/>
  <c r="AR115" i="53"/>
  <c r="AQ115" i="53"/>
  <c r="AP115" i="53"/>
  <c r="AO115" i="53"/>
  <c r="AN115" i="53"/>
  <c r="AM115" i="53"/>
  <c r="CG114" i="53"/>
  <c r="CD114" i="53"/>
  <c r="CA114" i="53"/>
  <c r="BX114" i="53"/>
  <c r="BU114" i="53"/>
  <c r="BR114" i="53"/>
  <c r="BO114" i="53"/>
  <c r="BN114" i="53"/>
  <c r="AW114" i="53"/>
  <c r="AV114" i="53"/>
  <c r="AU114" i="53"/>
  <c r="AT114" i="53"/>
  <c r="AS114" i="53"/>
  <c r="AR114" i="53"/>
  <c r="AQ114" i="53"/>
  <c r="AP114" i="53"/>
  <c r="AO114" i="53"/>
  <c r="AN114" i="53"/>
  <c r="AM114" i="53"/>
  <c r="CG113" i="53"/>
  <c r="CD113" i="53"/>
  <c r="CA113" i="53"/>
  <c r="BX113" i="53"/>
  <c r="BU113" i="53"/>
  <c r="BR113" i="53"/>
  <c r="BO113" i="53"/>
  <c r="BN113" i="53"/>
  <c r="AW113" i="53"/>
  <c r="AV113" i="53"/>
  <c r="AU113" i="53"/>
  <c r="AT113" i="53"/>
  <c r="AS113" i="53"/>
  <c r="AR113" i="53"/>
  <c r="AQ113" i="53"/>
  <c r="AP113" i="53"/>
  <c r="AO113" i="53"/>
  <c r="AN113" i="53"/>
  <c r="AM113" i="53"/>
  <c r="CG112" i="53"/>
  <c r="CD112" i="53"/>
  <c r="CA112" i="53"/>
  <c r="BX112" i="53"/>
  <c r="BU112" i="53"/>
  <c r="BR112" i="53"/>
  <c r="BO112" i="53"/>
  <c r="BN112" i="53"/>
  <c r="AW112" i="53"/>
  <c r="AV112" i="53"/>
  <c r="AU112" i="53"/>
  <c r="AT112" i="53"/>
  <c r="AS112" i="53"/>
  <c r="AR112" i="53"/>
  <c r="AQ112" i="53"/>
  <c r="AP112" i="53"/>
  <c r="AO112" i="53"/>
  <c r="AN112" i="53"/>
  <c r="AM112" i="53"/>
  <c r="CG111" i="53"/>
  <c r="CD111" i="53"/>
  <c r="CA111" i="53"/>
  <c r="BX111" i="53"/>
  <c r="BU111" i="53"/>
  <c r="BR111" i="53"/>
  <c r="BO111" i="53"/>
  <c r="BN111" i="53"/>
  <c r="AW111" i="53"/>
  <c r="AV111" i="53"/>
  <c r="AU111" i="53"/>
  <c r="AT111" i="53"/>
  <c r="AS111" i="53"/>
  <c r="AR111" i="53"/>
  <c r="AQ111" i="53"/>
  <c r="AP111" i="53"/>
  <c r="AO111" i="53"/>
  <c r="AN111" i="53"/>
  <c r="AM111" i="53"/>
  <c r="CG110" i="53"/>
  <c r="CD110" i="53"/>
  <c r="CA110" i="53"/>
  <c r="BX110" i="53"/>
  <c r="BU110" i="53"/>
  <c r="BR110" i="53"/>
  <c r="BO110" i="53"/>
  <c r="BN110" i="53"/>
  <c r="AW110" i="53"/>
  <c r="AV110" i="53"/>
  <c r="AU110" i="53"/>
  <c r="AT110" i="53"/>
  <c r="AS110" i="53"/>
  <c r="AR110" i="53"/>
  <c r="AQ110" i="53"/>
  <c r="AP110" i="53"/>
  <c r="AO110" i="53"/>
  <c r="AN110" i="53"/>
  <c r="AM110" i="53"/>
  <c r="CG109" i="53"/>
  <c r="CD109" i="53"/>
  <c r="CA109" i="53"/>
  <c r="BX109" i="53"/>
  <c r="BU109" i="53"/>
  <c r="BR109" i="53"/>
  <c r="BO109" i="53"/>
  <c r="BN109" i="53"/>
  <c r="AW109" i="53"/>
  <c r="AV109" i="53"/>
  <c r="AU109" i="53"/>
  <c r="AT109" i="53"/>
  <c r="AS109" i="53"/>
  <c r="AR109" i="53"/>
  <c r="AQ109" i="53"/>
  <c r="AP109" i="53"/>
  <c r="AO109" i="53"/>
  <c r="AN109" i="53"/>
  <c r="AM109" i="53"/>
  <c r="CG108" i="53"/>
  <c r="CD108" i="53"/>
  <c r="CA108" i="53"/>
  <c r="BX108" i="53"/>
  <c r="BU108" i="53"/>
  <c r="BR108" i="53"/>
  <c r="BO108" i="53"/>
  <c r="BN108" i="53"/>
  <c r="AW108" i="53"/>
  <c r="AV108" i="53"/>
  <c r="AU108" i="53"/>
  <c r="AT108" i="53"/>
  <c r="AS108" i="53"/>
  <c r="AR108" i="53"/>
  <c r="AQ108" i="53"/>
  <c r="AP108" i="53"/>
  <c r="AO108" i="53"/>
  <c r="AN108" i="53"/>
  <c r="AM108" i="53"/>
  <c r="CG107" i="53"/>
  <c r="CD107" i="53"/>
  <c r="CA107" i="53"/>
  <c r="BX107" i="53"/>
  <c r="BU107" i="53"/>
  <c r="BR107" i="53"/>
  <c r="BO107" i="53"/>
  <c r="BN107" i="53"/>
  <c r="AW107" i="53"/>
  <c r="AV107" i="53"/>
  <c r="AU107" i="53"/>
  <c r="AT107" i="53"/>
  <c r="AS107" i="53"/>
  <c r="AR107" i="53"/>
  <c r="AQ107" i="53"/>
  <c r="AP107" i="53"/>
  <c r="AO107" i="53"/>
  <c r="AN107" i="53"/>
  <c r="AM107" i="53"/>
  <c r="CG106" i="53"/>
  <c r="CD106" i="53"/>
  <c r="CA106" i="53"/>
  <c r="BX106" i="53"/>
  <c r="BU106" i="53"/>
  <c r="BR106" i="53"/>
  <c r="BO106" i="53"/>
  <c r="BN106" i="53"/>
  <c r="AW106" i="53"/>
  <c r="AV106" i="53"/>
  <c r="AU106" i="53"/>
  <c r="AT106" i="53"/>
  <c r="AS106" i="53"/>
  <c r="AR106" i="53"/>
  <c r="AQ106" i="53"/>
  <c r="AP106" i="53"/>
  <c r="AO106" i="53"/>
  <c r="AN106" i="53"/>
  <c r="AM106" i="53"/>
  <c r="CG105" i="53"/>
  <c r="CD105" i="53"/>
  <c r="CA105" i="53"/>
  <c r="BX105" i="53"/>
  <c r="BU105" i="53"/>
  <c r="BR105" i="53"/>
  <c r="BO105" i="53"/>
  <c r="BN105" i="53"/>
  <c r="AW105" i="53"/>
  <c r="AV105" i="53"/>
  <c r="AU105" i="53"/>
  <c r="AT105" i="53"/>
  <c r="AS105" i="53"/>
  <c r="AR105" i="53"/>
  <c r="AQ105" i="53"/>
  <c r="AP105" i="53"/>
  <c r="AO105" i="53"/>
  <c r="AN105" i="53"/>
  <c r="AM105" i="53"/>
  <c r="CG104" i="53"/>
  <c r="CD104" i="53"/>
  <c r="CA104" i="53"/>
  <c r="BX104" i="53"/>
  <c r="BU104" i="53"/>
  <c r="BR104" i="53"/>
  <c r="BO104" i="53"/>
  <c r="BN104" i="53"/>
  <c r="AW104" i="53"/>
  <c r="AV104" i="53"/>
  <c r="AU104" i="53"/>
  <c r="AT104" i="53"/>
  <c r="AS104" i="53"/>
  <c r="AR104" i="53"/>
  <c r="AQ104" i="53"/>
  <c r="AP104" i="53"/>
  <c r="AO104" i="53"/>
  <c r="AN104" i="53"/>
  <c r="AM104" i="53"/>
  <c r="CG103" i="53"/>
  <c r="CD103" i="53"/>
  <c r="CA103" i="53"/>
  <c r="BX103" i="53"/>
  <c r="BU103" i="53"/>
  <c r="BR103" i="53"/>
  <c r="BO103" i="53"/>
  <c r="BN103" i="53"/>
  <c r="AW103" i="53"/>
  <c r="AV103" i="53"/>
  <c r="AU103" i="53"/>
  <c r="AT103" i="53"/>
  <c r="AS103" i="53"/>
  <c r="AR103" i="53"/>
  <c r="AQ103" i="53"/>
  <c r="AP103" i="53"/>
  <c r="AO103" i="53"/>
  <c r="AN103" i="53"/>
  <c r="AM103" i="53"/>
  <c r="CG102" i="53"/>
  <c r="CD102" i="53"/>
  <c r="CA102" i="53"/>
  <c r="BX102" i="53"/>
  <c r="BU102" i="53"/>
  <c r="BR102" i="53"/>
  <c r="BO102" i="53"/>
  <c r="BN102" i="53"/>
  <c r="AW102" i="53"/>
  <c r="AV102" i="53"/>
  <c r="AU102" i="53"/>
  <c r="AT102" i="53"/>
  <c r="AS102" i="53"/>
  <c r="AR102" i="53"/>
  <c r="AQ102" i="53"/>
  <c r="AP102" i="53"/>
  <c r="AO102" i="53"/>
  <c r="AN102" i="53"/>
  <c r="AM102" i="53"/>
  <c r="CG101" i="53"/>
  <c r="CD101" i="53"/>
  <c r="CA101" i="53"/>
  <c r="BX101" i="53"/>
  <c r="BU101" i="53"/>
  <c r="BR101" i="53"/>
  <c r="BO101" i="53"/>
  <c r="BN101" i="53"/>
  <c r="AW101" i="53"/>
  <c r="AV101" i="53"/>
  <c r="AU101" i="53"/>
  <c r="AT101" i="53"/>
  <c r="AS101" i="53"/>
  <c r="AR101" i="53"/>
  <c r="AQ101" i="53"/>
  <c r="AP101" i="53"/>
  <c r="AO101" i="53"/>
  <c r="AN101" i="53"/>
  <c r="AM101" i="53"/>
  <c r="CG100" i="53"/>
  <c r="CD100" i="53"/>
  <c r="CA100" i="53"/>
  <c r="BX100" i="53"/>
  <c r="BU100" i="53"/>
  <c r="BR100" i="53"/>
  <c r="BO100" i="53"/>
  <c r="BN100" i="53"/>
  <c r="AW100" i="53"/>
  <c r="AV100" i="53"/>
  <c r="AU100" i="53"/>
  <c r="AT100" i="53"/>
  <c r="AS100" i="53"/>
  <c r="AR100" i="53"/>
  <c r="AQ100" i="53"/>
  <c r="AP100" i="53"/>
  <c r="AO100" i="53"/>
  <c r="AN100" i="53"/>
  <c r="AM100" i="53"/>
  <c r="CG99" i="53"/>
  <c r="CD99" i="53"/>
  <c r="CA99" i="53"/>
  <c r="BX99" i="53"/>
  <c r="BU99" i="53"/>
  <c r="BR99" i="53"/>
  <c r="BO99" i="53"/>
  <c r="BN99" i="53"/>
  <c r="AW99" i="53"/>
  <c r="AV99" i="53"/>
  <c r="AU99" i="53"/>
  <c r="AT99" i="53"/>
  <c r="AS99" i="53"/>
  <c r="AR99" i="53"/>
  <c r="AQ99" i="53"/>
  <c r="AP99" i="53"/>
  <c r="AO99" i="53"/>
  <c r="AN99" i="53"/>
  <c r="AM99" i="53"/>
  <c r="CG98" i="53"/>
  <c r="CD98" i="53"/>
  <c r="CA98" i="53"/>
  <c r="BX98" i="53"/>
  <c r="BU98" i="53"/>
  <c r="BR98" i="53"/>
  <c r="BO98" i="53"/>
  <c r="BN98" i="53"/>
  <c r="AW98" i="53"/>
  <c r="AV98" i="53"/>
  <c r="AU98" i="53"/>
  <c r="AT98" i="53"/>
  <c r="AS98" i="53"/>
  <c r="AR98" i="53"/>
  <c r="AQ98" i="53"/>
  <c r="AP98" i="53"/>
  <c r="AO98" i="53"/>
  <c r="AN98" i="53"/>
  <c r="AM98" i="53"/>
  <c r="CG97" i="53"/>
  <c r="CD97" i="53"/>
  <c r="CA97" i="53"/>
  <c r="BX97" i="53"/>
  <c r="BU97" i="53"/>
  <c r="BR97" i="53"/>
  <c r="BO97" i="53"/>
  <c r="BN97" i="53"/>
  <c r="AW97" i="53"/>
  <c r="AV97" i="53"/>
  <c r="AU97" i="53"/>
  <c r="AT97" i="53"/>
  <c r="AS97" i="53"/>
  <c r="AR97" i="53"/>
  <c r="AQ97" i="53"/>
  <c r="AP97" i="53"/>
  <c r="AO97" i="53"/>
  <c r="AN97" i="53"/>
  <c r="AM97" i="53"/>
  <c r="CG96" i="53"/>
  <c r="CD96" i="53"/>
  <c r="CA96" i="53"/>
  <c r="BX96" i="53"/>
  <c r="BU96" i="53"/>
  <c r="BR96" i="53"/>
  <c r="BO96" i="53"/>
  <c r="BN96" i="53"/>
  <c r="AW96" i="53"/>
  <c r="AV96" i="53"/>
  <c r="AU96" i="53"/>
  <c r="AT96" i="53"/>
  <c r="AS96" i="53"/>
  <c r="AR96" i="53"/>
  <c r="AQ96" i="53"/>
  <c r="AP96" i="53"/>
  <c r="AO96" i="53"/>
  <c r="AN96" i="53"/>
  <c r="AM96" i="53"/>
  <c r="CG95" i="53"/>
  <c r="CD95" i="53"/>
  <c r="CA95" i="53"/>
  <c r="BX95" i="53"/>
  <c r="BU95" i="53"/>
  <c r="BR95" i="53"/>
  <c r="BO95" i="53"/>
  <c r="BN95" i="53"/>
  <c r="AW95" i="53"/>
  <c r="AV95" i="53"/>
  <c r="AU95" i="53"/>
  <c r="AT95" i="53"/>
  <c r="AS95" i="53"/>
  <c r="AR95" i="53"/>
  <c r="AQ95" i="53"/>
  <c r="AP95" i="53"/>
  <c r="AO95" i="53"/>
  <c r="AN95" i="53"/>
  <c r="AM95" i="53"/>
  <c r="CG94" i="53"/>
  <c r="CD94" i="53"/>
  <c r="CA94" i="53"/>
  <c r="BX94" i="53"/>
  <c r="BU94" i="53"/>
  <c r="BR94" i="53"/>
  <c r="BO94" i="53"/>
  <c r="BN94" i="53"/>
  <c r="AW94" i="53"/>
  <c r="AV94" i="53"/>
  <c r="AU94" i="53"/>
  <c r="AT94" i="53"/>
  <c r="AS94" i="53"/>
  <c r="AR94" i="53"/>
  <c r="AQ94" i="53"/>
  <c r="AP94" i="53"/>
  <c r="AO94" i="53"/>
  <c r="AN94" i="53"/>
  <c r="AM94" i="53"/>
  <c r="CG93" i="53"/>
  <c r="CD93" i="53"/>
  <c r="CA93" i="53"/>
  <c r="BX93" i="53"/>
  <c r="BU93" i="53"/>
  <c r="BR93" i="53"/>
  <c r="BO93" i="53"/>
  <c r="BN93" i="53"/>
  <c r="AW93" i="53"/>
  <c r="AV93" i="53"/>
  <c r="AU93" i="53"/>
  <c r="AT93" i="53"/>
  <c r="AS93" i="53"/>
  <c r="AR93" i="53"/>
  <c r="AQ93" i="53"/>
  <c r="AP93" i="53"/>
  <c r="AO93" i="53"/>
  <c r="AN93" i="53"/>
  <c r="AM93" i="53"/>
  <c r="CG92" i="53"/>
  <c r="CD92" i="53"/>
  <c r="CA92" i="53"/>
  <c r="BX92" i="53"/>
  <c r="BU92" i="53"/>
  <c r="BR92" i="53"/>
  <c r="BO92" i="53"/>
  <c r="BN92" i="53"/>
  <c r="AW92" i="53"/>
  <c r="AV92" i="53"/>
  <c r="AU92" i="53"/>
  <c r="AT92" i="53"/>
  <c r="AS92" i="53"/>
  <c r="AR92" i="53"/>
  <c r="AQ92" i="53"/>
  <c r="AP92" i="53"/>
  <c r="AO92" i="53"/>
  <c r="AN92" i="53"/>
  <c r="AM92" i="53"/>
  <c r="CG91" i="53"/>
  <c r="CD91" i="53"/>
  <c r="CA91" i="53"/>
  <c r="BX91" i="53"/>
  <c r="BU91" i="53"/>
  <c r="BR91" i="53"/>
  <c r="BO91" i="53"/>
  <c r="BN91" i="53"/>
  <c r="AW91" i="53"/>
  <c r="AV91" i="53"/>
  <c r="AU91" i="53"/>
  <c r="AT91" i="53"/>
  <c r="AS91" i="53"/>
  <c r="AR91" i="53"/>
  <c r="AQ91" i="53"/>
  <c r="AP91" i="53"/>
  <c r="AO91" i="53"/>
  <c r="AN91" i="53"/>
  <c r="AM91" i="53"/>
  <c r="CG90" i="53"/>
  <c r="CD90" i="53"/>
  <c r="CA90" i="53"/>
  <c r="BX90" i="53"/>
  <c r="BU90" i="53"/>
  <c r="BR90" i="53"/>
  <c r="BO90" i="53"/>
  <c r="BN90" i="53"/>
  <c r="AW90" i="53"/>
  <c r="AV90" i="53"/>
  <c r="AU90" i="53"/>
  <c r="AT90" i="53"/>
  <c r="AS90" i="53"/>
  <c r="AR90" i="53"/>
  <c r="AQ90" i="53"/>
  <c r="AP90" i="53"/>
  <c r="AO90" i="53"/>
  <c r="AN90" i="53"/>
  <c r="AM90" i="53"/>
  <c r="CG89" i="53"/>
  <c r="CD89" i="53"/>
  <c r="CA89" i="53"/>
  <c r="BX89" i="53"/>
  <c r="BU89" i="53"/>
  <c r="BR89" i="53"/>
  <c r="BO89" i="53"/>
  <c r="BN89" i="53"/>
  <c r="AW89" i="53"/>
  <c r="AV89" i="53"/>
  <c r="AU89" i="53"/>
  <c r="AT89" i="53"/>
  <c r="AS89" i="53"/>
  <c r="AR89" i="53"/>
  <c r="AQ89" i="53"/>
  <c r="AP89" i="53"/>
  <c r="AO89" i="53"/>
  <c r="AN89" i="53"/>
  <c r="AM89" i="53"/>
  <c r="CG88" i="53"/>
  <c r="CD88" i="53"/>
  <c r="CA88" i="53"/>
  <c r="BX88" i="53"/>
  <c r="BU88" i="53"/>
  <c r="BR88" i="53"/>
  <c r="BO88" i="53"/>
  <c r="BN88" i="53"/>
  <c r="AW88" i="53"/>
  <c r="AV88" i="53"/>
  <c r="AU88" i="53"/>
  <c r="AT88" i="53"/>
  <c r="AS88" i="53"/>
  <c r="AR88" i="53"/>
  <c r="AQ88" i="53"/>
  <c r="AP88" i="53"/>
  <c r="AO88" i="53"/>
  <c r="AN88" i="53"/>
  <c r="AM88" i="53"/>
  <c r="CG87" i="53"/>
  <c r="CD87" i="53"/>
  <c r="CA87" i="53"/>
  <c r="BX87" i="53"/>
  <c r="BU87" i="53"/>
  <c r="BR87" i="53"/>
  <c r="BO87" i="53"/>
  <c r="BN87" i="53"/>
  <c r="AW87" i="53"/>
  <c r="AV87" i="53"/>
  <c r="AU87" i="53"/>
  <c r="AT87" i="53"/>
  <c r="AS87" i="53"/>
  <c r="AR87" i="53"/>
  <c r="AQ87" i="53"/>
  <c r="AP87" i="53"/>
  <c r="AO87" i="53"/>
  <c r="AN87" i="53"/>
  <c r="AM87" i="53"/>
  <c r="CG86" i="53"/>
  <c r="CD86" i="53"/>
  <c r="CA86" i="53"/>
  <c r="BX86" i="53"/>
  <c r="BU86" i="53"/>
  <c r="BR86" i="53"/>
  <c r="BO86" i="53"/>
  <c r="BN86" i="53"/>
  <c r="AW86" i="53"/>
  <c r="AV86" i="53"/>
  <c r="AU86" i="53"/>
  <c r="AT86" i="53"/>
  <c r="AS86" i="53"/>
  <c r="AR86" i="53"/>
  <c r="AQ86" i="53"/>
  <c r="AP86" i="53"/>
  <c r="AO86" i="53"/>
  <c r="AN86" i="53"/>
  <c r="AM86" i="53"/>
  <c r="CG85" i="53"/>
  <c r="CD85" i="53"/>
  <c r="CA85" i="53"/>
  <c r="BX85" i="53"/>
  <c r="BU85" i="53"/>
  <c r="BR85" i="53"/>
  <c r="BO85" i="53"/>
  <c r="BN85" i="53"/>
  <c r="AW85" i="53"/>
  <c r="AV85" i="53"/>
  <c r="AU85" i="53"/>
  <c r="AT85" i="53"/>
  <c r="AS85" i="53"/>
  <c r="AR85" i="53"/>
  <c r="AQ85" i="53"/>
  <c r="AP85" i="53"/>
  <c r="AO85" i="53"/>
  <c r="AN85" i="53"/>
  <c r="AM85" i="53"/>
  <c r="CG84" i="53"/>
  <c r="CD84" i="53"/>
  <c r="CA84" i="53"/>
  <c r="BX84" i="53"/>
  <c r="BU84" i="53"/>
  <c r="BR84" i="53"/>
  <c r="BO84" i="53"/>
  <c r="BN84" i="53"/>
  <c r="AW84" i="53"/>
  <c r="AV84" i="53"/>
  <c r="AU84" i="53"/>
  <c r="AT84" i="53"/>
  <c r="AS84" i="53"/>
  <c r="AR84" i="53"/>
  <c r="AQ84" i="53"/>
  <c r="AP84" i="53"/>
  <c r="AO84" i="53"/>
  <c r="AN84" i="53"/>
  <c r="AM84" i="53"/>
  <c r="CG83" i="53"/>
  <c r="CD83" i="53"/>
  <c r="CA83" i="53"/>
  <c r="BX83" i="53"/>
  <c r="BU83" i="53"/>
  <c r="BR83" i="53"/>
  <c r="BO83" i="53"/>
  <c r="BN83" i="53"/>
  <c r="AW83" i="53"/>
  <c r="AV83" i="53"/>
  <c r="AU83" i="53"/>
  <c r="AT83" i="53"/>
  <c r="AS83" i="53"/>
  <c r="AR83" i="53"/>
  <c r="AQ83" i="53"/>
  <c r="AP83" i="53"/>
  <c r="AO83" i="53"/>
  <c r="AN83" i="53"/>
  <c r="AM83" i="53"/>
  <c r="CG82" i="53"/>
  <c r="CD82" i="53"/>
  <c r="CA82" i="53"/>
  <c r="BX82" i="53"/>
  <c r="BU82" i="53"/>
  <c r="BR82" i="53"/>
  <c r="BO82" i="53"/>
  <c r="BN82" i="53"/>
  <c r="AW82" i="53"/>
  <c r="AV82" i="53"/>
  <c r="AU82" i="53"/>
  <c r="AT82" i="53"/>
  <c r="AS82" i="53"/>
  <c r="AR82" i="53"/>
  <c r="AQ82" i="53"/>
  <c r="AP82" i="53"/>
  <c r="AO82" i="53"/>
  <c r="AN82" i="53"/>
  <c r="AM82" i="53"/>
  <c r="CG81" i="53"/>
  <c r="CD81" i="53"/>
  <c r="CA81" i="53"/>
  <c r="BX81" i="53"/>
  <c r="BU81" i="53"/>
  <c r="BR81" i="53"/>
  <c r="BO81" i="53"/>
  <c r="BN81" i="53"/>
  <c r="AW81" i="53"/>
  <c r="AV81" i="53"/>
  <c r="AU81" i="53"/>
  <c r="AT81" i="53"/>
  <c r="AS81" i="53"/>
  <c r="AR81" i="53"/>
  <c r="AQ81" i="53"/>
  <c r="AP81" i="53"/>
  <c r="AO81" i="53"/>
  <c r="AN81" i="53"/>
  <c r="AM81" i="53"/>
  <c r="CG80" i="53"/>
  <c r="CD80" i="53"/>
  <c r="CA80" i="53"/>
  <c r="BX80" i="53"/>
  <c r="BU80" i="53"/>
  <c r="BR80" i="53"/>
  <c r="BO80" i="53"/>
  <c r="BN80" i="53"/>
  <c r="AW80" i="53"/>
  <c r="AV80" i="53"/>
  <c r="AU80" i="53"/>
  <c r="AT80" i="53"/>
  <c r="AS80" i="53"/>
  <c r="AR80" i="53"/>
  <c r="AQ80" i="53"/>
  <c r="AP80" i="53"/>
  <c r="AO80" i="53"/>
  <c r="AN80" i="53"/>
  <c r="AM80" i="53"/>
  <c r="CG79" i="53"/>
  <c r="CD79" i="53"/>
  <c r="CA79" i="53"/>
  <c r="BX79" i="53"/>
  <c r="BU79" i="53"/>
  <c r="BR79" i="53"/>
  <c r="BO79" i="53"/>
  <c r="BN79" i="53"/>
  <c r="AW79" i="53"/>
  <c r="AV79" i="53"/>
  <c r="AU79" i="53"/>
  <c r="AT79" i="53"/>
  <c r="AS79" i="53"/>
  <c r="AR79" i="53"/>
  <c r="AQ79" i="53"/>
  <c r="AP79" i="53"/>
  <c r="AO79" i="53"/>
  <c r="AN79" i="53"/>
  <c r="AM79" i="53"/>
  <c r="CG78" i="53"/>
  <c r="CD78" i="53"/>
  <c r="CA78" i="53"/>
  <c r="BX78" i="53"/>
  <c r="BU78" i="53"/>
  <c r="BR78" i="53"/>
  <c r="BO78" i="53"/>
  <c r="BN78" i="53"/>
  <c r="AW78" i="53"/>
  <c r="AV78" i="53"/>
  <c r="AU78" i="53"/>
  <c r="AT78" i="53"/>
  <c r="AS78" i="53"/>
  <c r="AR78" i="53"/>
  <c r="AQ78" i="53"/>
  <c r="AP78" i="53"/>
  <c r="AO78" i="53"/>
  <c r="AN78" i="53"/>
  <c r="AM78" i="53"/>
  <c r="CG77" i="53"/>
  <c r="CD77" i="53"/>
  <c r="CA77" i="53"/>
  <c r="BX77" i="53"/>
  <c r="BU77" i="53"/>
  <c r="BR77" i="53"/>
  <c r="BO77" i="53"/>
  <c r="BN77" i="53"/>
  <c r="AW77" i="53"/>
  <c r="AV77" i="53"/>
  <c r="AU77" i="53"/>
  <c r="AT77" i="53"/>
  <c r="AS77" i="53"/>
  <c r="AR77" i="53"/>
  <c r="AQ77" i="53"/>
  <c r="AP77" i="53"/>
  <c r="AO77" i="53"/>
  <c r="AN77" i="53"/>
  <c r="AM77" i="53"/>
  <c r="CG76" i="53"/>
  <c r="CD76" i="53"/>
  <c r="CA76" i="53"/>
  <c r="BX76" i="53"/>
  <c r="BU76" i="53"/>
  <c r="BR76" i="53"/>
  <c r="BO76" i="53"/>
  <c r="BN76" i="53"/>
  <c r="AW76" i="53"/>
  <c r="AV76" i="53"/>
  <c r="AU76" i="53"/>
  <c r="AT76" i="53"/>
  <c r="AS76" i="53"/>
  <c r="AR76" i="53"/>
  <c r="AQ76" i="53"/>
  <c r="AP76" i="53"/>
  <c r="AO76" i="53"/>
  <c r="AN76" i="53"/>
  <c r="AM76" i="53"/>
  <c r="CG75" i="53"/>
  <c r="CD75" i="53"/>
  <c r="CA75" i="53"/>
  <c r="BX75" i="53"/>
  <c r="BU75" i="53"/>
  <c r="BR75" i="53"/>
  <c r="BO75" i="53"/>
  <c r="BN75" i="53"/>
  <c r="AW75" i="53"/>
  <c r="AV75" i="53"/>
  <c r="AU75" i="53"/>
  <c r="AT75" i="53"/>
  <c r="AS75" i="53"/>
  <c r="AR75" i="53"/>
  <c r="AQ75" i="53"/>
  <c r="AP75" i="53"/>
  <c r="AO75" i="53"/>
  <c r="AN75" i="53"/>
  <c r="AM75" i="53"/>
  <c r="CG74" i="53"/>
  <c r="CD74" i="53"/>
  <c r="CA74" i="53"/>
  <c r="BX74" i="53"/>
  <c r="BU74" i="53"/>
  <c r="BR74" i="53"/>
  <c r="BO74" i="53"/>
  <c r="BN74" i="53"/>
  <c r="AW74" i="53"/>
  <c r="AV74" i="53"/>
  <c r="AU74" i="53"/>
  <c r="AT74" i="53"/>
  <c r="AS74" i="53"/>
  <c r="AR74" i="53"/>
  <c r="AQ74" i="53"/>
  <c r="AP74" i="53"/>
  <c r="AO74" i="53"/>
  <c r="AN74" i="53"/>
  <c r="AM74" i="53"/>
  <c r="CG73" i="53"/>
  <c r="CD73" i="53"/>
  <c r="CA73" i="53"/>
  <c r="BX73" i="53"/>
  <c r="BU73" i="53"/>
  <c r="BR73" i="53"/>
  <c r="BO73" i="53"/>
  <c r="BN73" i="53"/>
  <c r="AW73" i="53"/>
  <c r="AV73" i="53"/>
  <c r="AU73" i="53"/>
  <c r="AT73" i="53"/>
  <c r="AS73" i="53"/>
  <c r="AR73" i="53"/>
  <c r="AQ73" i="53"/>
  <c r="AP73" i="53"/>
  <c r="AO73" i="53"/>
  <c r="AN73" i="53"/>
  <c r="AM73" i="53"/>
  <c r="CG72" i="53"/>
  <c r="CD72" i="53"/>
  <c r="CA72" i="53"/>
  <c r="BX72" i="53"/>
  <c r="BU72" i="53"/>
  <c r="BR72" i="53"/>
  <c r="BO72" i="53"/>
  <c r="BN72" i="53"/>
  <c r="AW72" i="53"/>
  <c r="AV72" i="53"/>
  <c r="AU72" i="53"/>
  <c r="AT72" i="53"/>
  <c r="AS72" i="53"/>
  <c r="AR72" i="53"/>
  <c r="AQ72" i="53"/>
  <c r="AP72" i="53"/>
  <c r="AO72" i="53"/>
  <c r="AN72" i="53"/>
  <c r="AM72" i="53"/>
  <c r="CG71" i="53"/>
  <c r="CD71" i="53"/>
  <c r="CA71" i="53"/>
  <c r="BX71" i="53"/>
  <c r="BU71" i="53"/>
  <c r="BR71" i="53"/>
  <c r="BO71" i="53"/>
  <c r="BN71" i="53"/>
  <c r="AW71" i="53"/>
  <c r="AV71" i="53"/>
  <c r="AU71" i="53"/>
  <c r="AT71" i="53"/>
  <c r="AS71" i="53"/>
  <c r="AR71" i="53"/>
  <c r="AQ71" i="53"/>
  <c r="AP71" i="53"/>
  <c r="AO71" i="53"/>
  <c r="AN71" i="53"/>
  <c r="AM71" i="53"/>
  <c r="CG70" i="53"/>
  <c r="CD70" i="53"/>
  <c r="CA70" i="53"/>
  <c r="BX70" i="53"/>
  <c r="BU70" i="53"/>
  <c r="BR70" i="53"/>
  <c r="BO70" i="53"/>
  <c r="BN70" i="53"/>
  <c r="AW70" i="53"/>
  <c r="AV70" i="53"/>
  <c r="AU70" i="53"/>
  <c r="AT70" i="53"/>
  <c r="AS70" i="53"/>
  <c r="AR70" i="53"/>
  <c r="AQ70" i="53"/>
  <c r="AP70" i="53"/>
  <c r="AO70" i="53"/>
  <c r="AN70" i="53"/>
  <c r="AM70" i="53"/>
  <c r="CG69" i="53"/>
  <c r="CD69" i="53"/>
  <c r="CA69" i="53"/>
  <c r="BX69" i="53"/>
  <c r="BU69" i="53"/>
  <c r="BR69" i="53"/>
  <c r="BO69" i="53"/>
  <c r="BN69" i="53"/>
  <c r="AW69" i="53"/>
  <c r="AV69" i="53"/>
  <c r="AU69" i="53"/>
  <c r="AT69" i="53"/>
  <c r="AS69" i="53"/>
  <c r="AR69" i="53"/>
  <c r="AQ69" i="53"/>
  <c r="AP69" i="53"/>
  <c r="AO69" i="53"/>
  <c r="AN69" i="53"/>
  <c r="AM69" i="53"/>
  <c r="CG68" i="53"/>
  <c r="CD68" i="53"/>
  <c r="CA68" i="53"/>
  <c r="BX68" i="53"/>
  <c r="BU68" i="53"/>
  <c r="BR68" i="53"/>
  <c r="BO68" i="53"/>
  <c r="BN68" i="53"/>
  <c r="AW68" i="53"/>
  <c r="AV68" i="53"/>
  <c r="AU68" i="53"/>
  <c r="AT68" i="53"/>
  <c r="AS68" i="53"/>
  <c r="AR68" i="53"/>
  <c r="AQ68" i="53"/>
  <c r="AP68" i="53"/>
  <c r="AO68" i="53"/>
  <c r="AN68" i="53"/>
  <c r="AM68" i="53"/>
  <c r="CG67" i="53"/>
  <c r="CD67" i="53"/>
  <c r="CA67" i="53"/>
  <c r="BX67" i="53"/>
  <c r="BU67" i="53"/>
  <c r="BR67" i="53"/>
  <c r="BO67" i="53"/>
  <c r="BN67" i="53"/>
  <c r="AW67" i="53"/>
  <c r="AV67" i="53"/>
  <c r="AU67" i="53"/>
  <c r="AT67" i="53"/>
  <c r="AS67" i="53"/>
  <c r="AR67" i="53"/>
  <c r="AQ67" i="53"/>
  <c r="AP67" i="53"/>
  <c r="AO67" i="53"/>
  <c r="AN67" i="53"/>
  <c r="AM67" i="53"/>
  <c r="BO66" i="53"/>
  <c r="AT66" i="53"/>
  <c r="AV66" i="53" s="1"/>
  <c r="AS66" i="53"/>
  <c r="AQ66" i="53"/>
  <c r="AN66" i="53"/>
  <c r="AK66" i="53"/>
  <c r="AR66" i="53"/>
  <c r="AU66" i="53" s="1"/>
  <c r="BO65" i="53"/>
  <c r="BN65" i="53"/>
  <c r="CG65" i="53" s="1"/>
  <c r="AS65" i="53"/>
  <c r="AQ65" i="53"/>
  <c r="AN65" i="53"/>
  <c r="AK65" i="53"/>
  <c r="AW65" i="53"/>
  <c r="CD64" i="53"/>
  <c r="CA64" i="53"/>
  <c r="BO64" i="53"/>
  <c r="BN64" i="53"/>
  <c r="BX64" i="53" s="1"/>
  <c r="AV64" i="53"/>
  <c r="AS64" i="53"/>
  <c r="AQ64" i="53"/>
  <c r="AN64" i="53"/>
  <c r="AM64" i="53"/>
  <c r="AP64" i="53" s="1"/>
  <c r="AK64" i="53"/>
  <c r="AT64" i="53"/>
  <c r="BO63" i="53"/>
  <c r="AS63" i="53"/>
  <c r="AQ63" i="53"/>
  <c r="AN63" i="53"/>
  <c r="AK63" i="53"/>
  <c r="BO62" i="53"/>
  <c r="BN62" i="53"/>
  <c r="AW62" i="53"/>
  <c r="AS62" i="53"/>
  <c r="AR62" i="53"/>
  <c r="AU62" i="53" s="1"/>
  <c r="AQ62" i="53"/>
  <c r="AN62" i="53"/>
  <c r="AK62" i="53"/>
  <c r="AM62" i="53"/>
  <c r="AO62" i="53" s="1"/>
  <c r="CG61" i="53"/>
  <c r="CA61" i="53"/>
  <c r="BX61" i="53"/>
  <c r="BO61" i="53"/>
  <c r="BN61" i="53"/>
  <c r="BU61" i="53" s="1"/>
  <c r="AW61" i="53"/>
  <c r="AU61" i="53"/>
  <c r="AT61" i="53"/>
  <c r="AV61" i="53" s="1"/>
  <c r="AS61" i="53"/>
  <c r="AR61" i="53"/>
  <c r="AQ61" i="53"/>
  <c r="AN61" i="53"/>
  <c r="AM61" i="53"/>
  <c r="AK61" i="53"/>
  <c r="BO60" i="53"/>
  <c r="AS60" i="53"/>
  <c r="AN60" i="53"/>
  <c r="BN60" i="53"/>
  <c r="BR60" i="53" s="1"/>
  <c r="CA59" i="53"/>
  <c r="BU59" i="53"/>
  <c r="BR59" i="53"/>
  <c r="BO59" i="53"/>
  <c r="BN59" i="53"/>
  <c r="CG59" i="53" s="1"/>
  <c r="AT59" i="53"/>
  <c r="AV59" i="53" s="1"/>
  <c r="AS59" i="53"/>
  <c r="AR59" i="53"/>
  <c r="AP59" i="53"/>
  <c r="AN59" i="53"/>
  <c r="AM59" i="53"/>
  <c r="AW59" i="53"/>
  <c r="BO58" i="53"/>
  <c r="AT58" i="53"/>
  <c r="AV58" i="53" s="1"/>
  <c r="AS58" i="53"/>
  <c r="AQ58" i="53"/>
  <c r="AN58" i="53"/>
  <c r="AK58" i="53"/>
  <c r="BO57" i="53"/>
  <c r="BN57" i="53"/>
  <c r="AS57" i="53"/>
  <c r="AQ57" i="53"/>
  <c r="AN57" i="53"/>
  <c r="AK57" i="53"/>
  <c r="AW57" i="53"/>
  <c r="CD56" i="53"/>
  <c r="CA56" i="53"/>
  <c r="BO56" i="53"/>
  <c r="BN56" i="53"/>
  <c r="BX56" i="53" s="1"/>
  <c r="AV56" i="53"/>
  <c r="AS56" i="53"/>
  <c r="AQ56" i="53"/>
  <c r="AN56" i="53"/>
  <c r="AM56" i="53"/>
  <c r="AK56" i="53"/>
  <c r="AT56" i="53"/>
  <c r="BO55" i="53"/>
  <c r="AS55" i="53"/>
  <c r="AQ55" i="53"/>
  <c r="AN55" i="53"/>
  <c r="AK55" i="53"/>
  <c r="CG54" i="53"/>
  <c r="BO54" i="53"/>
  <c r="BN54" i="53"/>
  <c r="AW54" i="53"/>
  <c r="AS54" i="53"/>
  <c r="AR54" i="53"/>
  <c r="AU54" i="53" s="1"/>
  <c r="AQ54" i="53"/>
  <c r="AP54" i="53"/>
  <c r="AO54" i="53"/>
  <c r="AN54" i="53"/>
  <c r="AM54" i="53"/>
  <c r="AK54" i="53"/>
  <c r="AT54" i="53"/>
  <c r="AV54" i="53" s="1"/>
  <c r="BO53" i="53"/>
  <c r="AW53" i="53"/>
  <c r="AU53" i="53"/>
  <c r="AT53" i="53"/>
  <c r="AV53" i="53" s="1"/>
  <c r="AS53" i="53"/>
  <c r="AR53" i="53"/>
  <c r="AQ53" i="53"/>
  <c r="AN53" i="53"/>
  <c r="AM53" i="53"/>
  <c r="AK53" i="53"/>
  <c r="BN53" i="53"/>
  <c r="BO52" i="53"/>
  <c r="AS52" i="53"/>
  <c r="AN52" i="53"/>
  <c r="BN52" i="53"/>
  <c r="CA51" i="53"/>
  <c r="BU51" i="53"/>
  <c r="BR51" i="53"/>
  <c r="BO51" i="53"/>
  <c r="BN51" i="53"/>
  <c r="CG51" i="53" s="1"/>
  <c r="AT51" i="53"/>
  <c r="AV51" i="53" s="1"/>
  <c r="AS51" i="53"/>
  <c r="AR51" i="53"/>
  <c r="AP51" i="53"/>
  <c r="AN51" i="53"/>
  <c r="AM51" i="53"/>
  <c r="AW51" i="53"/>
  <c r="BO50" i="53"/>
  <c r="AT50" i="53"/>
  <c r="AV50" i="53" s="1"/>
  <c r="AS50" i="53"/>
  <c r="AQ50" i="53"/>
  <c r="AN50" i="53"/>
  <c r="AK50" i="53"/>
  <c r="BO49" i="53"/>
  <c r="BN49" i="53"/>
  <c r="AS49" i="53"/>
  <c r="AQ49" i="53"/>
  <c r="AN49" i="53"/>
  <c r="AK49" i="53"/>
  <c r="AW49" i="53"/>
  <c r="CD48" i="53"/>
  <c r="BO48" i="53"/>
  <c r="BN48" i="53"/>
  <c r="AV48" i="53"/>
  <c r="AS48" i="53"/>
  <c r="AQ48" i="53"/>
  <c r="AN48" i="53"/>
  <c r="AM48" i="53"/>
  <c r="AO48" i="53" s="1"/>
  <c r="AK48" i="53"/>
  <c r="AT48" i="53"/>
  <c r="BO47" i="53"/>
  <c r="AS47" i="53"/>
  <c r="AQ47" i="53"/>
  <c r="AN47" i="53"/>
  <c r="AK47" i="53"/>
  <c r="AR47" i="53"/>
  <c r="AU47" i="53" s="1"/>
  <c r="BO46" i="53"/>
  <c r="BN46" i="53"/>
  <c r="AW46" i="53"/>
  <c r="AT46" i="53"/>
  <c r="AV46" i="53" s="1"/>
  <c r="AS46" i="53"/>
  <c r="AR46" i="53"/>
  <c r="AU46" i="53" s="1"/>
  <c r="AQ46" i="53"/>
  <c r="AP46" i="53"/>
  <c r="AO46" i="53"/>
  <c r="AN46" i="53"/>
  <c r="AM46" i="53"/>
  <c r="AK46" i="53"/>
  <c r="CG45" i="53"/>
  <c r="BX45" i="53"/>
  <c r="BO45" i="53"/>
  <c r="AW45" i="53"/>
  <c r="AU45" i="53"/>
  <c r="AT45" i="53"/>
  <c r="AV45" i="53" s="1"/>
  <c r="AS45" i="53"/>
  <c r="AR45" i="53"/>
  <c r="AQ45" i="53"/>
  <c r="AN45" i="53"/>
  <c r="AM45" i="53"/>
  <c r="AK45" i="53"/>
  <c r="BN45" i="53"/>
  <c r="CA45" i="53" s="1"/>
  <c r="BX44" i="53"/>
  <c r="BR44" i="53"/>
  <c r="BO44" i="53"/>
  <c r="AS44" i="53"/>
  <c r="AN44" i="53"/>
  <c r="BN44" i="53"/>
  <c r="CA43" i="53"/>
  <c r="BU43" i="53"/>
  <c r="BR43" i="53"/>
  <c r="BO43" i="53"/>
  <c r="BN43" i="53"/>
  <c r="CG43" i="53" s="1"/>
  <c r="AT43" i="53"/>
  <c r="AV43" i="53" s="1"/>
  <c r="AS43" i="53"/>
  <c r="AR43" i="53"/>
  <c r="AP43" i="53"/>
  <c r="AN43" i="53"/>
  <c r="AM43" i="53"/>
  <c r="AW43" i="53"/>
  <c r="BO42" i="53"/>
  <c r="AS42" i="53"/>
  <c r="AQ42" i="53"/>
  <c r="AN42" i="53"/>
  <c r="AK42" i="53"/>
  <c r="BO41" i="53"/>
  <c r="BN41" i="53"/>
  <c r="AS41" i="53"/>
  <c r="AQ41" i="53"/>
  <c r="AN41" i="53"/>
  <c r="AK41" i="53"/>
  <c r="CD40" i="53"/>
  <c r="CA40" i="53"/>
  <c r="BO40" i="53"/>
  <c r="BN40" i="53"/>
  <c r="AS40" i="53"/>
  <c r="AQ40" i="53"/>
  <c r="AN40" i="53"/>
  <c r="AM40" i="53"/>
  <c r="AO40" i="53" s="1"/>
  <c r="AK40" i="53"/>
  <c r="AT40" i="53"/>
  <c r="AV40" i="53" s="1"/>
  <c r="BO39" i="53"/>
  <c r="AS39" i="53"/>
  <c r="AQ39" i="53"/>
  <c r="AN39" i="53"/>
  <c r="AM39" i="53"/>
  <c r="AK39" i="53"/>
  <c r="AR39" i="53"/>
  <c r="AU39" i="53" s="1"/>
  <c r="BO38" i="53"/>
  <c r="BN38" i="53"/>
  <c r="AW38" i="53"/>
  <c r="AT38" i="53"/>
  <c r="AV38" i="53" s="1"/>
  <c r="AS38" i="53"/>
  <c r="AR38" i="53"/>
  <c r="AU38" i="53" s="1"/>
  <c r="AQ38" i="53"/>
  <c r="AP38" i="53"/>
  <c r="AO38" i="53"/>
  <c r="AN38" i="53"/>
  <c r="AM38" i="53"/>
  <c r="AK38" i="53"/>
  <c r="BO37" i="53"/>
  <c r="AW37" i="53"/>
  <c r="AU37" i="53"/>
  <c r="AT37" i="53"/>
  <c r="AV37" i="53" s="1"/>
  <c r="AS37" i="53"/>
  <c r="AR37" i="53"/>
  <c r="AQ37" i="53"/>
  <c r="AN37" i="53"/>
  <c r="AM37" i="53"/>
  <c r="AP37" i="53" s="1"/>
  <c r="AK37" i="53"/>
  <c r="BN37" i="53"/>
  <c r="BR36" i="53"/>
  <c r="BO36" i="53"/>
  <c r="AS36" i="53"/>
  <c r="AN36" i="53"/>
  <c r="BN36" i="53"/>
  <c r="CA35" i="53"/>
  <c r="BU35" i="53"/>
  <c r="BR35" i="53"/>
  <c r="BO35" i="53"/>
  <c r="BN35" i="53"/>
  <c r="CG35" i="53" s="1"/>
  <c r="AT35" i="53"/>
  <c r="AV35" i="53" s="1"/>
  <c r="AS35" i="53"/>
  <c r="AR35" i="53"/>
  <c r="AP35" i="53"/>
  <c r="AN35" i="53"/>
  <c r="AM35" i="53"/>
  <c r="AW35" i="53"/>
  <c r="BO34" i="53"/>
  <c r="AS34" i="53"/>
  <c r="AQ34" i="53"/>
  <c r="AN34" i="53"/>
  <c r="AK34" i="53"/>
  <c r="BO33" i="53"/>
  <c r="AS33" i="53"/>
  <c r="AQ33" i="53"/>
  <c r="AN33" i="53"/>
  <c r="AK33" i="53"/>
  <c r="CD32" i="53"/>
  <c r="BO32" i="53"/>
  <c r="BN32" i="53"/>
  <c r="AS32" i="53"/>
  <c r="AQ32" i="53"/>
  <c r="AP32" i="53"/>
  <c r="AN32" i="53"/>
  <c r="AM32" i="53"/>
  <c r="AO32" i="53" s="1"/>
  <c r="AK32" i="53"/>
  <c r="AT32" i="53"/>
  <c r="AV32" i="53" s="1"/>
  <c r="BO31" i="53"/>
  <c r="AS31" i="53"/>
  <c r="AQ31" i="53"/>
  <c r="AN31" i="53"/>
  <c r="AK31" i="53"/>
  <c r="BO30" i="53"/>
  <c r="BN30" i="53"/>
  <c r="AW30" i="53"/>
  <c r="AT30" i="53"/>
  <c r="AV30" i="53" s="1"/>
  <c r="AS30" i="53"/>
  <c r="AR30" i="53"/>
  <c r="AU30" i="53" s="1"/>
  <c r="AQ30" i="53"/>
  <c r="AP30" i="53"/>
  <c r="AO30" i="53"/>
  <c r="AN30" i="53"/>
  <c r="AM30" i="53"/>
  <c r="AK30" i="53"/>
  <c r="CG29" i="53"/>
  <c r="BO29" i="53"/>
  <c r="AW29" i="53"/>
  <c r="AU29" i="53"/>
  <c r="AT29" i="53"/>
  <c r="AV29" i="53" s="1"/>
  <c r="AS29" i="53"/>
  <c r="AR29" i="53"/>
  <c r="AQ29" i="53"/>
  <c r="AN29" i="53"/>
  <c r="AM29" i="53"/>
  <c r="AP29" i="53" s="1"/>
  <c r="AK29" i="53"/>
  <c r="BN29" i="53"/>
  <c r="M29" i="53"/>
  <c r="L29" i="53"/>
  <c r="K29" i="53"/>
  <c r="D29" i="53"/>
  <c r="CA28" i="53"/>
  <c r="BU28" i="53"/>
  <c r="BR28" i="53"/>
  <c r="BO28" i="53"/>
  <c r="BN28" i="53"/>
  <c r="CG28" i="53" s="1"/>
  <c r="AT28" i="53"/>
  <c r="AV28" i="53" s="1"/>
  <c r="AS28" i="53"/>
  <c r="AR28" i="53"/>
  <c r="AP28" i="53"/>
  <c r="AN28" i="53"/>
  <c r="AM28" i="53"/>
  <c r="AW28" i="53"/>
  <c r="M28" i="53"/>
  <c r="L28" i="53"/>
  <c r="K28" i="53"/>
  <c r="BO27" i="53"/>
  <c r="BN27" i="53"/>
  <c r="AT27" i="53"/>
  <c r="AV27" i="53" s="1"/>
  <c r="AS27" i="53"/>
  <c r="AR27" i="53"/>
  <c r="AN27" i="53"/>
  <c r="AM27" i="53"/>
  <c r="AP27" i="53" s="1"/>
  <c r="AW27" i="53"/>
  <c r="M27" i="53"/>
  <c r="L27" i="53"/>
  <c r="K27" i="53"/>
  <c r="BO26" i="53"/>
  <c r="BN26" i="53"/>
  <c r="AW26" i="53"/>
  <c r="AU26" i="53"/>
  <c r="AT26" i="53"/>
  <c r="AV26" i="53" s="1"/>
  <c r="AS26" i="53"/>
  <c r="AR26" i="53"/>
  <c r="AQ26" i="53"/>
  <c r="AO26" i="53"/>
  <c r="AN26" i="53"/>
  <c r="AM26" i="53"/>
  <c r="AP26" i="53" s="1"/>
  <c r="AK26" i="53"/>
  <c r="CG25" i="53"/>
  <c r="CA25" i="53"/>
  <c r="BX25" i="53"/>
  <c r="BR25" i="53"/>
  <c r="BO25" i="53"/>
  <c r="BN25" i="53"/>
  <c r="BU25" i="53" s="1"/>
  <c r="AW25" i="53"/>
  <c r="AU25" i="53"/>
  <c r="AT25" i="53"/>
  <c r="AV25" i="53" s="1"/>
  <c r="AS25" i="53"/>
  <c r="AR25" i="53"/>
  <c r="AQ25" i="53"/>
  <c r="AN25" i="53"/>
  <c r="AM25" i="53"/>
  <c r="AP25" i="53" s="1"/>
  <c r="AK25" i="53"/>
  <c r="CG24" i="53"/>
  <c r="BR24" i="53"/>
  <c r="BO24" i="53"/>
  <c r="AW24" i="53"/>
  <c r="AT24" i="53"/>
  <c r="AV24" i="53" s="1"/>
  <c r="AS24" i="53"/>
  <c r="AR24" i="53"/>
  <c r="AU24" i="53" s="1"/>
  <c r="AQ24" i="53"/>
  <c r="AN24" i="53"/>
  <c r="AK24" i="53"/>
  <c r="BN24" i="53"/>
  <c r="BX24" i="53" s="1"/>
  <c r="CG23" i="53"/>
  <c r="CD23" i="53"/>
  <c r="BX23" i="53"/>
  <c r="BO23" i="53"/>
  <c r="BN23" i="53"/>
  <c r="CA23" i="53" s="1"/>
  <c r="AW23" i="53"/>
  <c r="AT23" i="53"/>
  <c r="AV23" i="53" s="1"/>
  <c r="AS23" i="53"/>
  <c r="AQ23" i="53"/>
  <c r="AP23" i="53"/>
  <c r="AO23" i="53"/>
  <c r="AN23" i="53"/>
  <c r="AK23" i="53"/>
  <c r="AM23" i="53"/>
  <c r="BO22" i="53"/>
  <c r="AS22" i="53"/>
  <c r="AQ22" i="53"/>
  <c r="AN22" i="53"/>
  <c r="AM22" i="53"/>
  <c r="AK22" i="53"/>
  <c r="CD21" i="53"/>
  <c r="BO21" i="53"/>
  <c r="BN21" i="53"/>
  <c r="AS21" i="53"/>
  <c r="AR21" i="53"/>
  <c r="AU21" i="53" s="1"/>
  <c r="AQ21" i="53"/>
  <c r="AP21" i="53"/>
  <c r="AN21" i="53"/>
  <c r="AM21" i="53"/>
  <c r="AO21" i="53" s="1"/>
  <c r="AK21" i="53"/>
  <c r="BO20" i="53"/>
  <c r="BE20" i="53"/>
  <c r="BB20" i="53"/>
  <c r="AY20" i="53"/>
  <c r="AS20" i="53"/>
  <c r="AR20" i="53"/>
  <c r="AN20" i="53"/>
  <c r="AM20" i="53"/>
  <c r="AP20" i="53" s="1"/>
  <c r="AT20" i="53"/>
  <c r="AV20" i="53" s="1"/>
  <c r="BO19" i="53"/>
  <c r="BE19" i="53"/>
  <c r="BB19" i="53"/>
  <c r="AY19" i="53"/>
  <c r="AV19" i="53"/>
  <c r="AS19" i="53"/>
  <c r="AR19" i="53"/>
  <c r="AP19" i="53"/>
  <c r="AN19" i="53"/>
  <c r="AM19" i="53"/>
  <c r="AT19" i="53"/>
  <c r="BO18" i="53"/>
  <c r="BE18" i="53"/>
  <c r="BB18" i="53"/>
  <c r="AY18" i="53"/>
  <c r="AV18" i="53"/>
  <c r="AT18" i="53"/>
  <c r="AS18" i="53"/>
  <c r="AR18" i="53"/>
  <c r="AU18" i="53" s="1"/>
  <c r="AQ18" i="53"/>
  <c r="AN18" i="53"/>
  <c r="AK18" i="53"/>
  <c r="AM18" i="53"/>
  <c r="CL17" i="53"/>
  <c r="CK17" i="53"/>
  <c r="CJ17" i="53"/>
  <c r="CI17" i="53"/>
  <c r="BO17" i="53"/>
  <c r="BN17" i="53"/>
  <c r="BE17" i="53"/>
  <c r="BB17" i="53"/>
  <c r="AY17" i="53"/>
  <c r="AW17" i="53"/>
  <c r="AS17" i="53"/>
  <c r="AQ17" i="53"/>
  <c r="AN17" i="53"/>
  <c r="AK17" i="53"/>
  <c r="AM17" i="53"/>
  <c r="AP17" i="53" s="1"/>
  <c r="CL16" i="53"/>
  <c r="CK16" i="53"/>
  <c r="CJ16" i="53"/>
  <c r="CI16" i="53"/>
  <c r="BO16" i="53"/>
  <c r="BE16" i="53"/>
  <c r="BB16" i="53"/>
  <c r="AY16" i="53"/>
  <c r="AT16" i="53"/>
  <c r="AV16" i="53" s="1"/>
  <c r="AS16" i="53"/>
  <c r="AR16" i="53"/>
  <c r="AU16" i="53" s="1"/>
  <c r="AQ16" i="53"/>
  <c r="AN16" i="53"/>
  <c r="AK16" i="53"/>
  <c r="BN16" i="53"/>
  <c r="CL15" i="53"/>
  <c r="CK15" i="53"/>
  <c r="CJ15" i="53"/>
  <c r="CI15" i="53"/>
  <c r="BR15" i="53"/>
  <c r="BO15" i="53"/>
  <c r="BE15" i="53"/>
  <c r="BB15" i="53"/>
  <c r="AY15" i="53"/>
  <c r="AS15" i="53"/>
  <c r="AQ15" i="53"/>
  <c r="AN15" i="53"/>
  <c r="AK15" i="53"/>
  <c r="BN15" i="53"/>
  <c r="CL14" i="53"/>
  <c r="CK14" i="53"/>
  <c r="CJ14" i="53"/>
  <c r="CI14" i="53"/>
  <c r="CG14" i="53"/>
  <c r="CD14" i="53"/>
  <c r="CA14" i="53"/>
  <c r="BU14" i="53"/>
  <c r="BO14" i="53"/>
  <c r="BN14" i="53"/>
  <c r="BR14" i="53" s="1"/>
  <c r="BE14" i="53"/>
  <c r="BB14" i="53"/>
  <c r="AY14" i="53"/>
  <c r="AW14" i="53"/>
  <c r="AT14" i="53"/>
  <c r="AV14" i="53" s="1"/>
  <c r="AS14" i="53"/>
  <c r="AR14" i="53"/>
  <c r="AU14" i="53" s="1"/>
  <c r="AQ14" i="53"/>
  <c r="AN14" i="53"/>
  <c r="AM14" i="53"/>
  <c r="AP14" i="53" s="1"/>
  <c r="AK14" i="53"/>
  <c r="CL13" i="53"/>
  <c r="CK13" i="53"/>
  <c r="CJ13" i="53"/>
  <c r="CI13" i="53"/>
  <c r="BO13" i="53"/>
  <c r="BE13" i="53"/>
  <c r="BB13" i="53"/>
  <c r="AY13" i="53"/>
  <c r="AS13" i="53"/>
  <c r="AQ13" i="53"/>
  <c r="AN13" i="53"/>
  <c r="AK13" i="53"/>
  <c r="CL12" i="53"/>
  <c r="CK12" i="53"/>
  <c r="CJ12" i="53"/>
  <c r="CI12" i="53"/>
  <c r="BO12" i="53"/>
  <c r="BE12" i="53"/>
  <c r="BB12" i="53"/>
  <c r="AY12" i="53"/>
  <c r="AS12" i="53"/>
  <c r="AN12" i="53"/>
  <c r="AM12" i="53"/>
  <c r="AP12" i="53" s="1"/>
  <c r="AR12" i="53"/>
  <c r="CL11" i="53"/>
  <c r="CK11" i="53"/>
  <c r="CJ11" i="53"/>
  <c r="CI11" i="53"/>
  <c r="CG11" i="53"/>
  <c r="CD11" i="53"/>
  <c r="CA11" i="53"/>
  <c r="BX11" i="53"/>
  <c r="BU11" i="53"/>
  <c r="BR11" i="53"/>
  <c r="BO11" i="53"/>
  <c r="BN11" i="53"/>
  <c r="BE11" i="53"/>
  <c r="BB11" i="53"/>
  <c r="AY11" i="53"/>
  <c r="AW11" i="53"/>
  <c r="AV11" i="53"/>
  <c r="AT11" i="53"/>
  <c r="AS11" i="53"/>
  <c r="AR11" i="53"/>
  <c r="AP11" i="53"/>
  <c r="AN11" i="53"/>
  <c r="AM11" i="53"/>
  <c r="CL10" i="53"/>
  <c r="CK10" i="53"/>
  <c r="CJ10" i="53"/>
  <c r="CI10" i="53"/>
  <c r="CG10" i="53"/>
  <c r="CD10" i="53"/>
  <c r="CA10" i="53"/>
  <c r="BX10" i="53"/>
  <c r="BU10" i="53"/>
  <c r="BR10" i="53"/>
  <c r="BO10" i="53"/>
  <c r="BN10" i="53"/>
  <c r="BE10" i="53"/>
  <c r="BB10" i="53"/>
  <c r="AY10" i="53"/>
  <c r="AW10" i="53"/>
  <c r="AV10" i="53"/>
  <c r="AU10" i="53"/>
  <c r="AT10" i="53"/>
  <c r="AS10" i="53"/>
  <c r="AR10" i="53"/>
  <c r="AQ10" i="53"/>
  <c r="AP10" i="53"/>
  <c r="AO10" i="53"/>
  <c r="AN10" i="53"/>
  <c r="AM10" i="53"/>
  <c r="AK10" i="53"/>
  <c r="CL9" i="53"/>
  <c r="CK9" i="53"/>
  <c r="CJ9" i="53"/>
  <c r="CI9" i="53"/>
  <c r="CG9" i="53"/>
  <c r="CD9" i="53"/>
  <c r="CA9" i="53"/>
  <c r="BX9" i="53"/>
  <c r="BU9" i="53"/>
  <c r="BR9" i="53"/>
  <c r="BO9" i="53"/>
  <c r="BN9" i="53"/>
  <c r="BE9" i="53"/>
  <c r="BB9" i="53"/>
  <c r="AY9" i="53"/>
  <c r="AW9" i="53"/>
  <c r="AV9" i="53"/>
  <c r="AU9" i="53"/>
  <c r="AT9" i="53"/>
  <c r="AS9" i="53"/>
  <c r="AR9" i="53"/>
  <c r="AQ9" i="53"/>
  <c r="AP9" i="53"/>
  <c r="AO9" i="53"/>
  <c r="AN9" i="53"/>
  <c r="AM9" i="53"/>
  <c r="AK9" i="53"/>
  <c r="CL8" i="53"/>
  <c r="CK8" i="53"/>
  <c r="CJ8" i="53"/>
  <c r="CI8" i="53"/>
  <c r="CG8" i="53"/>
  <c r="CD8" i="53"/>
  <c r="CA8" i="53"/>
  <c r="BX8" i="53"/>
  <c r="BU8" i="53"/>
  <c r="BR8" i="53"/>
  <c r="BO8" i="53"/>
  <c r="BN8" i="53"/>
  <c r="BE8" i="53"/>
  <c r="BB8" i="53"/>
  <c r="AY8" i="53"/>
  <c r="AW8" i="53"/>
  <c r="AV8" i="53"/>
  <c r="AU8" i="53"/>
  <c r="AT8" i="53"/>
  <c r="AS8" i="53"/>
  <c r="AR8" i="53"/>
  <c r="AQ8" i="53"/>
  <c r="AP8" i="53"/>
  <c r="AO8" i="53"/>
  <c r="AN8" i="53"/>
  <c r="AM8" i="53"/>
  <c r="AK8" i="53"/>
  <c r="CL7" i="53"/>
  <c r="CK7" i="53"/>
  <c r="CJ7" i="53"/>
  <c r="CI7" i="53"/>
  <c r="CG7" i="53"/>
  <c r="CD7" i="53"/>
  <c r="CA7" i="53"/>
  <c r="BX7" i="53"/>
  <c r="BU7" i="53"/>
  <c r="BR7" i="53"/>
  <c r="BO7" i="53"/>
  <c r="BN7" i="53"/>
  <c r="BE7" i="53"/>
  <c r="BB7" i="53"/>
  <c r="AY7" i="53"/>
  <c r="AW7" i="53"/>
  <c r="AV7" i="53"/>
  <c r="AU7" i="53"/>
  <c r="AT7" i="53"/>
  <c r="AS7" i="53"/>
  <c r="AR7" i="53"/>
  <c r="AQ7" i="53"/>
  <c r="AP7" i="53"/>
  <c r="AO7" i="53"/>
  <c r="AN7" i="53"/>
  <c r="AM7" i="53"/>
  <c r="AK7" i="53"/>
  <c r="CL6" i="53"/>
  <c r="CK6" i="53"/>
  <c r="CJ6" i="53"/>
  <c r="CI6" i="53"/>
  <c r="CG6" i="53"/>
  <c r="CD6" i="53"/>
  <c r="CA6" i="53"/>
  <c r="BX6" i="53"/>
  <c r="BU6" i="53"/>
  <c r="BR6" i="53"/>
  <c r="BO6" i="53"/>
  <c r="BN6" i="53"/>
  <c r="BE6" i="53"/>
  <c r="BB6" i="53"/>
  <c r="AY6" i="53"/>
  <c r="AW6" i="53"/>
  <c r="AV6" i="53"/>
  <c r="AU6" i="53"/>
  <c r="AT6" i="53"/>
  <c r="AS6" i="53"/>
  <c r="AR6" i="53"/>
  <c r="AQ6" i="53"/>
  <c r="AP6" i="53"/>
  <c r="AO6" i="53"/>
  <c r="AN6" i="53"/>
  <c r="AM6" i="53"/>
  <c r="AK6" i="53"/>
  <c r="H29" i="53"/>
  <c r="Y6" i="53"/>
  <c r="X6" i="53"/>
  <c r="CG5" i="53"/>
  <c r="CD5" i="53"/>
  <c r="CA5" i="53"/>
  <c r="BX5" i="53"/>
  <c r="BU5" i="53"/>
  <c r="BR5" i="53"/>
  <c r="BO5" i="53"/>
  <c r="BN5" i="53"/>
  <c r="BE5" i="53"/>
  <c r="BB5" i="53"/>
  <c r="AY5" i="53"/>
  <c r="AW5" i="53"/>
  <c r="AV5" i="53"/>
  <c r="AU5" i="53"/>
  <c r="AT5" i="53"/>
  <c r="AS5" i="53"/>
  <c r="AR5" i="53"/>
  <c r="AQ5" i="53"/>
  <c r="AP5" i="53"/>
  <c r="AO5" i="53"/>
  <c r="AN5" i="53"/>
  <c r="AM5" i="53"/>
  <c r="AK5" i="53"/>
  <c r="H28" i="53"/>
  <c r="CG4" i="53"/>
  <c r="CD4" i="53"/>
  <c r="CA4" i="53"/>
  <c r="BX4" i="53"/>
  <c r="BU4" i="53"/>
  <c r="BR4" i="53"/>
  <c r="BO4" i="53"/>
  <c r="BN4" i="53"/>
  <c r="AW4" i="53"/>
  <c r="AV4" i="53"/>
  <c r="AT4" i="53"/>
  <c r="AS4" i="53"/>
  <c r="AR4" i="53"/>
  <c r="AP4" i="53"/>
  <c r="AN4" i="53"/>
  <c r="AM4" i="53"/>
  <c r="H27" i="53"/>
  <c r="CG3" i="53"/>
  <c r="CD3" i="53"/>
  <c r="CA3" i="53"/>
  <c r="BX3" i="53"/>
  <c r="BU3" i="53"/>
  <c r="BR3" i="53"/>
  <c r="BO3" i="53"/>
  <c r="BN3" i="53"/>
  <c r="AW3" i="53"/>
  <c r="AV3" i="53"/>
  <c r="AT3" i="53"/>
  <c r="AS3" i="53"/>
  <c r="AR3" i="53"/>
  <c r="AP3" i="53"/>
  <c r="AN3" i="53"/>
  <c r="AM3" i="53"/>
  <c r="AA23" i="52"/>
  <c r="AA22" i="52"/>
  <c r="AA21" i="52"/>
  <c r="Z21" i="52"/>
  <c r="AA20" i="52"/>
  <c r="Z20" i="52"/>
  <c r="AA19" i="52"/>
  <c r="Z19" i="52"/>
  <c r="Z18" i="52"/>
  <c r="Z17" i="52"/>
  <c r="Z16" i="52"/>
  <c r="U6" i="52"/>
  <c r="U5" i="52"/>
  <c r="U4" i="52"/>
  <c r="L4" i="52"/>
  <c r="I4" i="52"/>
  <c r="H4" i="52"/>
  <c r="G4" i="52"/>
  <c r="F4" i="52"/>
  <c r="E4" i="52"/>
  <c r="D4" i="52"/>
  <c r="C4" i="52"/>
  <c r="A4" i="52"/>
  <c r="I3" i="52"/>
  <c r="H3" i="52"/>
  <c r="G3" i="52"/>
  <c r="F3" i="52"/>
  <c r="E3" i="52"/>
  <c r="D3" i="52"/>
  <c r="C3" i="52"/>
  <c r="U2" i="52"/>
  <c r="I2" i="52"/>
  <c r="I6" i="52" s="1"/>
  <c r="H2" i="52"/>
  <c r="H6" i="52" s="1"/>
  <c r="G2" i="52"/>
  <c r="G6" i="52" s="1"/>
  <c r="F2" i="52"/>
  <c r="E2" i="52"/>
  <c r="E6" i="52" s="1"/>
  <c r="D2" i="52"/>
  <c r="D6" i="52" s="1"/>
  <c r="C2" i="52"/>
  <c r="AC1" i="52"/>
  <c r="J77" i="41"/>
  <c r="J76" i="41"/>
  <c r="J75" i="41"/>
  <c r="J74" i="41"/>
  <c r="J73" i="41"/>
  <c r="J72" i="41"/>
  <c r="J71" i="41"/>
  <c r="J70" i="41"/>
  <c r="J69" i="41"/>
  <c r="J68" i="41"/>
  <c r="J67" i="41"/>
  <c r="J66" i="41"/>
  <c r="J65" i="41"/>
  <c r="J64" i="41"/>
  <c r="J63" i="41"/>
  <c r="J62" i="41"/>
  <c r="J61" i="41"/>
  <c r="J60" i="41"/>
  <c r="J59" i="41"/>
  <c r="J58" i="41"/>
  <c r="J57" i="41"/>
  <c r="J56" i="41"/>
  <c r="J55" i="41"/>
  <c r="J54" i="41"/>
  <c r="J53" i="41"/>
  <c r="J52" i="41"/>
  <c r="BD51" i="41"/>
  <c r="BC51" i="41"/>
  <c r="AO51" i="41"/>
  <c r="AN51" i="41"/>
  <c r="AM51" i="41"/>
  <c r="AL51" i="41"/>
  <c r="AK51" i="41"/>
  <c r="AJ51" i="41"/>
  <c r="J51" i="41"/>
  <c r="BD50" i="41"/>
  <c r="BC50" i="41"/>
  <c r="AO50" i="41"/>
  <c r="AN50" i="41"/>
  <c r="AM50" i="41"/>
  <c r="AL50" i="41"/>
  <c r="AK50" i="41"/>
  <c r="AJ50" i="41"/>
  <c r="J50" i="41"/>
  <c r="J49" i="41"/>
  <c r="J48" i="41"/>
  <c r="J47" i="41"/>
  <c r="J46" i="41"/>
  <c r="J45" i="41"/>
  <c r="J44" i="41"/>
  <c r="BD43" i="41"/>
  <c r="BC43" i="41"/>
  <c r="AO43" i="41"/>
  <c r="AN43" i="41"/>
  <c r="AM43" i="41"/>
  <c r="AL43" i="41"/>
  <c r="AK43" i="41"/>
  <c r="AJ43" i="41"/>
  <c r="AI43" i="41"/>
  <c r="AH43" i="41"/>
  <c r="AG43" i="41"/>
  <c r="AF43" i="41"/>
  <c r="AE43" i="41"/>
  <c r="AD43" i="41"/>
  <c r="AC43" i="41"/>
  <c r="AB43" i="41"/>
  <c r="AA43" i="41"/>
  <c r="Z43" i="41"/>
  <c r="Y43" i="41"/>
  <c r="X43" i="41"/>
  <c r="W43" i="41"/>
  <c r="V43" i="41"/>
  <c r="U43" i="41"/>
  <c r="T43" i="41"/>
  <c r="S43" i="41"/>
  <c r="R43" i="41"/>
  <c r="Q43" i="41"/>
  <c r="P43" i="41"/>
  <c r="O43" i="41"/>
  <c r="N43" i="41"/>
  <c r="M43" i="41"/>
  <c r="J43" i="41"/>
  <c r="BD42" i="41"/>
  <c r="BC42" i="41"/>
  <c r="AO42" i="41"/>
  <c r="AN42" i="41"/>
  <c r="AM42" i="41"/>
  <c r="AL42" i="41"/>
  <c r="AK42" i="41"/>
  <c r="AJ42" i="41"/>
  <c r="AI42" i="41"/>
  <c r="AH42" i="41"/>
  <c r="AG42" i="41"/>
  <c r="AF42" i="41"/>
  <c r="AE42" i="41"/>
  <c r="AD42" i="41"/>
  <c r="AC42" i="41"/>
  <c r="AB42" i="41"/>
  <c r="AA42" i="41"/>
  <c r="Z42" i="41"/>
  <c r="Y42" i="41"/>
  <c r="X42" i="41"/>
  <c r="W42" i="41"/>
  <c r="V42" i="41"/>
  <c r="U42" i="41"/>
  <c r="T42" i="41"/>
  <c r="S42" i="41"/>
  <c r="R42" i="41"/>
  <c r="Q42" i="41"/>
  <c r="P42" i="41"/>
  <c r="O42" i="41"/>
  <c r="N42" i="41"/>
  <c r="M42" i="41"/>
  <c r="J42" i="41"/>
  <c r="J41" i="41"/>
  <c r="J40" i="41"/>
  <c r="J39" i="41"/>
  <c r="J38" i="41"/>
  <c r="J37" i="41"/>
  <c r="AI36" i="41"/>
  <c r="AH36" i="41"/>
  <c r="AG36" i="41"/>
  <c r="AF36" i="41"/>
  <c r="AE36" i="41"/>
  <c r="AD36" i="41"/>
  <c r="AC36" i="41"/>
  <c r="AB36" i="41"/>
  <c r="AA36" i="41"/>
  <c r="Z36" i="41"/>
  <c r="Y36" i="41"/>
  <c r="X36" i="41"/>
  <c r="W36" i="41"/>
  <c r="V36" i="41"/>
  <c r="U36" i="41"/>
  <c r="T36" i="41"/>
  <c r="S36" i="41"/>
  <c r="R36" i="41"/>
  <c r="Q36" i="41"/>
  <c r="P36" i="41"/>
  <c r="O36" i="41"/>
  <c r="N36" i="41"/>
  <c r="M36" i="41"/>
  <c r="L36" i="41"/>
  <c r="J36" i="41"/>
  <c r="BD35" i="41"/>
  <c r="BC35" i="41"/>
  <c r="AO35" i="41"/>
  <c r="AN35" i="41"/>
  <c r="AM35" i="41"/>
  <c r="AL35" i="41"/>
  <c r="AK35" i="41"/>
  <c r="AJ35" i="41"/>
  <c r="AI35" i="41"/>
  <c r="AH35" i="41"/>
  <c r="AG35" i="41"/>
  <c r="AF35" i="41"/>
  <c r="AE35" i="41"/>
  <c r="AD35" i="41"/>
  <c r="AC35" i="41"/>
  <c r="AB35" i="41"/>
  <c r="AA35" i="41"/>
  <c r="Z35" i="41"/>
  <c r="Y35" i="41"/>
  <c r="X35" i="41"/>
  <c r="W35" i="41"/>
  <c r="V35" i="41"/>
  <c r="U35" i="41"/>
  <c r="T35" i="41"/>
  <c r="S35" i="41"/>
  <c r="R35" i="41"/>
  <c r="Q35" i="41"/>
  <c r="P35" i="41"/>
  <c r="O35" i="41"/>
  <c r="N35" i="41"/>
  <c r="M35" i="41"/>
  <c r="L35" i="41"/>
  <c r="J35" i="41"/>
  <c r="BD34" i="41"/>
  <c r="BC34" i="41"/>
  <c r="AO34" i="41"/>
  <c r="AN34" i="41"/>
  <c r="AM34" i="41"/>
  <c r="AL34" i="41"/>
  <c r="AK34" i="41"/>
  <c r="AJ34" i="41"/>
  <c r="AI34" i="41"/>
  <c r="AH34" i="41"/>
  <c r="AG34" i="41"/>
  <c r="AF34" i="41"/>
  <c r="AE34" i="41"/>
  <c r="AD34" i="41"/>
  <c r="AC34" i="41"/>
  <c r="AB34" i="41"/>
  <c r="AA34" i="41"/>
  <c r="Z34" i="41"/>
  <c r="Y34" i="41"/>
  <c r="X34" i="41"/>
  <c r="W34" i="41"/>
  <c r="V34" i="41"/>
  <c r="U34" i="41"/>
  <c r="T34" i="41"/>
  <c r="S34" i="41"/>
  <c r="R34" i="41"/>
  <c r="Q34" i="41"/>
  <c r="P34" i="41"/>
  <c r="O34" i="41"/>
  <c r="N34" i="41"/>
  <c r="M34" i="41"/>
  <c r="L34" i="41"/>
  <c r="J34" i="41"/>
  <c r="J33" i="41"/>
  <c r="J32" i="41"/>
  <c r="J31" i="41"/>
  <c r="AI30" i="41"/>
  <c r="AH30" i="41"/>
  <c r="AG30" i="41"/>
  <c r="AF30" i="41"/>
  <c r="AE30" i="41"/>
  <c r="AD30" i="41"/>
  <c r="AC30" i="41"/>
  <c r="AB30" i="41"/>
  <c r="AA30" i="41"/>
  <c r="Z30" i="41"/>
  <c r="Y30" i="41"/>
  <c r="X30" i="41"/>
  <c r="W30" i="41"/>
  <c r="V30" i="41"/>
  <c r="U30" i="41"/>
  <c r="T30" i="41"/>
  <c r="S30" i="41"/>
  <c r="R30" i="41"/>
  <c r="Q30" i="41"/>
  <c r="P30" i="41"/>
  <c r="O30" i="41"/>
  <c r="N30" i="41"/>
  <c r="M30" i="41"/>
  <c r="L30" i="41"/>
  <c r="J30" i="41"/>
  <c r="AI29" i="41"/>
  <c r="AA29" i="41"/>
  <c r="S29" i="41"/>
  <c r="Q29" i="41"/>
  <c r="P29" i="41"/>
  <c r="O29" i="41"/>
  <c r="N29" i="41"/>
  <c r="M29" i="41"/>
  <c r="L29" i="41"/>
  <c r="J29" i="41"/>
  <c r="AB28" i="41"/>
  <c r="T28" i="41"/>
  <c r="Q28" i="41"/>
  <c r="P28" i="41"/>
  <c r="O28" i="41"/>
  <c r="N28" i="41"/>
  <c r="M28" i="41"/>
  <c r="L28" i="41"/>
  <c r="J28" i="41"/>
  <c r="AK27" i="41"/>
  <c r="AI27" i="41"/>
  <c r="AH27" i="41"/>
  <c r="AG27" i="41"/>
  <c r="AF27" i="41"/>
  <c r="AE27" i="41"/>
  <c r="AD27" i="41"/>
  <c r="AC27" i="41"/>
  <c r="AB27" i="41"/>
  <c r="AA27" i="41"/>
  <c r="Z27" i="41"/>
  <c r="Y27" i="41"/>
  <c r="X27" i="41"/>
  <c r="W27" i="41"/>
  <c r="V27" i="41"/>
  <c r="U27" i="41"/>
  <c r="T27" i="41"/>
  <c r="S27" i="41"/>
  <c r="R27" i="41"/>
  <c r="Q27" i="41"/>
  <c r="P27" i="41"/>
  <c r="O27" i="41"/>
  <c r="N27" i="41"/>
  <c r="M27" i="41"/>
  <c r="L27" i="41"/>
  <c r="J27" i="41"/>
  <c r="BD26" i="41"/>
  <c r="AZ26" i="41"/>
  <c r="AX26" i="41"/>
  <c r="AT26" i="41"/>
  <c r="AP26" i="41"/>
  <c r="AN26" i="41"/>
  <c r="AL26" i="41"/>
  <c r="AK26" i="41"/>
  <c r="S26" i="41"/>
  <c r="R26" i="41"/>
  <c r="Q26" i="41"/>
  <c r="P26" i="41"/>
  <c r="O26" i="41"/>
  <c r="N26" i="41"/>
  <c r="M26" i="41"/>
  <c r="L26" i="41"/>
  <c r="J26" i="41"/>
  <c r="BD25" i="41"/>
  <c r="BB25" i="41"/>
  <c r="BA25" i="41"/>
  <c r="AZ25" i="41"/>
  <c r="AY25" i="41"/>
  <c r="AX25" i="41"/>
  <c r="AW25" i="41"/>
  <c r="AV25" i="41"/>
  <c r="AU25" i="41"/>
  <c r="AT25" i="41"/>
  <c r="AS25" i="41"/>
  <c r="AR25" i="41"/>
  <c r="AQ25" i="41"/>
  <c r="AP25" i="41"/>
  <c r="AN25" i="41"/>
  <c r="AL25" i="41"/>
  <c r="AK25" i="41"/>
  <c r="S25" i="41"/>
  <c r="R25" i="41"/>
  <c r="Q25" i="41"/>
  <c r="P25" i="41"/>
  <c r="O25" i="41"/>
  <c r="N25" i="41"/>
  <c r="M25" i="41"/>
  <c r="L25" i="41"/>
  <c r="J25" i="41"/>
  <c r="S24" i="41"/>
  <c r="R24" i="41"/>
  <c r="Q24" i="41"/>
  <c r="P24" i="41"/>
  <c r="O24" i="41"/>
  <c r="N24" i="41"/>
  <c r="M24" i="41"/>
  <c r="L24" i="41"/>
  <c r="J24" i="41"/>
  <c r="S23" i="41"/>
  <c r="R23" i="41"/>
  <c r="Q23" i="41"/>
  <c r="P23" i="41"/>
  <c r="O23" i="41"/>
  <c r="N23" i="41"/>
  <c r="M23" i="41"/>
  <c r="L23" i="41"/>
  <c r="J23" i="41"/>
  <c r="S22" i="41"/>
  <c r="R22" i="41"/>
  <c r="Q22" i="41"/>
  <c r="P22" i="41"/>
  <c r="O22" i="41"/>
  <c r="N22" i="41"/>
  <c r="M22" i="41"/>
  <c r="L22" i="41"/>
  <c r="J22" i="41"/>
  <c r="S21" i="41"/>
  <c r="R21" i="41"/>
  <c r="Q21" i="41"/>
  <c r="P21" i="41"/>
  <c r="O21" i="41"/>
  <c r="N21" i="41"/>
  <c r="M21" i="41"/>
  <c r="L21" i="41"/>
  <c r="J21" i="41"/>
  <c r="S20" i="41"/>
  <c r="R20" i="41"/>
  <c r="Q20" i="41"/>
  <c r="P20" i="41"/>
  <c r="O20" i="41"/>
  <c r="N20" i="41"/>
  <c r="M20" i="41"/>
  <c r="L20" i="41"/>
  <c r="J20" i="41"/>
  <c r="J19" i="41"/>
  <c r="S18" i="41"/>
  <c r="R18" i="41"/>
  <c r="Q18" i="41"/>
  <c r="P18" i="41"/>
  <c r="O18" i="41"/>
  <c r="N18" i="41"/>
  <c r="M18" i="41"/>
  <c r="L18" i="41"/>
  <c r="J18" i="41"/>
  <c r="S17" i="41"/>
  <c r="R17" i="41"/>
  <c r="Q17" i="41"/>
  <c r="P17" i="41"/>
  <c r="O17" i="41"/>
  <c r="N17" i="41"/>
  <c r="M17" i="41"/>
  <c r="L17" i="41"/>
  <c r="J17" i="41"/>
  <c r="I17" i="41"/>
  <c r="AQ8" i="41"/>
  <c r="AH29" i="41"/>
  <c r="R29" i="41"/>
  <c r="S13" i="41"/>
  <c r="R13" i="41"/>
  <c r="Q13" i="41"/>
  <c r="P13" i="41"/>
  <c r="O13" i="41"/>
  <c r="N13" i="41"/>
  <c r="M13" i="41"/>
  <c r="L13" i="41"/>
  <c r="BC11" i="41"/>
  <c r="AN11" i="41"/>
  <c r="AL11" i="41"/>
  <c r="S11" i="41"/>
  <c r="R11" i="41"/>
  <c r="Q11" i="41"/>
  <c r="P11" i="41"/>
  <c r="O11" i="41"/>
  <c r="N11" i="41"/>
  <c r="M11" i="41"/>
  <c r="L11" i="41"/>
  <c r="AZ10" i="41"/>
  <c r="AX10" i="41"/>
  <c r="AV10" i="41"/>
  <c r="AT10" i="41"/>
  <c r="AR10" i="41"/>
  <c r="AP10" i="41"/>
  <c r="AN10" i="41"/>
  <c r="AL10" i="41"/>
  <c r="M10" i="41"/>
  <c r="L10" i="41"/>
  <c r="J10" i="41"/>
  <c r="I10" i="41"/>
  <c r="BD9" i="41"/>
  <c r="BC9" i="41"/>
  <c r="AO9" i="41"/>
  <c r="AN9" i="41"/>
  <c r="AM9" i="41"/>
  <c r="AL9" i="41"/>
  <c r="AZ8" i="41"/>
  <c r="AY8" i="41"/>
  <c r="AX8" i="41"/>
  <c r="AW8" i="41"/>
  <c r="AV8" i="41"/>
  <c r="AU8" i="41"/>
  <c r="AT8" i="41"/>
  <c r="AS8" i="41"/>
  <c r="AR8" i="41"/>
  <c r="AP8" i="41"/>
  <c r="AK8" i="41"/>
  <c r="AZ7" i="41"/>
  <c r="AX7" i="41"/>
  <c r="AV7" i="41"/>
  <c r="AT7" i="41"/>
  <c r="AR7" i="41"/>
  <c r="AP7" i="41"/>
  <c r="AN7" i="41"/>
  <c r="AL7" i="41"/>
  <c r="AK7" i="41"/>
  <c r="AJ7" i="41"/>
  <c r="BD6" i="41"/>
  <c r="BC6" i="41"/>
  <c r="BA6" i="41"/>
  <c r="AZ6" i="41"/>
  <c r="AY6" i="41"/>
  <c r="AX6" i="41"/>
  <c r="AW6" i="41"/>
  <c r="AV6" i="41"/>
  <c r="AU6" i="41"/>
  <c r="AT6" i="41"/>
  <c r="AS6" i="41"/>
  <c r="AR6" i="41"/>
  <c r="AQ6" i="41"/>
  <c r="AP6" i="41"/>
  <c r="AO6" i="41"/>
  <c r="AN6" i="41"/>
  <c r="AM6" i="41"/>
  <c r="AL6" i="41"/>
  <c r="S6" i="41"/>
  <c r="R6" i="41"/>
  <c r="Q6" i="41"/>
  <c r="P6" i="41"/>
  <c r="O6" i="41"/>
  <c r="N6" i="41"/>
  <c r="M6" i="41"/>
  <c r="L6" i="41"/>
  <c r="AK5" i="41"/>
  <c r="AJ5" i="41"/>
  <c r="AZ4" i="41"/>
  <c r="AX4" i="41"/>
  <c r="AV4" i="41"/>
  <c r="AT4" i="41"/>
  <c r="AR4" i="41"/>
  <c r="AP4" i="41"/>
  <c r="AN4" i="41"/>
  <c r="AL4" i="41"/>
  <c r="S4" i="41"/>
  <c r="R4" i="41"/>
  <c r="Q4" i="41"/>
  <c r="P4" i="41"/>
  <c r="O4" i="41"/>
  <c r="N4" i="41"/>
  <c r="M4" i="41"/>
  <c r="L4" i="41"/>
  <c r="BM3" i="41"/>
  <c r="BL3" i="41"/>
  <c r="BK3" i="41"/>
  <c r="BI3" i="41"/>
  <c r="BH3" i="41"/>
  <c r="BG3" i="41"/>
  <c r="BD3" i="41"/>
  <c r="BC3" i="41"/>
  <c r="BA3" i="41"/>
  <c r="AZ3" i="41"/>
  <c r="AY3" i="41"/>
  <c r="AX3" i="41"/>
  <c r="AW3" i="41"/>
  <c r="AV3" i="41"/>
  <c r="AU3" i="41"/>
  <c r="AT3" i="41"/>
  <c r="AS3" i="41"/>
  <c r="AR3" i="41"/>
  <c r="AQ3" i="41"/>
  <c r="AP3" i="41"/>
  <c r="AO3" i="41"/>
  <c r="AN3" i="41"/>
  <c r="AM3" i="41"/>
  <c r="AL3" i="41"/>
  <c r="M3" i="41"/>
  <c r="L3" i="41"/>
  <c r="J3" i="41"/>
  <c r="I3" i="41"/>
  <c r="AK2" i="41"/>
  <c r="AJ2" i="41"/>
  <c r="I1" i="41"/>
  <c r="J77" i="40"/>
  <c r="J76" i="40"/>
  <c r="J75" i="40"/>
  <c r="J74" i="40"/>
  <c r="J73" i="40"/>
  <c r="J72" i="40"/>
  <c r="J71" i="40"/>
  <c r="J70" i="40"/>
  <c r="J69" i="40"/>
  <c r="J68" i="40"/>
  <c r="J67" i="40"/>
  <c r="J66" i="40"/>
  <c r="J65" i="40"/>
  <c r="J64" i="40"/>
  <c r="J63" i="40"/>
  <c r="J62" i="40"/>
  <c r="J61" i="40"/>
  <c r="J60" i="40"/>
  <c r="J59" i="40"/>
  <c r="J58" i="40"/>
  <c r="J57" i="40"/>
  <c r="J56" i="40"/>
  <c r="J55" i="40"/>
  <c r="J54" i="40"/>
  <c r="J53" i="40"/>
  <c r="J52" i="40"/>
  <c r="BD51" i="40"/>
  <c r="BC51" i="40"/>
  <c r="AO51" i="40"/>
  <c r="AN51" i="40"/>
  <c r="AM51" i="40"/>
  <c r="AL51" i="40"/>
  <c r="AK51" i="40"/>
  <c r="AJ51" i="40"/>
  <c r="J51" i="40"/>
  <c r="BD50" i="40"/>
  <c r="BC50" i="40"/>
  <c r="AO50" i="40"/>
  <c r="AN50" i="40"/>
  <c r="AM50" i="40"/>
  <c r="AL50" i="40"/>
  <c r="AK50" i="40"/>
  <c r="AJ50" i="40"/>
  <c r="J50" i="40"/>
  <c r="J49" i="40"/>
  <c r="J48" i="40"/>
  <c r="J47" i="40"/>
  <c r="J46" i="40"/>
  <c r="J45" i="40"/>
  <c r="J44" i="40"/>
  <c r="BD43" i="40"/>
  <c r="BC43" i="40"/>
  <c r="AO43" i="40"/>
  <c r="AN43" i="40"/>
  <c r="AM43" i="40"/>
  <c r="AL43" i="40"/>
  <c r="AK43" i="40"/>
  <c r="AJ43" i="40"/>
  <c r="AI43" i="40"/>
  <c r="AH43" i="40"/>
  <c r="AG43" i="40"/>
  <c r="AF43" i="40"/>
  <c r="AE43" i="40"/>
  <c r="AD43" i="40"/>
  <c r="AC43" i="40"/>
  <c r="AB43" i="40"/>
  <c r="AA43" i="40"/>
  <c r="Z43" i="40"/>
  <c r="Y43" i="40"/>
  <c r="X43" i="40"/>
  <c r="W43" i="40"/>
  <c r="V43" i="40"/>
  <c r="U43" i="40"/>
  <c r="T43" i="40"/>
  <c r="S43" i="40"/>
  <c r="R43" i="40"/>
  <c r="Q43" i="40"/>
  <c r="P43" i="40"/>
  <c r="O43" i="40"/>
  <c r="N43" i="40"/>
  <c r="M43" i="40"/>
  <c r="J43" i="40"/>
  <c r="BD42" i="40"/>
  <c r="BC42" i="40"/>
  <c r="AO42" i="40"/>
  <c r="AN42" i="40"/>
  <c r="AM42" i="40"/>
  <c r="AL42" i="40"/>
  <c r="AK42" i="40"/>
  <c r="AJ42" i="40"/>
  <c r="AI42" i="40"/>
  <c r="AH42" i="40"/>
  <c r="AG42" i="40"/>
  <c r="AF42" i="40"/>
  <c r="AE42" i="40"/>
  <c r="AD42" i="40"/>
  <c r="AC42" i="40"/>
  <c r="AB42" i="40"/>
  <c r="AA42" i="40"/>
  <c r="Z42" i="40"/>
  <c r="Y42" i="40"/>
  <c r="X42" i="40"/>
  <c r="W42" i="40"/>
  <c r="V42" i="40"/>
  <c r="U42" i="40"/>
  <c r="T42" i="40"/>
  <c r="S42" i="40"/>
  <c r="R42" i="40"/>
  <c r="Q42" i="40"/>
  <c r="P42" i="40"/>
  <c r="O42" i="40"/>
  <c r="N42" i="40"/>
  <c r="M42" i="40"/>
  <c r="J42" i="40"/>
  <c r="J41" i="40"/>
  <c r="J40" i="40"/>
  <c r="J39" i="40"/>
  <c r="J38" i="40"/>
  <c r="J37" i="40"/>
  <c r="AI36" i="40"/>
  <c r="AH36" i="40"/>
  <c r="AG36" i="40"/>
  <c r="AF36" i="40"/>
  <c r="AE36" i="40"/>
  <c r="AD36" i="40"/>
  <c r="AC36" i="40"/>
  <c r="AB36" i="40"/>
  <c r="AA36" i="40"/>
  <c r="Z36" i="40"/>
  <c r="Y36" i="40"/>
  <c r="X36" i="40"/>
  <c r="W36" i="40"/>
  <c r="V36" i="40"/>
  <c r="U36" i="40"/>
  <c r="T36" i="40"/>
  <c r="S36" i="40"/>
  <c r="R36" i="40"/>
  <c r="Q36" i="40"/>
  <c r="P36" i="40"/>
  <c r="O36" i="40"/>
  <c r="N36" i="40"/>
  <c r="M36" i="40"/>
  <c r="L36" i="40"/>
  <c r="J36" i="40"/>
  <c r="BD35" i="40"/>
  <c r="BC35" i="40"/>
  <c r="AO35" i="40"/>
  <c r="AN35" i="40"/>
  <c r="AM35" i="40"/>
  <c r="AL35" i="40"/>
  <c r="AK35" i="40"/>
  <c r="AJ35" i="40"/>
  <c r="AI35" i="40"/>
  <c r="AH35" i="40"/>
  <c r="AG35" i="40"/>
  <c r="AF35" i="40"/>
  <c r="AE35" i="40"/>
  <c r="AD35" i="40"/>
  <c r="AC35" i="40"/>
  <c r="AB35" i="40"/>
  <c r="AA35" i="40"/>
  <c r="Z35" i="40"/>
  <c r="Y35" i="40"/>
  <c r="X35" i="40"/>
  <c r="W35" i="40"/>
  <c r="V35" i="40"/>
  <c r="U35" i="40"/>
  <c r="T35" i="40"/>
  <c r="S35" i="40"/>
  <c r="R35" i="40"/>
  <c r="Q35" i="40"/>
  <c r="P35" i="40"/>
  <c r="O35" i="40"/>
  <c r="N35" i="40"/>
  <c r="M35" i="40"/>
  <c r="L35" i="40"/>
  <c r="J35" i="40"/>
  <c r="BD34" i="40"/>
  <c r="BC34" i="40"/>
  <c r="AO34" i="40"/>
  <c r="AN34" i="40"/>
  <c r="AM34" i="40"/>
  <c r="AL34" i="40"/>
  <c r="AK34" i="40"/>
  <c r="AJ34" i="40"/>
  <c r="AI34" i="40"/>
  <c r="AH34" i="40"/>
  <c r="AG34" i="40"/>
  <c r="AF34" i="40"/>
  <c r="AE34" i="40"/>
  <c r="AD34" i="40"/>
  <c r="AC34" i="40"/>
  <c r="AB34" i="40"/>
  <c r="AA34" i="40"/>
  <c r="Z34" i="40"/>
  <c r="Y34" i="40"/>
  <c r="X34" i="40"/>
  <c r="W34" i="40"/>
  <c r="V34" i="40"/>
  <c r="U34" i="40"/>
  <c r="T34" i="40"/>
  <c r="S34" i="40"/>
  <c r="R34" i="40"/>
  <c r="Q34" i="40"/>
  <c r="P34" i="40"/>
  <c r="O34" i="40"/>
  <c r="N34" i="40"/>
  <c r="M34" i="40"/>
  <c r="L34" i="40"/>
  <c r="J34" i="40"/>
  <c r="J33" i="40"/>
  <c r="J32" i="40"/>
  <c r="J31" i="40"/>
  <c r="AI30" i="40"/>
  <c r="AH30" i="40"/>
  <c r="AG30" i="40"/>
  <c r="AF30" i="40"/>
  <c r="AE30" i="40"/>
  <c r="AD30" i="40"/>
  <c r="AC30" i="40"/>
  <c r="AB30" i="40"/>
  <c r="AA30" i="40"/>
  <c r="Z30" i="40"/>
  <c r="Y30" i="40"/>
  <c r="X30" i="40"/>
  <c r="W30" i="40"/>
  <c r="V30" i="40"/>
  <c r="U30" i="40"/>
  <c r="T30" i="40"/>
  <c r="S30" i="40"/>
  <c r="R30" i="40"/>
  <c r="Q30" i="40"/>
  <c r="P30" i="40"/>
  <c r="O30" i="40"/>
  <c r="N30" i="40"/>
  <c r="M30" i="40"/>
  <c r="L30" i="40"/>
  <c r="J30" i="40"/>
  <c r="AE29" i="40"/>
  <c r="W29" i="40"/>
  <c r="Q29" i="40"/>
  <c r="P29" i="40"/>
  <c r="O29" i="40"/>
  <c r="N29" i="40"/>
  <c r="M29" i="40"/>
  <c r="L29" i="40"/>
  <c r="J29" i="40"/>
  <c r="AF28" i="40"/>
  <c r="X28" i="40"/>
  <c r="Q28" i="40"/>
  <c r="P28" i="40"/>
  <c r="O28" i="40"/>
  <c r="N28" i="40"/>
  <c r="M28" i="40"/>
  <c r="L28" i="40"/>
  <c r="J28" i="40"/>
  <c r="AZ27" i="40"/>
  <c r="AX27" i="40"/>
  <c r="AT27" i="40"/>
  <c r="AP27" i="40"/>
  <c r="AL27" i="40"/>
  <c r="AK27" i="40"/>
  <c r="AI27" i="40"/>
  <c r="AH27" i="40"/>
  <c r="AG27" i="40"/>
  <c r="AF27" i="40"/>
  <c r="AE27" i="40"/>
  <c r="AD27" i="40"/>
  <c r="AC27" i="40"/>
  <c r="AB27" i="40"/>
  <c r="AA27" i="40"/>
  <c r="Z27" i="40"/>
  <c r="Y27" i="40"/>
  <c r="X27" i="40"/>
  <c r="W27" i="40"/>
  <c r="V27" i="40"/>
  <c r="U27" i="40"/>
  <c r="T27" i="40"/>
  <c r="S27" i="40"/>
  <c r="R27" i="40"/>
  <c r="Q27" i="40"/>
  <c r="P27" i="40"/>
  <c r="O27" i="40"/>
  <c r="N27" i="40"/>
  <c r="M27" i="40"/>
  <c r="L27" i="40"/>
  <c r="J27" i="40"/>
  <c r="BD26" i="40"/>
  <c r="AZ26" i="40"/>
  <c r="AX26" i="40"/>
  <c r="AT26" i="40"/>
  <c r="AP26" i="40"/>
  <c r="AN26" i="40"/>
  <c r="AL26" i="40"/>
  <c r="AK26" i="40"/>
  <c r="S26" i="40"/>
  <c r="R26" i="40"/>
  <c r="Q26" i="40"/>
  <c r="P26" i="40"/>
  <c r="O26" i="40"/>
  <c r="N26" i="40"/>
  <c r="M26" i="40"/>
  <c r="L26" i="40"/>
  <c r="J26" i="40"/>
  <c r="BD25" i="40"/>
  <c r="AZ25" i="40"/>
  <c r="AX25" i="40"/>
  <c r="AT25" i="40"/>
  <c r="AP25" i="40"/>
  <c r="AN25" i="40"/>
  <c r="AL25" i="40"/>
  <c r="AK25" i="40"/>
  <c r="S25" i="40"/>
  <c r="R25" i="40"/>
  <c r="Q25" i="40"/>
  <c r="P25" i="40"/>
  <c r="O25" i="40"/>
  <c r="N25" i="40"/>
  <c r="M25" i="40"/>
  <c r="L25" i="40"/>
  <c r="J25" i="40"/>
  <c r="S24" i="40"/>
  <c r="R24" i="40"/>
  <c r="Q24" i="40"/>
  <c r="P24" i="40"/>
  <c r="O24" i="40"/>
  <c r="N24" i="40"/>
  <c r="M24" i="40"/>
  <c r="L24" i="40"/>
  <c r="J24" i="40"/>
  <c r="S23" i="40"/>
  <c r="R23" i="40"/>
  <c r="Q23" i="40"/>
  <c r="P23" i="40"/>
  <c r="O23" i="40"/>
  <c r="N23" i="40"/>
  <c r="M23" i="40"/>
  <c r="L23" i="40"/>
  <c r="J23" i="40"/>
  <c r="S22" i="40"/>
  <c r="R22" i="40"/>
  <c r="Q22" i="40"/>
  <c r="P22" i="40"/>
  <c r="O22" i="40"/>
  <c r="N22" i="40"/>
  <c r="M22" i="40"/>
  <c r="L22" i="40"/>
  <c r="J22" i="40"/>
  <c r="S21" i="40"/>
  <c r="R21" i="40"/>
  <c r="Q21" i="40"/>
  <c r="P21" i="40"/>
  <c r="O21" i="40"/>
  <c r="N21" i="40"/>
  <c r="M21" i="40"/>
  <c r="L21" i="40"/>
  <c r="J21" i="40"/>
  <c r="S20" i="40"/>
  <c r="R20" i="40"/>
  <c r="Q20" i="40"/>
  <c r="P20" i="40"/>
  <c r="O20" i="40"/>
  <c r="N20" i="40"/>
  <c r="M20" i="40"/>
  <c r="L20" i="40"/>
  <c r="J20" i="40"/>
  <c r="J19" i="40"/>
  <c r="S18" i="40"/>
  <c r="R18" i="40"/>
  <c r="Q18" i="40"/>
  <c r="P18" i="40"/>
  <c r="O18" i="40"/>
  <c r="N18" i="40"/>
  <c r="M18" i="40"/>
  <c r="L18" i="40"/>
  <c r="J18" i="40"/>
  <c r="S17" i="40"/>
  <c r="R17" i="40"/>
  <c r="Q17" i="40"/>
  <c r="P17" i="40"/>
  <c r="O17" i="40"/>
  <c r="N17" i="40"/>
  <c r="M17" i="40"/>
  <c r="L17" i="40"/>
  <c r="J17" i="40"/>
  <c r="I17" i="40"/>
  <c r="AQ8" i="40"/>
  <c r="AD29" i="40"/>
  <c r="R29" i="40"/>
  <c r="S13" i="40"/>
  <c r="R13" i="40"/>
  <c r="Q13" i="40"/>
  <c r="P13" i="40"/>
  <c r="O13" i="40"/>
  <c r="N13" i="40"/>
  <c r="M13" i="40"/>
  <c r="L13" i="40"/>
  <c r="BC11" i="40"/>
  <c r="AN11" i="40"/>
  <c r="AL11" i="40"/>
  <c r="S11" i="40"/>
  <c r="R11" i="40"/>
  <c r="Q11" i="40"/>
  <c r="P11" i="40"/>
  <c r="O11" i="40"/>
  <c r="N11" i="40"/>
  <c r="M11" i="40"/>
  <c r="L11" i="40"/>
  <c r="AZ10" i="40"/>
  <c r="AX10" i="40"/>
  <c r="AV10" i="40"/>
  <c r="AT10" i="40"/>
  <c r="AR10" i="40"/>
  <c r="AP10" i="40"/>
  <c r="AN10" i="40"/>
  <c r="AL10" i="40"/>
  <c r="M10" i="40"/>
  <c r="L10" i="40"/>
  <c r="J10" i="40"/>
  <c r="I10" i="40"/>
  <c r="BD9" i="40"/>
  <c r="BC9" i="40"/>
  <c r="AO9" i="40"/>
  <c r="AN9" i="40"/>
  <c r="AM9" i="40"/>
  <c r="AL9" i="40"/>
  <c r="AZ8" i="40"/>
  <c r="AY8" i="40"/>
  <c r="AX8" i="40"/>
  <c r="AW8" i="40"/>
  <c r="AV8" i="40"/>
  <c r="AU8" i="40"/>
  <c r="AT8" i="40"/>
  <c r="AS8" i="40"/>
  <c r="AR8" i="40"/>
  <c r="AP8" i="40"/>
  <c r="AK8" i="40"/>
  <c r="AZ7" i="40"/>
  <c r="AX7" i="40"/>
  <c r="AV7" i="40"/>
  <c r="AT7" i="40"/>
  <c r="AR7" i="40"/>
  <c r="AP7" i="40"/>
  <c r="AN7" i="40"/>
  <c r="AL7" i="40"/>
  <c r="AK7" i="40"/>
  <c r="AJ7" i="40"/>
  <c r="BD6" i="40"/>
  <c r="BC6" i="40"/>
  <c r="BA6" i="40"/>
  <c r="AZ6" i="40"/>
  <c r="AY6" i="40"/>
  <c r="AX6" i="40"/>
  <c r="AW6" i="40"/>
  <c r="AV6" i="40"/>
  <c r="AU6" i="40"/>
  <c r="AT6" i="40"/>
  <c r="AS6" i="40"/>
  <c r="AR6" i="40"/>
  <c r="AQ6" i="40"/>
  <c r="AP6" i="40"/>
  <c r="AO6" i="40"/>
  <c r="AN6" i="40"/>
  <c r="AM6" i="40"/>
  <c r="AL6" i="40"/>
  <c r="S6" i="40"/>
  <c r="R6" i="40"/>
  <c r="Q6" i="40"/>
  <c r="P6" i="40"/>
  <c r="O6" i="40"/>
  <c r="N6" i="40"/>
  <c r="M6" i="40"/>
  <c r="L6" i="40"/>
  <c r="AK5" i="40"/>
  <c r="AJ5" i="40"/>
  <c r="AZ4" i="40"/>
  <c r="AX4" i="40"/>
  <c r="AV4" i="40"/>
  <c r="AT4" i="40"/>
  <c r="AR4" i="40"/>
  <c r="AP4" i="40"/>
  <c r="AN4" i="40"/>
  <c r="AL4" i="40"/>
  <c r="S4" i="40"/>
  <c r="R4" i="40"/>
  <c r="Q4" i="40"/>
  <c r="P4" i="40"/>
  <c r="O4" i="40"/>
  <c r="N4" i="40"/>
  <c r="M4" i="40"/>
  <c r="L4" i="40"/>
  <c r="BM3" i="40"/>
  <c r="BL3" i="40"/>
  <c r="BK3" i="40"/>
  <c r="BI3" i="40"/>
  <c r="BH3" i="40"/>
  <c r="BG3" i="40"/>
  <c r="BD3" i="40"/>
  <c r="BC3" i="40"/>
  <c r="BA3" i="40"/>
  <c r="AZ3" i="40"/>
  <c r="AY3" i="40"/>
  <c r="AX3" i="40"/>
  <c r="AW3" i="40"/>
  <c r="AV3" i="40"/>
  <c r="AU3" i="40"/>
  <c r="AT3" i="40"/>
  <c r="AS3" i="40"/>
  <c r="AR3" i="40"/>
  <c r="AQ3" i="40"/>
  <c r="AP3" i="40"/>
  <c r="AO3" i="40"/>
  <c r="AN3" i="40"/>
  <c r="AM3" i="40"/>
  <c r="AL3" i="40"/>
  <c r="M3" i="40"/>
  <c r="L3" i="40"/>
  <c r="J3" i="40"/>
  <c r="I3" i="40"/>
  <c r="AK2" i="40"/>
  <c r="AJ2" i="40"/>
  <c r="I1" i="40"/>
  <c r="J77" i="39"/>
  <c r="J76" i="39"/>
  <c r="J75" i="39"/>
  <c r="J74" i="39"/>
  <c r="J73" i="39"/>
  <c r="J72" i="39"/>
  <c r="J71" i="39"/>
  <c r="J70" i="39"/>
  <c r="J69" i="39"/>
  <c r="J68" i="39"/>
  <c r="J67" i="39"/>
  <c r="J66" i="39"/>
  <c r="J65" i="39"/>
  <c r="J64" i="39"/>
  <c r="J63" i="39"/>
  <c r="J62" i="39"/>
  <c r="J61" i="39"/>
  <c r="J60" i="39"/>
  <c r="J59" i="39"/>
  <c r="J58" i="39"/>
  <c r="J57" i="39"/>
  <c r="J56" i="39"/>
  <c r="J55" i="39"/>
  <c r="J54" i="39"/>
  <c r="J53" i="39"/>
  <c r="J52" i="39"/>
  <c r="BD51" i="39"/>
  <c r="BC51" i="39"/>
  <c r="AO51" i="39"/>
  <c r="AN51" i="39"/>
  <c r="AM51" i="39"/>
  <c r="AL51" i="39"/>
  <c r="AK51" i="39"/>
  <c r="AJ51" i="39"/>
  <c r="J51" i="39"/>
  <c r="BD50" i="39"/>
  <c r="BC50" i="39"/>
  <c r="AO50" i="39"/>
  <c r="AN50" i="39"/>
  <c r="AM50" i="39"/>
  <c r="AL50" i="39"/>
  <c r="AK50" i="39"/>
  <c r="AJ50" i="39"/>
  <c r="J50" i="39"/>
  <c r="J49" i="39"/>
  <c r="J48" i="39"/>
  <c r="J47" i="39"/>
  <c r="J46" i="39"/>
  <c r="J45" i="39"/>
  <c r="J44" i="39"/>
  <c r="BD43" i="39"/>
  <c r="BC43" i="39"/>
  <c r="AO43" i="39"/>
  <c r="AN43" i="39"/>
  <c r="AM43" i="39"/>
  <c r="AL43" i="39"/>
  <c r="AK43" i="39"/>
  <c r="AJ43" i="39"/>
  <c r="AI43" i="39"/>
  <c r="AH43" i="39"/>
  <c r="AG43" i="39"/>
  <c r="AF43" i="39"/>
  <c r="AE43" i="39"/>
  <c r="AD43" i="39"/>
  <c r="AC43" i="39"/>
  <c r="AB43" i="39"/>
  <c r="AA43" i="39"/>
  <c r="Z43" i="39"/>
  <c r="Y43" i="39"/>
  <c r="X43" i="39"/>
  <c r="W43" i="39"/>
  <c r="V43" i="39"/>
  <c r="U43" i="39"/>
  <c r="T43" i="39"/>
  <c r="S43" i="39"/>
  <c r="R43" i="39"/>
  <c r="Q43" i="39"/>
  <c r="P43" i="39"/>
  <c r="O43" i="39"/>
  <c r="N43" i="39"/>
  <c r="M43" i="39"/>
  <c r="J43" i="39"/>
  <c r="BD42" i="39"/>
  <c r="BC42" i="39"/>
  <c r="AO42" i="39"/>
  <c r="AN42" i="39"/>
  <c r="AM42" i="39"/>
  <c r="AL42" i="39"/>
  <c r="AK42" i="39"/>
  <c r="AJ42" i="39"/>
  <c r="AI42" i="39"/>
  <c r="AH42" i="39"/>
  <c r="AG42" i="39"/>
  <c r="AF42" i="39"/>
  <c r="AE42" i="39"/>
  <c r="AD42" i="39"/>
  <c r="AC42" i="39"/>
  <c r="AB42" i="39"/>
  <c r="AA42" i="39"/>
  <c r="Z42" i="39"/>
  <c r="Y42" i="39"/>
  <c r="X42" i="39"/>
  <c r="W42" i="39"/>
  <c r="V42" i="39"/>
  <c r="U42" i="39"/>
  <c r="T42" i="39"/>
  <c r="S42" i="39"/>
  <c r="R42" i="39"/>
  <c r="Q42" i="39"/>
  <c r="P42" i="39"/>
  <c r="O42" i="39"/>
  <c r="N42" i="39"/>
  <c r="M42" i="39"/>
  <c r="J42" i="39"/>
  <c r="J41" i="39"/>
  <c r="J40" i="39"/>
  <c r="J39" i="39"/>
  <c r="J38" i="39"/>
  <c r="J37" i="39"/>
  <c r="AI36" i="39"/>
  <c r="AH36" i="39"/>
  <c r="AG36" i="39"/>
  <c r="AF36" i="39"/>
  <c r="AE36" i="39"/>
  <c r="AD36" i="39"/>
  <c r="AC36" i="39"/>
  <c r="AB36" i="39"/>
  <c r="AA36" i="39"/>
  <c r="Z36" i="39"/>
  <c r="Y36" i="39"/>
  <c r="X36" i="39"/>
  <c r="W36" i="39"/>
  <c r="V36" i="39"/>
  <c r="U36" i="39"/>
  <c r="T36" i="39"/>
  <c r="S36" i="39"/>
  <c r="R36" i="39"/>
  <c r="Q36" i="39"/>
  <c r="P36" i="39"/>
  <c r="O36" i="39"/>
  <c r="N36" i="39"/>
  <c r="M36" i="39"/>
  <c r="L36" i="39"/>
  <c r="J36" i="39"/>
  <c r="BD35" i="39"/>
  <c r="BC35" i="39"/>
  <c r="AO35" i="39"/>
  <c r="AN35" i="39"/>
  <c r="AM35" i="39"/>
  <c r="AL35" i="39"/>
  <c r="AK35" i="39"/>
  <c r="AJ35" i="39"/>
  <c r="AI35" i="39"/>
  <c r="AH35" i="39"/>
  <c r="AG35" i="39"/>
  <c r="AF35" i="39"/>
  <c r="AE35" i="39"/>
  <c r="AD35" i="39"/>
  <c r="AC35" i="39"/>
  <c r="AB35" i="39"/>
  <c r="AA35" i="39"/>
  <c r="Z35" i="39"/>
  <c r="Y35" i="39"/>
  <c r="X35" i="39"/>
  <c r="W35" i="39"/>
  <c r="V35" i="39"/>
  <c r="U35" i="39"/>
  <c r="T35" i="39"/>
  <c r="S35" i="39"/>
  <c r="R35" i="39"/>
  <c r="Q35" i="39"/>
  <c r="P35" i="39"/>
  <c r="O35" i="39"/>
  <c r="N35" i="39"/>
  <c r="M35" i="39"/>
  <c r="L35" i="39"/>
  <c r="J35" i="39"/>
  <c r="BD34" i="39"/>
  <c r="BC34" i="39"/>
  <c r="AO34" i="39"/>
  <c r="AN34" i="39"/>
  <c r="AM34" i="39"/>
  <c r="AL34" i="39"/>
  <c r="AK34" i="39"/>
  <c r="AJ34" i="39"/>
  <c r="AI34" i="39"/>
  <c r="AH34" i="39"/>
  <c r="AG34" i="39"/>
  <c r="AF34" i="39"/>
  <c r="AE34" i="39"/>
  <c r="AD34" i="39"/>
  <c r="AC34" i="39"/>
  <c r="AB34" i="39"/>
  <c r="AA34" i="39"/>
  <c r="Z34" i="39"/>
  <c r="Y34" i="39"/>
  <c r="X34" i="39"/>
  <c r="W34" i="39"/>
  <c r="V34" i="39"/>
  <c r="U34" i="39"/>
  <c r="T34" i="39"/>
  <c r="S34" i="39"/>
  <c r="R34" i="39"/>
  <c r="Q34" i="39"/>
  <c r="P34" i="39"/>
  <c r="O34" i="39"/>
  <c r="N34" i="39"/>
  <c r="M34" i="39"/>
  <c r="L34" i="39"/>
  <c r="J34" i="39"/>
  <c r="J33" i="39"/>
  <c r="J32" i="39"/>
  <c r="J31" i="39"/>
  <c r="AI30" i="39"/>
  <c r="AH30" i="39"/>
  <c r="AG30" i="39"/>
  <c r="AF30" i="39"/>
  <c r="AE30" i="39"/>
  <c r="AD30" i="39"/>
  <c r="AC30" i="39"/>
  <c r="AB30" i="39"/>
  <c r="AA30" i="39"/>
  <c r="Z30" i="39"/>
  <c r="Y30" i="39"/>
  <c r="X30" i="39"/>
  <c r="W30" i="39"/>
  <c r="V30" i="39"/>
  <c r="U30" i="39"/>
  <c r="T30" i="39"/>
  <c r="S30" i="39"/>
  <c r="R30" i="39"/>
  <c r="Q30" i="39"/>
  <c r="P30" i="39"/>
  <c r="O30" i="39"/>
  <c r="N30" i="39"/>
  <c r="M30" i="39"/>
  <c r="L30" i="39"/>
  <c r="J30" i="39"/>
  <c r="AE29" i="39"/>
  <c r="W29" i="39"/>
  <c r="Q29" i="39"/>
  <c r="P29" i="39"/>
  <c r="O29" i="39"/>
  <c r="N29" i="39"/>
  <c r="M29" i="39"/>
  <c r="L29" i="39"/>
  <c r="J29" i="39"/>
  <c r="AF28" i="39"/>
  <c r="X28" i="39"/>
  <c r="Q28" i="39"/>
  <c r="P28" i="39"/>
  <c r="O28" i="39"/>
  <c r="N28" i="39"/>
  <c r="M28" i="39"/>
  <c r="L28" i="39"/>
  <c r="J28" i="39"/>
  <c r="AZ27" i="39"/>
  <c r="AX27" i="39"/>
  <c r="AT27" i="39"/>
  <c r="AP27" i="39"/>
  <c r="AL27" i="39"/>
  <c r="AK27" i="39"/>
  <c r="AI27" i="39"/>
  <c r="AH27" i="39"/>
  <c r="AG27" i="39"/>
  <c r="AF27" i="39"/>
  <c r="AE27" i="39"/>
  <c r="AD27" i="39"/>
  <c r="AC27" i="39"/>
  <c r="AB27" i="39"/>
  <c r="AA27" i="39"/>
  <c r="Z27" i="39"/>
  <c r="Y27" i="39"/>
  <c r="X27" i="39"/>
  <c r="W27" i="39"/>
  <c r="V27" i="39"/>
  <c r="U27" i="39"/>
  <c r="T27" i="39"/>
  <c r="S27" i="39"/>
  <c r="R27" i="39"/>
  <c r="Q27" i="39"/>
  <c r="P27" i="39"/>
  <c r="O27" i="39"/>
  <c r="N27" i="39"/>
  <c r="M27" i="39"/>
  <c r="L27" i="39"/>
  <c r="J27" i="39"/>
  <c r="BD26" i="39"/>
  <c r="AZ26" i="39"/>
  <c r="AX26" i="39"/>
  <c r="AT26" i="39"/>
  <c r="AP26" i="39"/>
  <c r="AN26" i="39"/>
  <c r="AL26" i="39"/>
  <c r="AK26" i="39"/>
  <c r="S26" i="39"/>
  <c r="R26" i="39"/>
  <c r="Q26" i="39"/>
  <c r="P26" i="39"/>
  <c r="O26" i="39"/>
  <c r="N26" i="39"/>
  <c r="M26" i="39"/>
  <c r="L26" i="39"/>
  <c r="J26" i="39"/>
  <c r="BD25" i="39"/>
  <c r="AZ25" i="39"/>
  <c r="AX25" i="39"/>
  <c r="AT25" i="39"/>
  <c r="AP25" i="39"/>
  <c r="AN25" i="39"/>
  <c r="AL25" i="39"/>
  <c r="AK25" i="39"/>
  <c r="S25" i="39"/>
  <c r="R25" i="39"/>
  <c r="Q25" i="39"/>
  <c r="P25" i="39"/>
  <c r="O25" i="39"/>
  <c r="N25" i="39"/>
  <c r="M25" i="39"/>
  <c r="L25" i="39"/>
  <c r="J25" i="39"/>
  <c r="S24" i="39"/>
  <c r="R24" i="39"/>
  <c r="Q24" i="39"/>
  <c r="P24" i="39"/>
  <c r="O24" i="39"/>
  <c r="N24" i="39"/>
  <c r="M24" i="39"/>
  <c r="L24" i="39"/>
  <c r="J24" i="39"/>
  <c r="S23" i="39"/>
  <c r="R23" i="39"/>
  <c r="Q23" i="39"/>
  <c r="P23" i="39"/>
  <c r="O23" i="39"/>
  <c r="N23" i="39"/>
  <c r="M23" i="39"/>
  <c r="L23" i="39"/>
  <c r="J23" i="39"/>
  <c r="S22" i="39"/>
  <c r="R22" i="39"/>
  <c r="Q22" i="39"/>
  <c r="P22" i="39"/>
  <c r="O22" i="39"/>
  <c r="N22" i="39"/>
  <c r="M22" i="39"/>
  <c r="L22" i="39"/>
  <c r="J22" i="39"/>
  <c r="S21" i="39"/>
  <c r="R21" i="39"/>
  <c r="Q21" i="39"/>
  <c r="P21" i="39"/>
  <c r="O21" i="39"/>
  <c r="N21" i="39"/>
  <c r="M21" i="39"/>
  <c r="L21" i="39"/>
  <c r="J21" i="39"/>
  <c r="S20" i="39"/>
  <c r="R20" i="39"/>
  <c r="Q20" i="39"/>
  <c r="P20" i="39"/>
  <c r="O20" i="39"/>
  <c r="N20" i="39"/>
  <c r="M20" i="39"/>
  <c r="L20" i="39"/>
  <c r="J20" i="39"/>
  <c r="J19" i="39"/>
  <c r="S18" i="39"/>
  <c r="R18" i="39"/>
  <c r="Q18" i="39"/>
  <c r="P18" i="39"/>
  <c r="O18" i="39"/>
  <c r="N18" i="39"/>
  <c r="M18" i="39"/>
  <c r="L18" i="39"/>
  <c r="J18" i="39"/>
  <c r="S17" i="39"/>
  <c r="R17" i="39"/>
  <c r="Q17" i="39"/>
  <c r="P17" i="39"/>
  <c r="O17" i="39"/>
  <c r="N17" i="39"/>
  <c r="M17" i="39"/>
  <c r="L17" i="39"/>
  <c r="J17" i="39"/>
  <c r="I17" i="39"/>
  <c r="AQ8" i="39"/>
  <c r="AD29" i="39"/>
  <c r="R29" i="39"/>
  <c r="S13" i="39"/>
  <c r="R13" i="39"/>
  <c r="Q13" i="39"/>
  <c r="P13" i="39"/>
  <c r="O13" i="39"/>
  <c r="N13" i="39"/>
  <c r="M13" i="39"/>
  <c r="L13" i="39"/>
  <c r="BC11" i="39"/>
  <c r="AN11" i="39"/>
  <c r="AL11" i="39"/>
  <c r="S11" i="39"/>
  <c r="R11" i="39"/>
  <c r="Q11" i="39"/>
  <c r="P11" i="39"/>
  <c r="O11" i="39"/>
  <c r="N11" i="39"/>
  <c r="M11" i="39"/>
  <c r="L11" i="39"/>
  <c r="AZ10" i="39"/>
  <c r="AX10" i="39"/>
  <c r="AV10" i="39"/>
  <c r="AT10" i="39"/>
  <c r="AR10" i="39"/>
  <c r="AP10" i="39"/>
  <c r="AN10" i="39"/>
  <c r="AL10" i="39"/>
  <c r="M10" i="39"/>
  <c r="L10" i="39"/>
  <c r="J10" i="39"/>
  <c r="I10" i="39"/>
  <c r="BD9" i="39"/>
  <c r="BC9" i="39"/>
  <c r="AO9" i="39"/>
  <c r="AN9" i="39"/>
  <c r="AM9" i="39"/>
  <c r="AL9" i="39"/>
  <c r="AZ8" i="39"/>
  <c r="AY8" i="39"/>
  <c r="AX8" i="39"/>
  <c r="AW8" i="39"/>
  <c r="AV8" i="39"/>
  <c r="AU8" i="39"/>
  <c r="AT8" i="39"/>
  <c r="AS8" i="39"/>
  <c r="AR8" i="39"/>
  <c r="AP8" i="39"/>
  <c r="AK8" i="39"/>
  <c r="AZ7" i="39"/>
  <c r="AX7" i="39"/>
  <c r="AV7" i="39"/>
  <c r="AT7" i="39"/>
  <c r="AR7" i="39"/>
  <c r="AP7" i="39"/>
  <c r="AN7" i="39"/>
  <c r="AL7" i="39"/>
  <c r="AK7" i="39"/>
  <c r="AJ7" i="39"/>
  <c r="BD6" i="39"/>
  <c r="BC6" i="39"/>
  <c r="BA6" i="39"/>
  <c r="AZ6" i="39"/>
  <c r="AY6" i="39"/>
  <c r="AX6" i="39"/>
  <c r="AW6" i="39"/>
  <c r="AV6" i="39"/>
  <c r="AU6" i="39"/>
  <c r="AT6" i="39"/>
  <c r="AS6" i="39"/>
  <c r="AR6" i="39"/>
  <c r="AQ6" i="39"/>
  <c r="AP6" i="39"/>
  <c r="AO6" i="39"/>
  <c r="AN6" i="39"/>
  <c r="AM6" i="39"/>
  <c r="AL6" i="39"/>
  <c r="S6" i="39"/>
  <c r="R6" i="39"/>
  <c r="Q6" i="39"/>
  <c r="P6" i="39"/>
  <c r="O6" i="39"/>
  <c r="N6" i="39"/>
  <c r="M6" i="39"/>
  <c r="L6" i="39"/>
  <c r="AK5" i="39"/>
  <c r="AJ5" i="39"/>
  <c r="AZ4" i="39"/>
  <c r="AX4" i="39"/>
  <c r="AV4" i="39"/>
  <c r="AT4" i="39"/>
  <c r="AR4" i="39"/>
  <c r="AP4" i="39"/>
  <c r="AN4" i="39"/>
  <c r="AL4" i="39"/>
  <c r="S4" i="39"/>
  <c r="R4" i="39"/>
  <c r="Q4" i="39"/>
  <c r="P4" i="39"/>
  <c r="O4" i="39"/>
  <c r="N4" i="39"/>
  <c r="M4" i="39"/>
  <c r="L4" i="39"/>
  <c r="BM3" i="39"/>
  <c r="BL3" i="39"/>
  <c r="BK3" i="39"/>
  <c r="BI3" i="39"/>
  <c r="BH3" i="39"/>
  <c r="BG3" i="39"/>
  <c r="BD3" i="39"/>
  <c r="BC3" i="39"/>
  <c r="BA3" i="39"/>
  <c r="AZ3" i="39"/>
  <c r="AY3" i="39"/>
  <c r="AX3" i="39"/>
  <c r="AW3" i="39"/>
  <c r="AV3" i="39"/>
  <c r="AU3" i="39"/>
  <c r="AT3" i="39"/>
  <c r="AS3" i="39"/>
  <c r="AR3" i="39"/>
  <c r="AQ3" i="39"/>
  <c r="AP3" i="39"/>
  <c r="AO3" i="39"/>
  <c r="AN3" i="39"/>
  <c r="AM3" i="39"/>
  <c r="AL3" i="39"/>
  <c r="M3" i="39"/>
  <c r="L3" i="39"/>
  <c r="J3" i="39"/>
  <c r="I3" i="39"/>
  <c r="AK2" i="39"/>
  <c r="AJ2" i="39"/>
  <c r="I1" i="39"/>
  <c r="J77" i="38"/>
  <c r="J76" i="38"/>
  <c r="J75" i="38"/>
  <c r="J74" i="38"/>
  <c r="J73" i="38"/>
  <c r="J72" i="38"/>
  <c r="J71" i="38"/>
  <c r="J70" i="38"/>
  <c r="J69" i="38"/>
  <c r="J68" i="38"/>
  <c r="J67" i="38"/>
  <c r="J66" i="38"/>
  <c r="J65" i="38"/>
  <c r="J64" i="38"/>
  <c r="J63" i="38"/>
  <c r="J62" i="38"/>
  <c r="J61" i="38"/>
  <c r="J60" i="38"/>
  <c r="J59" i="38"/>
  <c r="J58" i="38"/>
  <c r="J57" i="38"/>
  <c r="J56" i="38"/>
  <c r="J55" i="38"/>
  <c r="J54" i="38"/>
  <c r="J53" i="38"/>
  <c r="J52" i="38"/>
  <c r="BD51" i="38"/>
  <c r="BC51" i="38"/>
  <c r="AO51" i="38"/>
  <c r="AN51" i="38"/>
  <c r="AM51" i="38"/>
  <c r="AL51" i="38"/>
  <c r="AK51" i="38"/>
  <c r="AJ51" i="38"/>
  <c r="J51" i="38"/>
  <c r="BD50" i="38"/>
  <c r="BC50" i="38"/>
  <c r="AO50" i="38"/>
  <c r="AN50" i="38"/>
  <c r="AM50" i="38"/>
  <c r="AL50" i="38"/>
  <c r="AK50" i="38"/>
  <c r="AJ50" i="38"/>
  <c r="J50" i="38"/>
  <c r="J49" i="38"/>
  <c r="J48" i="38"/>
  <c r="J47" i="38"/>
  <c r="J46" i="38"/>
  <c r="J45" i="38"/>
  <c r="J44" i="38"/>
  <c r="BD43" i="38"/>
  <c r="BC43" i="38"/>
  <c r="AO43" i="38"/>
  <c r="AN43" i="38"/>
  <c r="AM43" i="38"/>
  <c r="AL43" i="38"/>
  <c r="AK43" i="38"/>
  <c r="AJ43" i="38"/>
  <c r="AI43" i="38"/>
  <c r="AH43" i="38"/>
  <c r="AG43" i="38"/>
  <c r="AF43" i="38"/>
  <c r="AE43" i="38"/>
  <c r="AD43" i="38"/>
  <c r="AC43" i="38"/>
  <c r="AB43" i="38"/>
  <c r="AA43" i="38"/>
  <c r="Z43" i="38"/>
  <c r="Y43" i="38"/>
  <c r="X43" i="38"/>
  <c r="W43" i="38"/>
  <c r="V43" i="38"/>
  <c r="U43" i="38"/>
  <c r="T43" i="38"/>
  <c r="S43" i="38"/>
  <c r="R43" i="38"/>
  <c r="Q43" i="38"/>
  <c r="P43" i="38"/>
  <c r="O43" i="38"/>
  <c r="N43" i="38"/>
  <c r="M43" i="38"/>
  <c r="J43" i="38"/>
  <c r="BD42" i="38"/>
  <c r="BC42" i="38"/>
  <c r="AO42" i="38"/>
  <c r="AN42" i="38"/>
  <c r="AM42" i="38"/>
  <c r="AL42" i="38"/>
  <c r="AK42" i="38"/>
  <c r="AJ42" i="38"/>
  <c r="AI42" i="38"/>
  <c r="AH42" i="38"/>
  <c r="AG42" i="38"/>
  <c r="AF42" i="38"/>
  <c r="AE42" i="38"/>
  <c r="AD42" i="38"/>
  <c r="AC42" i="38"/>
  <c r="AB42" i="38"/>
  <c r="AA42" i="38"/>
  <c r="Z42" i="38"/>
  <c r="Y42" i="38"/>
  <c r="X42" i="38"/>
  <c r="W42" i="38"/>
  <c r="V42" i="38"/>
  <c r="U42" i="38"/>
  <c r="T42" i="38"/>
  <c r="S42" i="38"/>
  <c r="R42" i="38"/>
  <c r="Q42" i="38"/>
  <c r="P42" i="38"/>
  <c r="O42" i="38"/>
  <c r="N42" i="38"/>
  <c r="M42" i="38"/>
  <c r="J42" i="38"/>
  <c r="J41" i="38"/>
  <c r="J40" i="38"/>
  <c r="J39" i="38"/>
  <c r="J38" i="38"/>
  <c r="J37" i="38"/>
  <c r="AI36" i="38"/>
  <c r="AH36" i="38"/>
  <c r="AG36" i="38"/>
  <c r="AF36" i="38"/>
  <c r="AE36" i="38"/>
  <c r="AD36" i="38"/>
  <c r="AC36" i="38"/>
  <c r="AB36" i="38"/>
  <c r="AA36" i="38"/>
  <c r="Z36" i="38"/>
  <c r="Y36" i="38"/>
  <c r="X36" i="38"/>
  <c r="W36" i="38"/>
  <c r="V36" i="38"/>
  <c r="U36" i="38"/>
  <c r="T36" i="38"/>
  <c r="S36" i="38"/>
  <c r="R36" i="38"/>
  <c r="Q36" i="38"/>
  <c r="P36" i="38"/>
  <c r="O36" i="38"/>
  <c r="N36" i="38"/>
  <c r="M36" i="38"/>
  <c r="L36" i="38"/>
  <c r="J36" i="38"/>
  <c r="BD35" i="38"/>
  <c r="BC35" i="38"/>
  <c r="AO35" i="38"/>
  <c r="AN35" i="38"/>
  <c r="AM35" i="38"/>
  <c r="AL35" i="38"/>
  <c r="AK35" i="38"/>
  <c r="AJ35" i="38"/>
  <c r="AI35" i="38"/>
  <c r="AH35" i="38"/>
  <c r="AG35" i="38"/>
  <c r="AF35" i="38"/>
  <c r="AE35" i="38"/>
  <c r="AD35" i="38"/>
  <c r="AC35" i="38"/>
  <c r="AB35" i="38"/>
  <c r="AA35" i="38"/>
  <c r="Z35" i="38"/>
  <c r="Y35" i="38"/>
  <c r="X35" i="38"/>
  <c r="W35" i="38"/>
  <c r="V35" i="38"/>
  <c r="U35" i="38"/>
  <c r="T35" i="38"/>
  <c r="S35" i="38"/>
  <c r="R35" i="38"/>
  <c r="Q35" i="38"/>
  <c r="P35" i="38"/>
  <c r="O35" i="38"/>
  <c r="N35" i="38"/>
  <c r="M35" i="38"/>
  <c r="L35" i="38"/>
  <c r="J35" i="38"/>
  <c r="BD34" i="38"/>
  <c r="BC34" i="38"/>
  <c r="AO34" i="38"/>
  <c r="AN34" i="38"/>
  <c r="AM34" i="38"/>
  <c r="AL34" i="38"/>
  <c r="AK34" i="38"/>
  <c r="AJ34" i="38"/>
  <c r="AI34" i="38"/>
  <c r="AH34" i="38"/>
  <c r="AG34" i="38"/>
  <c r="AF34" i="38"/>
  <c r="AE34" i="38"/>
  <c r="AD34" i="38"/>
  <c r="AC34" i="38"/>
  <c r="AB34" i="38"/>
  <c r="AA34" i="38"/>
  <c r="Z34" i="38"/>
  <c r="Y34" i="38"/>
  <c r="X34" i="38"/>
  <c r="W34" i="38"/>
  <c r="V34" i="38"/>
  <c r="U34" i="38"/>
  <c r="T34" i="38"/>
  <c r="S34" i="38"/>
  <c r="R34" i="38"/>
  <c r="Q34" i="38"/>
  <c r="P34" i="38"/>
  <c r="O34" i="38"/>
  <c r="N34" i="38"/>
  <c r="M34" i="38"/>
  <c r="L34" i="38"/>
  <c r="J34" i="38"/>
  <c r="J33" i="38"/>
  <c r="J32" i="38"/>
  <c r="J31" i="38"/>
  <c r="AI30" i="38"/>
  <c r="AH30" i="38"/>
  <c r="AG30" i="38"/>
  <c r="AF30" i="38"/>
  <c r="AE30" i="38"/>
  <c r="AD30" i="38"/>
  <c r="AC30" i="38"/>
  <c r="AB30" i="38"/>
  <c r="AA30" i="38"/>
  <c r="Z30" i="38"/>
  <c r="Y30" i="38"/>
  <c r="X30" i="38"/>
  <c r="W30" i="38"/>
  <c r="V30" i="38"/>
  <c r="U30" i="38"/>
  <c r="T30" i="38"/>
  <c r="S30" i="38"/>
  <c r="R30" i="38"/>
  <c r="Q30" i="38"/>
  <c r="P30" i="38"/>
  <c r="O30" i="38"/>
  <c r="N30" i="38"/>
  <c r="M30" i="38"/>
  <c r="L30" i="38"/>
  <c r="J30" i="38"/>
  <c r="AE29" i="38"/>
  <c r="W29" i="38"/>
  <c r="Q29" i="38"/>
  <c r="P29" i="38"/>
  <c r="O29" i="38"/>
  <c r="N29" i="38"/>
  <c r="M29" i="38"/>
  <c r="L29" i="38"/>
  <c r="J29" i="38"/>
  <c r="AF28" i="38"/>
  <c r="X28" i="38"/>
  <c r="Q28" i="38"/>
  <c r="P28" i="38"/>
  <c r="O28" i="38"/>
  <c r="N28" i="38"/>
  <c r="M28" i="38"/>
  <c r="L28" i="38"/>
  <c r="J28" i="38"/>
  <c r="AZ27" i="38"/>
  <c r="AX27" i="38"/>
  <c r="AT27" i="38"/>
  <c r="AP27" i="38"/>
  <c r="AL27" i="38"/>
  <c r="AK27" i="38"/>
  <c r="AI27" i="38"/>
  <c r="AH27" i="38"/>
  <c r="AG27" i="38"/>
  <c r="AF27" i="38"/>
  <c r="AE27" i="38"/>
  <c r="AD27" i="38"/>
  <c r="AC27" i="38"/>
  <c r="AB27" i="38"/>
  <c r="AA27" i="38"/>
  <c r="Z27" i="38"/>
  <c r="Y27" i="38"/>
  <c r="X27" i="38"/>
  <c r="W27" i="38"/>
  <c r="V27" i="38"/>
  <c r="U27" i="38"/>
  <c r="T27" i="38"/>
  <c r="S27" i="38"/>
  <c r="R27" i="38"/>
  <c r="Q27" i="38"/>
  <c r="P27" i="38"/>
  <c r="O27" i="38"/>
  <c r="N27" i="38"/>
  <c r="M27" i="38"/>
  <c r="L27" i="38"/>
  <c r="J27" i="38"/>
  <c r="BD26" i="38"/>
  <c r="AZ26" i="38"/>
  <c r="AX26" i="38"/>
  <c r="AT26" i="38"/>
  <c r="AP26" i="38"/>
  <c r="AN26" i="38"/>
  <c r="AL26" i="38"/>
  <c r="AK26" i="38"/>
  <c r="S26" i="38"/>
  <c r="R26" i="38"/>
  <c r="Q26" i="38"/>
  <c r="P26" i="38"/>
  <c r="O26" i="38"/>
  <c r="N26" i="38"/>
  <c r="M26" i="38"/>
  <c r="L26" i="38"/>
  <c r="J26" i="38"/>
  <c r="BD25" i="38"/>
  <c r="AZ25" i="38"/>
  <c r="AX25" i="38"/>
  <c r="AT25" i="38"/>
  <c r="AP25" i="38"/>
  <c r="AN25" i="38"/>
  <c r="AL25" i="38"/>
  <c r="AK25" i="38"/>
  <c r="S25" i="38"/>
  <c r="R25" i="38"/>
  <c r="Q25" i="38"/>
  <c r="P25" i="38"/>
  <c r="O25" i="38"/>
  <c r="N25" i="38"/>
  <c r="M25" i="38"/>
  <c r="L25" i="38"/>
  <c r="J25" i="38"/>
  <c r="S24" i="38"/>
  <c r="R24" i="38"/>
  <c r="Q24" i="38"/>
  <c r="P24" i="38"/>
  <c r="O24" i="38"/>
  <c r="N24" i="38"/>
  <c r="M24" i="38"/>
  <c r="L24" i="38"/>
  <c r="J24" i="38"/>
  <c r="S23" i="38"/>
  <c r="R23" i="38"/>
  <c r="Q23" i="38"/>
  <c r="P23" i="38"/>
  <c r="O23" i="38"/>
  <c r="N23" i="38"/>
  <c r="M23" i="38"/>
  <c r="L23" i="38"/>
  <c r="J23" i="38"/>
  <c r="S22" i="38"/>
  <c r="R22" i="38"/>
  <c r="Q22" i="38"/>
  <c r="P22" i="38"/>
  <c r="O22" i="38"/>
  <c r="N22" i="38"/>
  <c r="M22" i="38"/>
  <c r="L22" i="38"/>
  <c r="J22" i="38"/>
  <c r="S21" i="38"/>
  <c r="R21" i="38"/>
  <c r="Q21" i="38"/>
  <c r="P21" i="38"/>
  <c r="O21" i="38"/>
  <c r="N21" i="38"/>
  <c r="M21" i="38"/>
  <c r="L21" i="38"/>
  <c r="J21" i="38"/>
  <c r="S20" i="38"/>
  <c r="R20" i="38"/>
  <c r="Q20" i="38"/>
  <c r="P20" i="38"/>
  <c r="O20" i="38"/>
  <c r="N20" i="38"/>
  <c r="M20" i="38"/>
  <c r="L20" i="38"/>
  <c r="J20" i="38"/>
  <c r="J19" i="38"/>
  <c r="S18" i="38"/>
  <c r="R18" i="38"/>
  <c r="Q18" i="38"/>
  <c r="P18" i="38"/>
  <c r="O18" i="38"/>
  <c r="N18" i="38"/>
  <c r="M18" i="38"/>
  <c r="L18" i="38"/>
  <c r="J18" i="38"/>
  <c r="S17" i="38"/>
  <c r="R17" i="38"/>
  <c r="Q17" i="38"/>
  <c r="P17" i="38"/>
  <c r="O17" i="38"/>
  <c r="N17" i="38"/>
  <c r="M17" i="38"/>
  <c r="L17" i="38"/>
  <c r="J17" i="38"/>
  <c r="I17" i="38"/>
  <c r="AQ8" i="38"/>
  <c r="AD29" i="38"/>
  <c r="R29" i="38"/>
  <c r="S13" i="38"/>
  <c r="R13" i="38"/>
  <c r="Q13" i="38"/>
  <c r="P13" i="38"/>
  <c r="O13" i="38"/>
  <c r="N13" i="38"/>
  <c r="M13" i="38"/>
  <c r="L13" i="38"/>
  <c r="BC11" i="38"/>
  <c r="AN11" i="38"/>
  <c r="AL11" i="38"/>
  <c r="S11" i="38"/>
  <c r="R11" i="38"/>
  <c r="Q11" i="38"/>
  <c r="P11" i="38"/>
  <c r="O11" i="38"/>
  <c r="N11" i="38"/>
  <c r="M11" i="38"/>
  <c r="L11" i="38"/>
  <c r="AZ10" i="38"/>
  <c r="AX10" i="38"/>
  <c r="AV10" i="38"/>
  <c r="AT10" i="38"/>
  <c r="AR10" i="38"/>
  <c r="AP10" i="38"/>
  <c r="AN10" i="38"/>
  <c r="AL10" i="38"/>
  <c r="M10" i="38"/>
  <c r="L10" i="38"/>
  <c r="J10" i="38"/>
  <c r="I10" i="38"/>
  <c r="BD9" i="38"/>
  <c r="BC9" i="38"/>
  <c r="AO9" i="38"/>
  <c r="AN9" i="38"/>
  <c r="AM9" i="38"/>
  <c r="AL9" i="38"/>
  <c r="AZ8" i="38"/>
  <c r="AY8" i="38"/>
  <c r="AX8" i="38"/>
  <c r="AW8" i="38"/>
  <c r="AV8" i="38"/>
  <c r="AU8" i="38"/>
  <c r="AT8" i="38"/>
  <c r="AS8" i="38"/>
  <c r="AR8" i="38"/>
  <c r="AP8" i="38"/>
  <c r="AK8" i="38"/>
  <c r="AZ7" i="38"/>
  <c r="AX7" i="38"/>
  <c r="AV7" i="38"/>
  <c r="AT7" i="38"/>
  <c r="AR7" i="38"/>
  <c r="AP7" i="38"/>
  <c r="AN7" i="38"/>
  <c r="AL7" i="38"/>
  <c r="AK7" i="38"/>
  <c r="AJ7" i="38"/>
  <c r="BD6" i="38"/>
  <c r="BC6" i="38"/>
  <c r="BA6" i="38"/>
  <c r="AZ6" i="38"/>
  <c r="AY6" i="38"/>
  <c r="AX6" i="38"/>
  <c r="AW6" i="38"/>
  <c r="AV6" i="38"/>
  <c r="AU6" i="38"/>
  <c r="AT6" i="38"/>
  <c r="AS6" i="38"/>
  <c r="AR6" i="38"/>
  <c r="AQ6" i="38"/>
  <c r="AP6" i="38"/>
  <c r="AO6" i="38"/>
  <c r="AN6" i="38"/>
  <c r="AM6" i="38"/>
  <c r="AL6" i="38"/>
  <c r="S6" i="38"/>
  <c r="R6" i="38"/>
  <c r="Q6" i="38"/>
  <c r="P6" i="38"/>
  <c r="O6" i="38"/>
  <c r="N6" i="38"/>
  <c r="M6" i="38"/>
  <c r="L6" i="38"/>
  <c r="AK5" i="38"/>
  <c r="AJ5" i="38"/>
  <c r="AZ4" i="38"/>
  <c r="AX4" i="38"/>
  <c r="AV4" i="38"/>
  <c r="AT4" i="38"/>
  <c r="AR4" i="38"/>
  <c r="AP4" i="38"/>
  <c r="AN4" i="38"/>
  <c r="AL4" i="38"/>
  <c r="S4" i="38"/>
  <c r="R4" i="38"/>
  <c r="Q4" i="38"/>
  <c r="P4" i="38"/>
  <c r="O4" i="38"/>
  <c r="N4" i="38"/>
  <c r="M4" i="38"/>
  <c r="L4" i="38"/>
  <c r="BM3" i="38"/>
  <c r="BL3" i="38"/>
  <c r="BK3" i="38"/>
  <c r="BI3" i="38"/>
  <c r="BH3" i="38"/>
  <c r="BG3" i="38"/>
  <c r="BD3" i="38"/>
  <c r="BC3" i="38"/>
  <c r="BA3" i="38"/>
  <c r="AZ3" i="38"/>
  <c r="AY3" i="38"/>
  <c r="AX3" i="38"/>
  <c r="AW3" i="38"/>
  <c r="AV3" i="38"/>
  <c r="AU3" i="38"/>
  <c r="AT3" i="38"/>
  <c r="AS3" i="38"/>
  <c r="AR3" i="38"/>
  <c r="AQ3" i="38"/>
  <c r="AP3" i="38"/>
  <c r="AO3" i="38"/>
  <c r="AN3" i="38"/>
  <c r="AM3" i="38"/>
  <c r="AL3" i="38"/>
  <c r="M3" i="38"/>
  <c r="L3" i="38"/>
  <c r="J3" i="38"/>
  <c r="I3" i="38"/>
  <c r="AK2" i="38"/>
  <c r="AJ2" i="38"/>
  <c r="I1" i="38"/>
  <c r="J77" i="37"/>
  <c r="J76" i="37"/>
  <c r="J75" i="37"/>
  <c r="J74" i="37"/>
  <c r="J73" i="37"/>
  <c r="J72" i="37"/>
  <c r="J71" i="37"/>
  <c r="J70" i="37"/>
  <c r="J69" i="37"/>
  <c r="J68" i="37"/>
  <c r="J67" i="37"/>
  <c r="J66" i="37"/>
  <c r="J65" i="37"/>
  <c r="J64" i="37"/>
  <c r="J63" i="37"/>
  <c r="J62" i="37"/>
  <c r="J61" i="37"/>
  <c r="J60" i="37"/>
  <c r="J59" i="37"/>
  <c r="J58" i="37"/>
  <c r="J57" i="37"/>
  <c r="J56" i="37"/>
  <c r="J55" i="37"/>
  <c r="J54" i="37"/>
  <c r="J53" i="37"/>
  <c r="J52" i="37"/>
  <c r="BD51" i="37"/>
  <c r="BC51" i="37"/>
  <c r="AO51" i="37"/>
  <c r="AN51" i="37"/>
  <c r="AM51" i="37"/>
  <c r="AL51" i="37"/>
  <c r="AK51" i="37"/>
  <c r="AJ51" i="37"/>
  <c r="J51" i="37"/>
  <c r="BD50" i="37"/>
  <c r="BC50" i="37"/>
  <c r="AO50" i="37"/>
  <c r="AN50" i="37"/>
  <c r="AM50" i="37"/>
  <c r="AL50" i="37"/>
  <c r="AK50" i="37"/>
  <c r="AJ50" i="37"/>
  <c r="J50" i="37"/>
  <c r="J49" i="37"/>
  <c r="J48" i="37"/>
  <c r="J47" i="37"/>
  <c r="J46" i="37"/>
  <c r="J45" i="37"/>
  <c r="J44" i="37"/>
  <c r="BD43" i="37"/>
  <c r="BC43" i="37"/>
  <c r="AO43" i="37"/>
  <c r="AN43" i="37"/>
  <c r="AM43" i="37"/>
  <c r="AL43" i="37"/>
  <c r="AK43" i="37"/>
  <c r="AJ43" i="37"/>
  <c r="AI43" i="37"/>
  <c r="AH43" i="37"/>
  <c r="AG43" i="37"/>
  <c r="AF43" i="37"/>
  <c r="AE43" i="37"/>
  <c r="AD43" i="37"/>
  <c r="AC43" i="37"/>
  <c r="AB43" i="37"/>
  <c r="AA43" i="37"/>
  <c r="Z43" i="37"/>
  <c r="Y43" i="37"/>
  <c r="X43" i="37"/>
  <c r="W43" i="37"/>
  <c r="V43" i="37"/>
  <c r="U43" i="37"/>
  <c r="T43" i="37"/>
  <c r="S43" i="37"/>
  <c r="R43" i="37"/>
  <c r="Q43" i="37"/>
  <c r="P43" i="37"/>
  <c r="O43" i="37"/>
  <c r="N43" i="37"/>
  <c r="M43" i="37"/>
  <c r="J43" i="37"/>
  <c r="BD42" i="37"/>
  <c r="BC42" i="37"/>
  <c r="AO42" i="37"/>
  <c r="AN42" i="37"/>
  <c r="AM42" i="37"/>
  <c r="AL42" i="37"/>
  <c r="AK42" i="37"/>
  <c r="AJ42" i="37"/>
  <c r="AI42" i="37"/>
  <c r="AH42" i="37"/>
  <c r="AG42" i="37"/>
  <c r="AF42" i="37"/>
  <c r="AE42" i="37"/>
  <c r="AD42" i="37"/>
  <c r="AC42" i="37"/>
  <c r="AB42" i="37"/>
  <c r="AA42" i="37"/>
  <c r="Z42" i="37"/>
  <c r="Y42" i="37"/>
  <c r="X42" i="37"/>
  <c r="W42" i="37"/>
  <c r="V42" i="37"/>
  <c r="U42" i="37"/>
  <c r="T42" i="37"/>
  <c r="S42" i="37"/>
  <c r="R42" i="37"/>
  <c r="Q42" i="37"/>
  <c r="P42" i="37"/>
  <c r="O42" i="37"/>
  <c r="N42" i="37"/>
  <c r="M42" i="37"/>
  <c r="J42" i="37"/>
  <c r="J41" i="37"/>
  <c r="J40" i="37"/>
  <c r="J39" i="37"/>
  <c r="J38" i="37"/>
  <c r="J37" i="37"/>
  <c r="AI36" i="37"/>
  <c r="AH36" i="37"/>
  <c r="AG36" i="37"/>
  <c r="AF36" i="37"/>
  <c r="AE36" i="37"/>
  <c r="AD36" i="37"/>
  <c r="AC36" i="37"/>
  <c r="AB36" i="37"/>
  <c r="AA36" i="37"/>
  <c r="Z36" i="37"/>
  <c r="Y36" i="37"/>
  <c r="X36" i="37"/>
  <c r="W36" i="37"/>
  <c r="V36" i="37"/>
  <c r="U36" i="37"/>
  <c r="T36" i="37"/>
  <c r="S36" i="37"/>
  <c r="R36" i="37"/>
  <c r="Q36" i="37"/>
  <c r="P36" i="37"/>
  <c r="O36" i="37"/>
  <c r="N36" i="37"/>
  <c r="M36" i="37"/>
  <c r="L36" i="37"/>
  <c r="J36" i="37"/>
  <c r="BD35" i="37"/>
  <c r="BC35" i="37"/>
  <c r="AO35" i="37"/>
  <c r="AN35" i="37"/>
  <c r="AM35" i="37"/>
  <c r="AL35" i="37"/>
  <c r="AK35" i="37"/>
  <c r="AJ35" i="37"/>
  <c r="AI35" i="37"/>
  <c r="AH35" i="37"/>
  <c r="AG35" i="37"/>
  <c r="AF35" i="37"/>
  <c r="AE35" i="37"/>
  <c r="AD35" i="37"/>
  <c r="AC35" i="37"/>
  <c r="AB35" i="37"/>
  <c r="AA35" i="37"/>
  <c r="Z35" i="37"/>
  <c r="Y35" i="37"/>
  <c r="X35" i="37"/>
  <c r="W35" i="37"/>
  <c r="V35" i="37"/>
  <c r="U35" i="37"/>
  <c r="T35" i="37"/>
  <c r="S35" i="37"/>
  <c r="R35" i="37"/>
  <c r="Q35" i="37"/>
  <c r="P35" i="37"/>
  <c r="O35" i="37"/>
  <c r="N35" i="37"/>
  <c r="M35" i="37"/>
  <c r="L35" i="37"/>
  <c r="J35" i="37"/>
  <c r="BD34" i="37"/>
  <c r="BC34" i="37"/>
  <c r="AO34" i="37"/>
  <c r="AN34" i="37"/>
  <c r="AM34" i="37"/>
  <c r="AL34" i="37"/>
  <c r="AK34" i="37"/>
  <c r="AJ34" i="37"/>
  <c r="AI34" i="37"/>
  <c r="AH34" i="37"/>
  <c r="AG34" i="37"/>
  <c r="AF34" i="37"/>
  <c r="AE34" i="37"/>
  <c r="AD34" i="37"/>
  <c r="AC34" i="37"/>
  <c r="AB34" i="37"/>
  <c r="AA34" i="37"/>
  <c r="Z34" i="37"/>
  <c r="Y34" i="37"/>
  <c r="X34" i="37"/>
  <c r="W34" i="37"/>
  <c r="V34" i="37"/>
  <c r="U34" i="37"/>
  <c r="T34" i="37"/>
  <c r="S34" i="37"/>
  <c r="R34" i="37"/>
  <c r="Q34" i="37"/>
  <c r="P34" i="37"/>
  <c r="O34" i="37"/>
  <c r="N34" i="37"/>
  <c r="M34" i="37"/>
  <c r="L34" i="37"/>
  <c r="J34" i="37"/>
  <c r="J33" i="37"/>
  <c r="J32" i="37"/>
  <c r="J31" i="37"/>
  <c r="AI30" i="37"/>
  <c r="AH30" i="37"/>
  <c r="AG30" i="37"/>
  <c r="AF30" i="37"/>
  <c r="AE30" i="37"/>
  <c r="AD30" i="37"/>
  <c r="AC30" i="37"/>
  <c r="AB30" i="37"/>
  <c r="AA30" i="37"/>
  <c r="Z30" i="37"/>
  <c r="Y30" i="37"/>
  <c r="X30" i="37"/>
  <c r="W30" i="37"/>
  <c r="V30" i="37"/>
  <c r="U30" i="37"/>
  <c r="T30" i="37"/>
  <c r="S30" i="37"/>
  <c r="R30" i="37"/>
  <c r="Q30" i="37"/>
  <c r="P30" i="37"/>
  <c r="O30" i="37"/>
  <c r="N30" i="37"/>
  <c r="M30" i="37"/>
  <c r="L30" i="37"/>
  <c r="J30" i="37"/>
  <c r="AE29" i="37"/>
  <c r="W29" i="37"/>
  <c r="Q29" i="37"/>
  <c r="P29" i="37"/>
  <c r="O29" i="37"/>
  <c r="N29" i="37"/>
  <c r="M29" i="37"/>
  <c r="L29" i="37"/>
  <c r="J29" i="37"/>
  <c r="AF28" i="37"/>
  <c r="X28" i="37"/>
  <c r="Q28" i="37"/>
  <c r="P28" i="37"/>
  <c r="O28" i="37"/>
  <c r="N28" i="37"/>
  <c r="M28" i="37"/>
  <c r="L28" i="37"/>
  <c r="J28" i="37"/>
  <c r="AZ27" i="37"/>
  <c r="AX27" i="37"/>
  <c r="AT27" i="37"/>
  <c r="AP27" i="37"/>
  <c r="AL27" i="37"/>
  <c r="AK27" i="37"/>
  <c r="AI27" i="37"/>
  <c r="AH27" i="37"/>
  <c r="AG27" i="37"/>
  <c r="AF27" i="37"/>
  <c r="AE27" i="37"/>
  <c r="AD27" i="37"/>
  <c r="AC27" i="37"/>
  <c r="AB27" i="37"/>
  <c r="AA27" i="37"/>
  <c r="Z27" i="37"/>
  <c r="Y27" i="37"/>
  <c r="X27" i="37"/>
  <c r="W27" i="37"/>
  <c r="V27" i="37"/>
  <c r="U27" i="37"/>
  <c r="T27" i="37"/>
  <c r="S27" i="37"/>
  <c r="R27" i="37"/>
  <c r="Q27" i="37"/>
  <c r="P27" i="37"/>
  <c r="O27" i="37"/>
  <c r="N27" i="37"/>
  <c r="M27" i="37"/>
  <c r="L27" i="37"/>
  <c r="J27" i="37"/>
  <c r="BD26" i="37"/>
  <c r="AZ26" i="37"/>
  <c r="AX26" i="37"/>
  <c r="AT26" i="37"/>
  <c r="AP26" i="37"/>
  <c r="AN26" i="37"/>
  <c r="AL26" i="37"/>
  <c r="AK26" i="37"/>
  <c r="S26" i="37"/>
  <c r="R26" i="37"/>
  <c r="Q26" i="37"/>
  <c r="P26" i="37"/>
  <c r="O26" i="37"/>
  <c r="N26" i="37"/>
  <c r="M26" i="37"/>
  <c r="L26" i="37"/>
  <c r="J26" i="37"/>
  <c r="BD25" i="37"/>
  <c r="AZ25" i="37"/>
  <c r="AX25" i="37"/>
  <c r="AT25" i="37"/>
  <c r="AP25" i="37"/>
  <c r="AN25" i="37"/>
  <c r="AL25" i="37"/>
  <c r="AK25" i="37"/>
  <c r="S25" i="37"/>
  <c r="R25" i="37"/>
  <c r="Q25" i="37"/>
  <c r="P25" i="37"/>
  <c r="O25" i="37"/>
  <c r="N25" i="37"/>
  <c r="M25" i="37"/>
  <c r="L25" i="37"/>
  <c r="J25" i="37"/>
  <c r="S24" i="37"/>
  <c r="R24" i="37"/>
  <c r="Q24" i="37"/>
  <c r="P24" i="37"/>
  <c r="O24" i="37"/>
  <c r="N24" i="37"/>
  <c r="M24" i="37"/>
  <c r="L24" i="37"/>
  <c r="J24" i="37"/>
  <c r="S23" i="37"/>
  <c r="R23" i="37"/>
  <c r="Q23" i="37"/>
  <c r="P23" i="37"/>
  <c r="O23" i="37"/>
  <c r="N23" i="37"/>
  <c r="M23" i="37"/>
  <c r="L23" i="37"/>
  <c r="J23" i="37"/>
  <c r="S22" i="37"/>
  <c r="R22" i="37"/>
  <c r="Q22" i="37"/>
  <c r="P22" i="37"/>
  <c r="O22" i="37"/>
  <c r="N22" i="37"/>
  <c r="M22" i="37"/>
  <c r="L22" i="37"/>
  <c r="J22" i="37"/>
  <c r="S21" i="37"/>
  <c r="R21" i="37"/>
  <c r="Q21" i="37"/>
  <c r="P21" i="37"/>
  <c r="O21" i="37"/>
  <c r="N21" i="37"/>
  <c r="M21" i="37"/>
  <c r="L21" i="37"/>
  <c r="J21" i="37"/>
  <c r="S20" i="37"/>
  <c r="R20" i="37"/>
  <c r="Q20" i="37"/>
  <c r="P20" i="37"/>
  <c r="O20" i="37"/>
  <c r="N20" i="37"/>
  <c r="M20" i="37"/>
  <c r="L20" i="37"/>
  <c r="J20" i="37"/>
  <c r="J19" i="37"/>
  <c r="S18" i="37"/>
  <c r="R18" i="37"/>
  <c r="Q18" i="37"/>
  <c r="P18" i="37"/>
  <c r="O18" i="37"/>
  <c r="N18" i="37"/>
  <c r="M18" i="37"/>
  <c r="L18" i="37"/>
  <c r="J18" i="37"/>
  <c r="S17" i="37"/>
  <c r="R17" i="37"/>
  <c r="Q17" i="37"/>
  <c r="P17" i="37"/>
  <c r="O17" i="37"/>
  <c r="N17" i="37"/>
  <c r="M17" i="37"/>
  <c r="L17" i="37"/>
  <c r="J17" i="37"/>
  <c r="I17" i="37"/>
  <c r="AQ8" i="37"/>
  <c r="AD29" i="37"/>
  <c r="R29" i="37"/>
  <c r="S13" i="37"/>
  <c r="R13" i="37"/>
  <c r="Q13" i="37"/>
  <c r="P13" i="37"/>
  <c r="O13" i="37"/>
  <c r="N13" i="37"/>
  <c r="M13" i="37"/>
  <c r="L13" i="37"/>
  <c r="BC11" i="37"/>
  <c r="AN11" i="37"/>
  <c r="AL11" i="37"/>
  <c r="S11" i="37"/>
  <c r="R11" i="37"/>
  <c r="Q11" i="37"/>
  <c r="P11" i="37"/>
  <c r="O11" i="37"/>
  <c r="N11" i="37"/>
  <c r="M11" i="37"/>
  <c r="L11" i="37"/>
  <c r="AZ10" i="37"/>
  <c r="AX10" i="37"/>
  <c r="AV10" i="37"/>
  <c r="AT10" i="37"/>
  <c r="AR10" i="37"/>
  <c r="AP10" i="37"/>
  <c r="AN10" i="37"/>
  <c r="AL10" i="37"/>
  <c r="M10" i="37"/>
  <c r="L10" i="37"/>
  <c r="J10" i="37"/>
  <c r="I10" i="37"/>
  <c r="BD9" i="37"/>
  <c r="BC9" i="37"/>
  <c r="AO9" i="37"/>
  <c r="AN9" i="37"/>
  <c r="AM9" i="37"/>
  <c r="AL9" i="37"/>
  <c r="AZ8" i="37"/>
  <c r="AY8" i="37"/>
  <c r="AX8" i="37"/>
  <c r="AW8" i="37"/>
  <c r="AV8" i="37"/>
  <c r="AU8" i="37"/>
  <c r="AT8" i="37"/>
  <c r="AS8" i="37"/>
  <c r="AR8" i="37"/>
  <c r="AP8" i="37"/>
  <c r="AK8" i="37"/>
  <c r="AZ7" i="37"/>
  <c r="AX7" i="37"/>
  <c r="AV7" i="37"/>
  <c r="AT7" i="37"/>
  <c r="AR7" i="37"/>
  <c r="AP7" i="37"/>
  <c r="AN7" i="37"/>
  <c r="AL7" i="37"/>
  <c r="AK7" i="37"/>
  <c r="AJ7" i="37"/>
  <c r="BD6" i="37"/>
  <c r="BC6" i="37"/>
  <c r="BA6" i="37"/>
  <c r="AZ6" i="37"/>
  <c r="AY6" i="37"/>
  <c r="AX6" i="37"/>
  <c r="AW6" i="37"/>
  <c r="AV6" i="37"/>
  <c r="AU6" i="37"/>
  <c r="AT6" i="37"/>
  <c r="AS6" i="37"/>
  <c r="AR6" i="37"/>
  <c r="AQ6" i="37"/>
  <c r="AP6" i="37"/>
  <c r="AO6" i="37"/>
  <c r="AN6" i="37"/>
  <c r="AM6" i="37"/>
  <c r="AL6" i="37"/>
  <c r="S6" i="37"/>
  <c r="R6" i="37"/>
  <c r="Q6" i="37"/>
  <c r="P6" i="37"/>
  <c r="O6" i="37"/>
  <c r="N6" i="37"/>
  <c r="M6" i="37"/>
  <c r="L6" i="37"/>
  <c r="AK5" i="37"/>
  <c r="AJ5" i="37"/>
  <c r="AZ4" i="37"/>
  <c r="AX4" i="37"/>
  <c r="AV4" i="37"/>
  <c r="AT4" i="37"/>
  <c r="AR4" i="37"/>
  <c r="AP4" i="37"/>
  <c r="AN4" i="37"/>
  <c r="AL4" i="37"/>
  <c r="S4" i="37"/>
  <c r="R4" i="37"/>
  <c r="Q4" i="37"/>
  <c r="P4" i="37"/>
  <c r="O4" i="37"/>
  <c r="N4" i="37"/>
  <c r="M4" i="37"/>
  <c r="L4" i="37"/>
  <c r="BM3" i="37"/>
  <c r="BL3" i="37"/>
  <c r="BK3" i="37"/>
  <c r="BI3" i="37"/>
  <c r="BH3" i="37"/>
  <c r="BG3" i="37"/>
  <c r="BD3" i="37"/>
  <c r="BC3" i="37"/>
  <c r="BA3" i="37"/>
  <c r="AZ3" i="37"/>
  <c r="AY3" i="37"/>
  <c r="AX3" i="37"/>
  <c r="AW3" i="37"/>
  <c r="AV3" i="37"/>
  <c r="AU3" i="37"/>
  <c r="AT3" i="37"/>
  <c r="AS3" i="37"/>
  <c r="AR3" i="37"/>
  <c r="AQ3" i="37"/>
  <c r="AP3" i="37"/>
  <c r="AO3" i="37"/>
  <c r="AN3" i="37"/>
  <c r="AM3" i="37"/>
  <c r="AL3" i="37"/>
  <c r="M3" i="37"/>
  <c r="L3" i="37"/>
  <c r="J3" i="37"/>
  <c r="I3" i="37"/>
  <c r="AK2" i="37"/>
  <c r="AJ2" i="37"/>
  <c r="I1" i="37"/>
  <c r="J77" i="36"/>
  <c r="J76" i="36"/>
  <c r="J75" i="36"/>
  <c r="J74" i="36"/>
  <c r="J73" i="36"/>
  <c r="J72" i="36"/>
  <c r="J71" i="36"/>
  <c r="J70" i="36"/>
  <c r="J69" i="36"/>
  <c r="J68" i="36"/>
  <c r="J67" i="36"/>
  <c r="J66" i="36"/>
  <c r="J65" i="36"/>
  <c r="J64" i="36"/>
  <c r="J63" i="36"/>
  <c r="J62" i="36"/>
  <c r="J61" i="36"/>
  <c r="J60" i="36"/>
  <c r="J59" i="36"/>
  <c r="J58" i="36"/>
  <c r="J57" i="36"/>
  <c r="J56" i="36"/>
  <c r="J55" i="36"/>
  <c r="J54" i="36"/>
  <c r="J53" i="36"/>
  <c r="J52" i="36"/>
  <c r="BD51" i="36"/>
  <c r="BC51" i="36"/>
  <c r="AO51" i="36"/>
  <c r="AN51" i="36"/>
  <c r="AM51" i="36"/>
  <c r="AL51" i="36"/>
  <c r="AK51" i="36"/>
  <c r="AJ51" i="36"/>
  <c r="J51" i="36"/>
  <c r="BD50" i="36"/>
  <c r="BC50" i="36"/>
  <c r="AO50" i="36"/>
  <c r="AN50" i="36"/>
  <c r="AM50" i="36"/>
  <c r="AL50" i="36"/>
  <c r="AK50" i="36"/>
  <c r="AJ50" i="36"/>
  <c r="J50" i="36"/>
  <c r="J49" i="36"/>
  <c r="J48" i="36"/>
  <c r="J47" i="36"/>
  <c r="J46" i="36"/>
  <c r="J45" i="36"/>
  <c r="J44" i="36"/>
  <c r="BD43" i="36"/>
  <c r="BC43" i="36"/>
  <c r="AO43" i="36"/>
  <c r="AN43" i="36"/>
  <c r="AM43" i="36"/>
  <c r="AL43" i="36"/>
  <c r="AK43" i="36"/>
  <c r="AJ43" i="36"/>
  <c r="AI43" i="36"/>
  <c r="AH43" i="36"/>
  <c r="AG43" i="36"/>
  <c r="AF43" i="36"/>
  <c r="AE43" i="36"/>
  <c r="AD43" i="36"/>
  <c r="AC43" i="36"/>
  <c r="AB43" i="36"/>
  <c r="AA43" i="36"/>
  <c r="Z43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J43" i="36"/>
  <c r="BD42" i="36"/>
  <c r="BC42" i="36"/>
  <c r="AO42" i="36"/>
  <c r="AN42" i="36"/>
  <c r="AM42" i="36"/>
  <c r="AL42" i="36"/>
  <c r="AK42" i="36"/>
  <c r="AJ42" i="36"/>
  <c r="AI42" i="36"/>
  <c r="AH42" i="36"/>
  <c r="AG42" i="36"/>
  <c r="AF42" i="36"/>
  <c r="AE42" i="36"/>
  <c r="AD42" i="36"/>
  <c r="AC42" i="36"/>
  <c r="AB42" i="36"/>
  <c r="AA42" i="36"/>
  <c r="Z42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J42" i="36"/>
  <c r="J41" i="36"/>
  <c r="J40" i="36"/>
  <c r="J39" i="36"/>
  <c r="J38" i="36"/>
  <c r="J37" i="36"/>
  <c r="AI36" i="36"/>
  <c r="AH36" i="36"/>
  <c r="AG36" i="36"/>
  <c r="AF36" i="36"/>
  <c r="AE36" i="36"/>
  <c r="AD36" i="36"/>
  <c r="AC36" i="36"/>
  <c r="AB36" i="36"/>
  <c r="AA36" i="36"/>
  <c r="Z36" i="36"/>
  <c r="Y36" i="36"/>
  <c r="X36" i="36"/>
  <c r="W36" i="36"/>
  <c r="V36" i="36"/>
  <c r="U36" i="36"/>
  <c r="T36" i="36"/>
  <c r="S36" i="36"/>
  <c r="R36" i="36"/>
  <c r="Q36" i="36"/>
  <c r="P36" i="36"/>
  <c r="O36" i="36"/>
  <c r="N36" i="36"/>
  <c r="M36" i="36"/>
  <c r="L36" i="36"/>
  <c r="J36" i="36"/>
  <c r="BD35" i="36"/>
  <c r="BC35" i="36"/>
  <c r="AO35" i="36"/>
  <c r="AN35" i="36"/>
  <c r="AM35" i="36"/>
  <c r="AL35" i="36"/>
  <c r="AK35" i="36"/>
  <c r="AJ35" i="36"/>
  <c r="AI35" i="36"/>
  <c r="AH35" i="36"/>
  <c r="AG35" i="36"/>
  <c r="AF35" i="36"/>
  <c r="AE35" i="36"/>
  <c r="AD35" i="36"/>
  <c r="AC35" i="36"/>
  <c r="AB35" i="36"/>
  <c r="AA35" i="36"/>
  <c r="Z35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J35" i="36"/>
  <c r="BD34" i="36"/>
  <c r="BC34" i="36"/>
  <c r="AO34" i="36"/>
  <c r="AN34" i="36"/>
  <c r="AM34" i="36"/>
  <c r="AL34" i="36"/>
  <c r="AK34" i="36"/>
  <c r="AJ34" i="36"/>
  <c r="AI34" i="36"/>
  <c r="AH34" i="36"/>
  <c r="AG34" i="36"/>
  <c r="AF34" i="36"/>
  <c r="AE34" i="36"/>
  <c r="AD34" i="36"/>
  <c r="AC34" i="36"/>
  <c r="AB34" i="36"/>
  <c r="AA34" i="36"/>
  <c r="Z34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J34" i="36"/>
  <c r="J33" i="36"/>
  <c r="J32" i="36"/>
  <c r="J31" i="36"/>
  <c r="AI30" i="36"/>
  <c r="AH30" i="36"/>
  <c r="AG30" i="36"/>
  <c r="AF30" i="36"/>
  <c r="AE30" i="36"/>
  <c r="AD30" i="36"/>
  <c r="AC30" i="36"/>
  <c r="AB30" i="36"/>
  <c r="AA30" i="36"/>
  <c r="Z30" i="36"/>
  <c r="Y30" i="36"/>
  <c r="X30" i="36"/>
  <c r="W30" i="36"/>
  <c r="V30" i="36"/>
  <c r="U30" i="36"/>
  <c r="T30" i="36"/>
  <c r="S30" i="36"/>
  <c r="R30" i="36"/>
  <c r="Q30" i="36"/>
  <c r="P30" i="36"/>
  <c r="O30" i="36"/>
  <c r="N30" i="36"/>
  <c r="M30" i="36"/>
  <c r="L30" i="36"/>
  <c r="J30" i="36"/>
  <c r="AE29" i="36"/>
  <c r="W29" i="36"/>
  <c r="Q29" i="36"/>
  <c r="P29" i="36"/>
  <c r="O29" i="36"/>
  <c r="N29" i="36"/>
  <c r="M29" i="36"/>
  <c r="L29" i="36"/>
  <c r="J29" i="36"/>
  <c r="AF28" i="36"/>
  <c r="X28" i="36"/>
  <c r="Q28" i="36"/>
  <c r="P28" i="36"/>
  <c r="O28" i="36"/>
  <c r="N28" i="36"/>
  <c r="M28" i="36"/>
  <c r="L28" i="36"/>
  <c r="J28" i="36"/>
  <c r="AZ27" i="36"/>
  <c r="AX27" i="36"/>
  <c r="AT27" i="36"/>
  <c r="AP27" i="36"/>
  <c r="AL27" i="36"/>
  <c r="AK27" i="36"/>
  <c r="AI27" i="36"/>
  <c r="AH27" i="36"/>
  <c r="AG27" i="36"/>
  <c r="AF27" i="36"/>
  <c r="AE27" i="36"/>
  <c r="AD27" i="36"/>
  <c r="AC27" i="36"/>
  <c r="AB27" i="36"/>
  <c r="AA27" i="36"/>
  <c r="Z27" i="36"/>
  <c r="Y27" i="36"/>
  <c r="X27" i="36"/>
  <c r="W27" i="36"/>
  <c r="V27" i="36"/>
  <c r="U27" i="36"/>
  <c r="T27" i="36"/>
  <c r="S27" i="36"/>
  <c r="R27" i="36"/>
  <c r="Q27" i="36"/>
  <c r="P27" i="36"/>
  <c r="O27" i="36"/>
  <c r="N27" i="36"/>
  <c r="M27" i="36"/>
  <c r="L27" i="36"/>
  <c r="J27" i="36"/>
  <c r="BD26" i="36"/>
  <c r="AZ26" i="36"/>
  <c r="AX26" i="36"/>
  <c r="AT26" i="36"/>
  <c r="AP26" i="36"/>
  <c r="AN26" i="36"/>
  <c r="AL26" i="36"/>
  <c r="AK26" i="36"/>
  <c r="S26" i="36"/>
  <c r="R26" i="36"/>
  <c r="Q26" i="36"/>
  <c r="P26" i="36"/>
  <c r="O26" i="36"/>
  <c r="N26" i="36"/>
  <c r="M26" i="36"/>
  <c r="L26" i="36"/>
  <c r="J26" i="36"/>
  <c r="BD25" i="36"/>
  <c r="AZ25" i="36"/>
  <c r="AX25" i="36"/>
  <c r="AT25" i="36"/>
  <c r="AP25" i="36"/>
  <c r="AN25" i="36"/>
  <c r="AL25" i="36"/>
  <c r="AK25" i="36"/>
  <c r="S25" i="36"/>
  <c r="R25" i="36"/>
  <c r="Q25" i="36"/>
  <c r="P25" i="36"/>
  <c r="O25" i="36"/>
  <c r="N25" i="36"/>
  <c r="M25" i="36"/>
  <c r="L25" i="36"/>
  <c r="J25" i="36"/>
  <c r="S24" i="36"/>
  <c r="R24" i="36"/>
  <c r="Q24" i="36"/>
  <c r="P24" i="36"/>
  <c r="O24" i="36"/>
  <c r="N24" i="36"/>
  <c r="M24" i="36"/>
  <c r="L24" i="36"/>
  <c r="J24" i="36"/>
  <c r="S23" i="36"/>
  <c r="R23" i="36"/>
  <c r="Q23" i="36"/>
  <c r="P23" i="36"/>
  <c r="O23" i="36"/>
  <c r="N23" i="36"/>
  <c r="M23" i="36"/>
  <c r="L23" i="36"/>
  <c r="J23" i="36"/>
  <c r="S22" i="36"/>
  <c r="R22" i="36"/>
  <c r="Q22" i="36"/>
  <c r="P22" i="36"/>
  <c r="O22" i="36"/>
  <c r="N22" i="36"/>
  <c r="M22" i="36"/>
  <c r="L22" i="36"/>
  <c r="J22" i="36"/>
  <c r="S21" i="36"/>
  <c r="R21" i="36"/>
  <c r="Q21" i="36"/>
  <c r="P21" i="36"/>
  <c r="O21" i="36"/>
  <c r="N21" i="36"/>
  <c r="M21" i="36"/>
  <c r="L21" i="36"/>
  <c r="J21" i="36"/>
  <c r="S20" i="36"/>
  <c r="R20" i="36"/>
  <c r="Q20" i="36"/>
  <c r="P20" i="36"/>
  <c r="O20" i="36"/>
  <c r="N20" i="36"/>
  <c r="M20" i="36"/>
  <c r="L20" i="36"/>
  <c r="J20" i="36"/>
  <c r="J19" i="36"/>
  <c r="S18" i="36"/>
  <c r="R18" i="36"/>
  <c r="Q18" i="36"/>
  <c r="P18" i="36"/>
  <c r="O18" i="36"/>
  <c r="N18" i="36"/>
  <c r="M18" i="36"/>
  <c r="L18" i="36"/>
  <c r="J18" i="36"/>
  <c r="S17" i="36"/>
  <c r="R17" i="36"/>
  <c r="Q17" i="36"/>
  <c r="P17" i="36"/>
  <c r="O17" i="36"/>
  <c r="N17" i="36"/>
  <c r="M17" i="36"/>
  <c r="L17" i="36"/>
  <c r="J17" i="36"/>
  <c r="I17" i="36"/>
  <c r="AQ8" i="36"/>
  <c r="AD29" i="36"/>
  <c r="R29" i="36"/>
  <c r="S13" i="36"/>
  <c r="R13" i="36"/>
  <c r="Q13" i="36"/>
  <c r="P13" i="36"/>
  <c r="O13" i="36"/>
  <c r="N13" i="36"/>
  <c r="M13" i="36"/>
  <c r="L13" i="36"/>
  <c r="BC11" i="36"/>
  <c r="AN11" i="36"/>
  <c r="AL11" i="36"/>
  <c r="S11" i="36"/>
  <c r="R11" i="36"/>
  <c r="Q11" i="36"/>
  <c r="P11" i="36"/>
  <c r="O11" i="36"/>
  <c r="N11" i="36"/>
  <c r="M11" i="36"/>
  <c r="L11" i="36"/>
  <c r="AZ10" i="36"/>
  <c r="AX10" i="36"/>
  <c r="AV10" i="36"/>
  <c r="AT10" i="36"/>
  <c r="AR10" i="36"/>
  <c r="AP10" i="36"/>
  <c r="AN10" i="36"/>
  <c r="AL10" i="36"/>
  <c r="M10" i="36"/>
  <c r="L10" i="36"/>
  <c r="J10" i="36"/>
  <c r="I10" i="36"/>
  <c r="BD9" i="36"/>
  <c r="BC9" i="36"/>
  <c r="AO9" i="36"/>
  <c r="AN9" i="36"/>
  <c r="AM9" i="36"/>
  <c r="AL9" i="36"/>
  <c r="AZ8" i="36"/>
  <c r="AY8" i="36"/>
  <c r="AX8" i="36"/>
  <c r="AW8" i="36"/>
  <c r="AV8" i="36"/>
  <c r="AU8" i="36"/>
  <c r="AT8" i="36"/>
  <c r="AS8" i="36"/>
  <c r="AR8" i="36"/>
  <c r="AP8" i="36"/>
  <c r="AK8" i="36"/>
  <c r="AZ7" i="36"/>
  <c r="AX7" i="36"/>
  <c r="AV7" i="36"/>
  <c r="AT7" i="36"/>
  <c r="AR7" i="36"/>
  <c r="AP7" i="36"/>
  <c r="AN7" i="36"/>
  <c r="AL7" i="36"/>
  <c r="AK7" i="36"/>
  <c r="AJ7" i="36"/>
  <c r="BD6" i="36"/>
  <c r="BC6" i="36"/>
  <c r="BA6" i="36"/>
  <c r="AZ6" i="36"/>
  <c r="AY6" i="36"/>
  <c r="AX6" i="36"/>
  <c r="AW6" i="36"/>
  <c r="AV6" i="36"/>
  <c r="AU6" i="36"/>
  <c r="AT6" i="36"/>
  <c r="AS6" i="36"/>
  <c r="AR6" i="36"/>
  <c r="AQ6" i="36"/>
  <c r="AP6" i="36"/>
  <c r="AO6" i="36"/>
  <c r="AN6" i="36"/>
  <c r="AM6" i="36"/>
  <c r="AL6" i="36"/>
  <c r="S6" i="36"/>
  <c r="R6" i="36"/>
  <c r="Q6" i="36"/>
  <c r="P6" i="36"/>
  <c r="O6" i="36"/>
  <c r="N6" i="36"/>
  <c r="M6" i="36"/>
  <c r="L6" i="36"/>
  <c r="AK5" i="36"/>
  <c r="AJ5" i="36"/>
  <c r="AZ4" i="36"/>
  <c r="AX4" i="36"/>
  <c r="AV4" i="36"/>
  <c r="AT4" i="36"/>
  <c r="AR4" i="36"/>
  <c r="AP4" i="36"/>
  <c r="AN4" i="36"/>
  <c r="AL4" i="36"/>
  <c r="S4" i="36"/>
  <c r="R4" i="36"/>
  <c r="Q4" i="36"/>
  <c r="P4" i="36"/>
  <c r="O4" i="36"/>
  <c r="N4" i="36"/>
  <c r="M4" i="36"/>
  <c r="L4" i="36"/>
  <c r="BM3" i="36"/>
  <c r="BL3" i="36"/>
  <c r="BK3" i="36"/>
  <c r="BI3" i="36"/>
  <c r="BH3" i="36"/>
  <c r="BG3" i="36"/>
  <c r="BD3" i="36"/>
  <c r="BC3" i="36"/>
  <c r="BA3" i="36"/>
  <c r="AZ3" i="36"/>
  <c r="AY3" i="36"/>
  <c r="AX3" i="36"/>
  <c r="AW3" i="36"/>
  <c r="AV3" i="36"/>
  <c r="AU3" i="36"/>
  <c r="AT3" i="36"/>
  <c r="AS3" i="36"/>
  <c r="AR3" i="36"/>
  <c r="AQ3" i="36"/>
  <c r="AP3" i="36"/>
  <c r="AO3" i="36"/>
  <c r="AN3" i="36"/>
  <c r="AM3" i="36"/>
  <c r="AL3" i="36"/>
  <c r="M3" i="36"/>
  <c r="L3" i="36"/>
  <c r="J3" i="36"/>
  <c r="I3" i="36"/>
  <c r="AK2" i="36"/>
  <c r="AJ2" i="36"/>
  <c r="I1" i="36"/>
  <c r="J77" i="35"/>
  <c r="J76" i="35"/>
  <c r="J75" i="35"/>
  <c r="J74" i="35"/>
  <c r="J73" i="35"/>
  <c r="J72" i="35"/>
  <c r="J71" i="35"/>
  <c r="J70" i="35"/>
  <c r="J69" i="35"/>
  <c r="J68" i="35"/>
  <c r="J67" i="35"/>
  <c r="J66" i="35"/>
  <c r="J65" i="35"/>
  <c r="J64" i="35"/>
  <c r="J63" i="35"/>
  <c r="J62" i="35"/>
  <c r="J61" i="35"/>
  <c r="J60" i="35"/>
  <c r="J59" i="35"/>
  <c r="J58" i="35"/>
  <c r="J57" i="35"/>
  <c r="J56" i="35"/>
  <c r="J55" i="35"/>
  <c r="J54" i="35"/>
  <c r="J53" i="35"/>
  <c r="J52" i="35"/>
  <c r="BD51" i="35"/>
  <c r="BC51" i="35"/>
  <c r="AO51" i="35"/>
  <c r="AN51" i="35"/>
  <c r="AM51" i="35"/>
  <c r="AL51" i="35"/>
  <c r="AK51" i="35"/>
  <c r="AJ51" i="35"/>
  <c r="J51" i="35"/>
  <c r="BD50" i="35"/>
  <c r="BC50" i="35"/>
  <c r="AO50" i="35"/>
  <c r="AN50" i="35"/>
  <c r="AM50" i="35"/>
  <c r="AL50" i="35"/>
  <c r="AK50" i="35"/>
  <c r="AJ50" i="35"/>
  <c r="J50" i="35"/>
  <c r="J49" i="35"/>
  <c r="J48" i="35"/>
  <c r="J47" i="35"/>
  <c r="J46" i="35"/>
  <c r="J45" i="35"/>
  <c r="J44" i="35"/>
  <c r="BD43" i="35"/>
  <c r="BC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J43" i="35"/>
  <c r="BD42" i="35"/>
  <c r="BC42" i="35"/>
  <c r="AO42" i="35"/>
  <c r="AN42" i="35"/>
  <c r="AM42" i="35"/>
  <c r="AL42" i="35"/>
  <c r="AK42" i="35"/>
  <c r="AJ42" i="35"/>
  <c r="AI42" i="35"/>
  <c r="AH42" i="35"/>
  <c r="AG42" i="35"/>
  <c r="AF42" i="35"/>
  <c r="AE42" i="35"/>
  <c r="AD42" i="35"/>
  <c r="AC42" i="35"/>
  <c r="AB42" i="35"/>
  <c r="AA42" i="35"/>
  <c r="Z42" i="35"/>
  <c r="Y42" i="35"/>
  <c r="X42" i="35"/>
  <c r="W42" i="35"/>
  <c r="V42" i="35"/>
  <c r="U42" i="35"/>
  <c r="T42" i="35"/>
  <c r="S42" i="35"/>
  <c r="R42" i="35"/>
  <c r="Q42" i="35"/>
  <c r="P42" i="35"/>
  <c r="O42" i="35"/>
  <c r="N42" i="35"/>
  <c r="M42" i="35"/>
  <c r="J42" i="35"/>
  <c r="J41" i="35"/>
  <c r="J40" i="35"/>
  <c r="J39" i="35"/>
  <c r="J38" i="35"/>
  <c r="J37" i="35"/>
  <c r="AI36" i="35"/>
  <c r="AH36" i="35"/>
  <c r="AG36" i="35"/>
  <c r="AF36" i="35"/>
  <c r="AE36" i="35"/>
  <c r="AD36" i="35"/>
  <c r="AC36" i="35"/>
  <c r="AB36" i="35"/>
  <c r="AA36" i="35"/>
  <c r="Z36" i="35"/>
  <c r="Y36" i="35"/>
  <c r="X36" i="35"/>
  <c r="W36" i="35"/>
  <c r="V36" i="35"/>
  <c r="U36" i="35"/>
  <c r="T36" i="35"/>
  <c r="S36" i="35"/>
  <c r="R36" i="35"/>
  <c r="Q36" i="35"/>
  <c r="P36" i="35"/>
  <c r="O36" i="35"/>
  <c r="N36" i="35"/>
  <c r="M36" i="35"/>
  <c r="L36" i="35"/>
  <c r="J36" i="35"/>
  <c r="BD35" i="35"/>
  <c r="BC35" i="35"/>
  <c r="AO35" i="35"/>
  <c r="AN35" i="35"/>
  <c r="AM35" i="35"/>
  <c r="AL35" i="35"/>
  <c r="AK35" i="35"/>
  <c r="AJ35" i="35"/>
  <c r="AI35" i="35"/>
  <c r="AH35" i="35"/>
  <c r="AG35" i="35"/>
  <c r="AF35" i="35"/>
  <c r="AE35" i="35"/>
  <c r="AD35" i="35"/>
  <c r="AC35" i="35"/>
  <c r="AB35" i="35"/>
  <c r="AA35" i="35"/>
  <c r="Z35" i="35"/>
  <c r="Y35" i="35"/>
  <c r="X35" i="35"/>
  <c r="W35" i="35"/>
  <c r="V35" i="35"/>
  <c r="U35" i="35"/>
  <c r="T35" i="35"/>
  <c r="S35" i="35"/>
  <c r="R35" i="35"/>
  <c r="Q35" i="35"/>
  <c r="P35" i="35"/>
  <c r="O35" i="35"/>
  <c r="N35" i="35"/>
  <c r="M35" i="35"/>
  <c r="L35" i="35"/>
  <c r="J35" i="35"/>
  <c r="BD34" i="35"/>
  <c r="BC34" i="35"/>
  <c r="AO34" i="35"/>
  <c r="AN34" i="35"/>
  <c r="AM34" i="35"/>
  <c r="AL34" i="35"/>
  <c r="AK34" i="35"/>
  <c r="AJ34" i="35"/>
  <c r="AI34" i="35"/>
  <c r="AH34" i="35"/>
  <c r="AG34" i="35"/>
  <c r="AF34" i="35"/>
  <c r="AE34" i="35"/>
  <c r="AD34" i="35"/>
  <c r="AC34" i="35"/>
  <c r="AB34" i="35"/>
  <c r="AA34" i="35"/>
  <c r="Z34" i="35"/>
  <c r="Y34" i="35"/>
  <c r="X34" i="35"/>
  <c r="W34" i="35"/>
  <c r="V34" i="35"/>
  <c r="U34" i="35"/>
  <c r="T34" i="35"/>
  <c r="S34" i="35"/>
  <c r="R34" i="35"/>
  <c r="Q34" i="35"/>
  <c r="P34" i="35"/>
  <c r="O34" i="35"/>
  <c r="N34" i="35"/>
  <c r="M34" i="35"/>
  <c r="L34" i="35"/>
  <c r="J34" i="35"/>
  <c r="J33" i="35"/>
  <c r="J32" i="35"/>
  <c r="J31" i="35"/>
  <c r="AI30" i="35"/>
  <c r="AH30" i="35"/>
  <c r="AG30" i="35"/>
  <c r="AF30" i="35"/>
  <c r="AE30" i="35"/>
  <c r="AD30" i="35"/>
  <c r="AC30" i="35"/>
  <c r="AB30" i="35"/>
  <c r="AA30" i="35"/>
  <c r="Z30" i="35"/>
  <c r="Y30" i="35"/>
  <c r="X30" i="35"/>
  <c r="W30" i="35"/>
  <c r="V30" i="35"/>
  <c r="U30" i="35"/>
  <c r="T30" i="35"/>
  <c r="S30" i="35"/>
  <c r="R30" i="35"/>
  <c r="Q30" i="35"/>
  <c r="P30" i="35"/>
  <c r="O30" i="35"/>
  <c r="N30" i="35"/>
  <c r="M30" i="35"/>
  <c r="L30" i="35"/>
  <c r="J30" i="35"/>
  <c r="AE29" i="35"/>
  <c r="W29" i="35"/>
  <c r="Q29" i="35"/>
  <c r="P29" i="35"/>
  <c r="O29" i="35"/>
  <c r="N29" i="35"/>
  <c r="M29" i="35"/>
  <c r="L29" i="35"/>
  <c r="J29" i="35"/>
  <c r="AF28" i="35"/>
  <c r="X28" i="35"/>
  <c r="Q28" i="35"/>
  <c r="P28" i="35"/>
  <c r="O28" i="35"/>
  <c r="N28" i="35"/>
  <c r="M28" i="35"/>
  <c r="L28" i="35"/>
  <c r="J28" i="35"/>
  <c r="AZ27" i="35"/>
  <c r="AX27" i="35"/>
  <c r="AT27" i="35"/>
  <c r="AP27" i="35"/>
  <c r="AL27" i="35"/>
  <c r="AK27" i="35"/>
  <c r="AI27" i="35"/>
  <c r="AH27" i="35"/>
  <c r="AG27" i="35"/>
  <c r="AF27" i="35"/>
  <c r="AE27" i="35"/>
  <c r="AD27" i="35"/>
  <c r="AC27" i="35"/>
  <c r="AB27" i="35"/>
  <c r="AA27" i="35"/>
  <c r="Z27" i="35"/>
  <c r="Y27" i="35"/>
  <c r="X27" i="35"/>
  <c r="W27" i="35"/>
  <c r="V27" i="35"/>
  <c r="U27" i="35"/>
  <c r="T27" i="35"/>
  <c r="S27" i="35"/>
  <c r="R27" i="35"/>
  <c r="Q27" i="35"/>
  <c r="P27" i="35"/>
  <c r="O27" i="35"/>
  <c r="N27" i="35"/>
  <c r="M27" i="35"/>
  <c r="L27" i="35"/>
  <c r="J27" i="35"/>
  <c r="BD26" i="35"/>
  <c r="AZ26" i="35"/>
  <c r="AX26" i="35"/>
  <c r="AT26" i="35"/>
  <c r="AP26" i="35"/>
  <c r="AN26" i="35"/>
  <c r="AL26" i="35"/>
  <c r="AK26" i="35"/>
  <c r="S26" i="35"/>
  <c r="R26" i="35"/>
  <c r="Q26" i="35"/>
  <c r="P26" i="35"/>
  <c r="O26" i="35"/>
  <c r="N26" i="35"/>
  <c r="M26" i="35"/>
  <c r="L26" i="35"/>
  <c r="J26" i="35"/>
  <c r="BD25" i="35"/>
  <c r="AZ25" i="35"/>
  <c r="AX25" i="35"/>
  <c r="AT25" i="35"/>
  <c r="AP25" i="35"/>
  <c r="AN25" i="35"/>
  <c r="AL25" i="35"/>
  <c r="AK25" i="35"/>
  <c r="S25" i="35"/>
  <c r="R25" i="35"/>
  <c r="Q25" i="35"/>
  <c r="P25" i="35"/>
  <c r="O25" i="35"/>
  <c r="N25" i="35"/>
  <c r="M25" i="35"/>
  <c r="L25" i="35"/>
  <c r="J25" i="35"/>
  <c r="S24" i="35"/>
  <c r="R24" i="35"/>
  <c r="Q24" i="35"/>
  <c r="P24" i="35"/>
  <c r="O24" i="35"/>
  <c r="N24" i="35"/>
  <c r="M24" i="35"/>
  <c r="L24" i="35"/>
  <c r="J24" i="35"/>
  <c r="S23" i="35"/>
  <c r="R23" i="35"/>
  <c r="Q23" i="35"/>
  <c r="P23" i="35"/>
  <c r="O23" i="35"/>
  <c r="N23" i="35"/>
  <c r="M23" i="35"/>
  <c r="L23" i="35"/>
  <c r="J23" i="35"/>
  <c r="S22" i="35"/>
  <c r="R22" i="35"/>
  <c r="Q22" i="35"/>
  <c r="P22" i="35"/>
  <c r="O22" i="35"/>
  <c r="N22" i="35"/>
  <c r="M22" i="35"/>
  <c r="L22" i="35"/>
  <c r="J22" i="35"/>
  <c r="S21" i="35"/>
  <c r="R21" i="35"/>
  <c r="Q21" i="35"/>
  <c r="P21" i="35"/>
  <c r="O21" i="35"/>
  <c r="N21" i="35"/>
  <c r="M21" i="35"/>
  <c r="L21" i="35"/>
  <c r="J21" i="35"/>
  <c r="S20" i="35"/>
  <c r="R20" i="35"/>
  <c r="Q20" i="35"/>
  <c r="P20" i="35"/>
  <c r="O20" i="35"/>
  <c r="N20" i="35"/>
  <c r="M20" i="35"/>
  <c r="L20" i="35"/>
  <c r="J20" i="35"/>
  <c r="J19" i="35"/>
  <c r="S18" i="35"/>
  <c r="R18" i="35"/>
  <c r="Q18" i="35"/>
  <c r="P18" i="35"/>
  <c r="O18" i="35"/>
  <c r="N18" i="35"/>
  <c r="M18" i="35"/>
  <c r="L18" i="35"/>
  <c r="J18" i="35"/>
  <c r="S17" i="35"/>
  <c r="R17" i="35"/>
  <c r="Q17" i="35"/>
  <c r="P17" i="35"/>
  <c r="O17" i="35"/>
  <c r="N17" i="35"/>
  <c r="M17" i="35"/>
  <c r="L17" i="35"/>
  <c r="J17" i="35"/>
  <c r="I17" i="35"/>
  <c r="AQ8" i="35"/>
  <c r="AD29" i="35"/>
  <c r="R29" i="35"/>
  <c r="S13" i="35"/>
  <c r="R13" i="35"/>
  <c r="Q13" i="35"/>
  <c r="P13" i="35"/>
  <c r="O13" i="35"/>
  <c r="N13" i="35"/>
  <c r="M13" i="35"/>
  <c r="L13" i="35"/>
  <c r="BC11" i="35"/>
  <c r="AN11" i="35"/>
  <c r="AL11" i="35"/>
  <c r="S11" i="35"/>
  <c r="R11" i="35"/>
  <c r="Q11" i="35"/>
  <c r="P11" i="35"/>
  <c r="O11" i="35"/>
  <c r="N11" i="35"/>
  <c r="M11" i="35"/>
  <c r="L11" i="35"/>
  <c r="AZ10" i="35"/>
  <c r="AX10" i="35"/>
  <c r="AV10" i="35"/>
  <c r="AT10" i="35"/>
  <c r="AR10" i="35"/>
  <c r="AP10" i="35"/>
  <c r="AN10" i="35"/>
  <c r="AL10" i="35"/>
  <c r="M10" i="35"/>
  <c r="L10" i="35"/>
  <c r="J10" i="35"/>
  <c r="I10" i="35"/>
  <c r="BD9" i="35"/>
  <c r="BC9" i="35"/>
  <c r="AO9" i="35"/>
  <c r="AN9" i="35"/>
  <c r="AM9" i="35"/>
  <c r="AL9" i="35"/>
  <c r="AZ8" i="35"/>
  <c r="AY8" i="35"/>
  <c r="AX8" i="35"/>
  <c r="AW8" i="35"/>
  <c r="AV8" i="35"/>
  <c r="AU8" i="35"/>
  <c r="AT8" i="35"/>
  <c r="AR8" i="35"/>
  <c r="AP8" i="35"/>
  <c r="AK8" i="35"/>
  <c r="AZ7" i="35"/>
  <c r="AX7" i="35"/>
  <c r="AV7" i="35"/>
  <c r="AT7" i="35"/>
  <c r="AR7" i="35"/>
  <c r="AP7" i="35"/>
  <c r="AN7" i="35"/>
  <c r="AL7" i="35"/>
  <c r="AK7" i="35"/>
  <c r="AJ7" i="35"/>
  <c r="BD6" i="35"/>
  <c r="BC6" i="35"/>
  <c r="BA6" i="35"/>
  <c r="AZ6" i="35"/>
  <c r="AY6" i="35"/>
  <c r="AX6" i="35"/>
  <c r="AW6" i="35"/>
  <c r="AV6" i="35"/>
  <c r="AU6" i="35"/>
  <c r="AT6" i="35"/>
  <c r="AS6" i="35"/>
  <c r="AR6" i="35"/>
  <c r="AQ6" i="35"/>
  <c r="AP6" i="35"/>
  <c r="AO6" i="35"/>
  <c r="AN6" i="35"/>
  <c r="AM6" i="35"/>
  <c r="AL6" i="35"/>
  <c r="S6" i="35"/>
  <c r="R6" i="35"/>
  <c r="Q6" i="35"/>
  <c r="P6" i="35"/>
  <c r="O6" i="35"/>
  <c r="N6" i="35"/>
  <c r="M6" i="35"/>
  <c r="L6" i="35"/>
  <c r="AK5" i="35"/>
  <c r="AJ5" i="35"/>
  <c r="AZ4" i="35"/>
  <c r="AX4" i="35"/>
  <c r="AV4" i="35"/>
  <c r="AT4" i="35"/>
  <c r="AR4" i="35"/>
  <c r="AP4" i="35"/>
  <c r="AN4" i="35"/>
  <c r="AL4" i="35"/>
  <c r="S4" i="35"/>
  <c r="R4" i="35"/>
  <c r="Q4" i="35"/>
  <c r="P4" i="35"/>
  <c r="O4" i="35"/>
  <c r="N4" i="35"/>
  <c r="M4" i="35"/>
  <c r="L4" i="35"/>
  <c r="BM3" i="35"/>
  <c r="BL3" i="35"/>
  <c r="BK3" i="35"/>
  <c r="BI3" i="35"/>
  <c r="BH3" i="35"/>
  <c r="BG3" i="35"/>
  <c r="BD3" i="35"/>
  <c r="BC3" i="35"/>
  <c r="BA3" i="35"/>
  <c r="AZ3" i="35"/>
  <c r="AY3" i="35"/>
  <c r="AX3" i="35"/>
  <c r="AW3" i="35"/>
  <c r="AV3" i="35"/>
  <c r="AU3" i="35"/>
  <c r="AT3" i="35"/>
  <c r="AS3" i="35"/>
  <c r="AR3" i="35"/>
  <c r="AQ3" i="35"/>
  <c r="AP3" i="35"/>
  <c r="AO3" i="35"/>
  <c r="AN3" i="35"/>
  <c r="AM3" i="35"/>
  <c r="AL3" i="35"/>
  <c r="M3" i="35"/>
  <c r="L3" i="35"/>
  <c r="J3" i="35"/>
  <c r="I3" i="35"/>
  <c r="AK2" i="35"/>
  <c r="AJ2" i="35"/>
  <c r="I1" i="35"/>
  <c r="J77" i="34"/>
  <c r="J76" i="34"/>
  <c r="J75" i="34"/>
  <c r="J74" i="34"/>
  <c r="J73" i="34"/>
  <c r="J72" i="34"/>
  <c r="J71" i="34"/>
  <c r="J70" i="34"/>
  <c r="J69" i="34"/>
  <c r="J68" i="34"/>
  <c r="J67" i="34"/>
  <c r="J66" i="34"/>
  <c r="J65" i="34"/>
  <c r="J64" i="34"/>
  <c r="J63" i="34"/>
  <c r="J62" i="34"/>
  <c r="J61" i="34"/>
  <c r="J60" i="34"/>
  <c r="J59" i="34"/>
  <c r="J58" i="34"/>
  <c r="J57" i="34"/>
  <c r="J56" i="34"/>
  <c r="J55" i="34"/>
  <c r="J54" i="34"/>
  <c r="J53" i="34"/>
  <c r="J52" i="34"/>
  <c r="BD51" i="34"/>
  <c r="BC51" i="34"/>
  <c r="AO51" i="34"/>
  <c r="AN51" i="34"/>
  <c r="AM51" i="34"/>
  <c r="AL51" i="34"/>
  <c r="AK51" i="34"/>
  <c r="AJ51" i="34"/>
  <c r="J51" i="34"/>
  <c r="BD50" i="34"/>
  <c r="BC50" i="34"/>
  <c r="AO50" i="34"/>
  <c r="AN50" i="34"/>
  <c r="AM50" i="34"/>
  <c r="AL50" i="34"/>
  <c r="AK50" i="34"/>
  <c r="AJ50" i="34"/>
  <c r="J50" i="34"/>
  <c r="J49" i="34"/>
  <c r="J48" i="34"/>
  <c r="J47" i="34"/>
  <c r="J46" i="34"/>
  <c r="J45" i="34"/>
  <c r="J44" i="34"/>
  <c r="BD43" i="34"/>
  <c r="BC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J43" i="34"/>
  <c r="BD42" i="34"/>
  <c r="BC42" i="34"/>
  <c r="AO42" i="34"/>
  <c r="AN42" i="34"/>
  <c r="AM42" i="34"/>
  <c r="AL42" i="34"/>
  <c r="AK42" i="34"/>
  <c r="AJ42" i="34"/>
  <c r="AI42" i="34"/>
  <c r="AH42" i="34"/>
  <c r="AG42" i="34"/>
  <c r="AF42" i="34"/>
  <c r="AE42" i="34"/>
  <c r="AD42" i="34"/>
  <c r="AC42" i="34"/>
  <c r="AB42" i="34"/>
  <c r="AA42" i="34"/>
  <c r="Z42" i="34"/>
  <c r="Y42" i="34"/>
  <c r="X42" i="34"/>
  <c r="W42" i="34"/>
  <c r="V42" i="34"/>
  <c r="U42" i="34"/>
  <c r="T42" i="34"/>
  <c r="S42" i="34"/>
  <c r="R42" i="34"/>
  <c r="Q42" i="34"/>
  <c r="P42" i="34"/>
  <c r="O42" i="34"/>
  <c r="N42" i="34"/>
  <c r="M42" i="34"/>
  <c r="J42" i="34"/>
  <c r="J41" i="34"/>
  <c r="J40" i="34"/>
  <c r="J39" i="34"/>
  <c r="J38" i="34"/>
  <c r="J37" i="34"/>
  <c r="AI36" i="34"/>
  <c r="AH36" i="34"/>
  <c r="AG36" i="34"/>
  <c r="AF36" i="34"/>
  <c r="AE36" i="34"/>
  <c r="AD36" i="34"/>
  <c r="AC36" i="34"/>
  <c r="AB36" i="34"/>
  <c r="AA36" i="34"/>
  <c r="Z36" i="34"/>
  <c r="Y36" i="34"/>
  <c r="X36" i="34"/>
  <c r="W36" i="34"/>
  <c r="V36" i="34"/>
  <c r="U36" i="34"/>
  <c r="T36" i="34"/>
  <c r="S36" i="34"/>
  <c r="R36" i="34"/>
  <c r="Q36" i="34"/>
  <c r="P36" i="34"/>
  <c r="O36" i="34"/>
  <c r="N36" i="34"/>
  <c r="M36" i="34"/>
  <c r="L36" i="34"/>
  <c r="J36" i="34"/>
  <c r="BD35" i="34"/>
  <c r="BC35" i="34"/>
  <c r="AO35" i="34"/>
  <c r="AN35" i="34"/>
  <c r="AM35" i="34"/>
  <c r="AL35" i="34"/>
  <c r="AK35" i="34"/>
  <c r="AJ35" i="34"/>
  <c r="AI35" i="34"/>
  <c r="AH35" i="34"/>
  <c r="AG35" i="34"/>
  <c r="AF35" i="34"/>
  <c r="AE35" i="34"/>
  <c r="AD35" i="34"/>
  <c r="AC35" i="34"/>
  <c r="AB35" i="34"/>
  <c r="AA35" i="34"/>
  <c r="Z35" i="34"/>
  <c r="Y35" i="34"/>
  <c r="X35" i="34"/>
  <c r="W35" i="34"/>
  <c r="V35" i="34"/>
  <c r="U35" i="34"/>
  <c r="T35" i="34"/>
  <c r="S35" i="34"/>
  <c r="R35" i="34"/>
  <c r="Q35" i="34"/>
  <c r="P35" i="34"/>
  <c r="O35" i="34"/>
  <c r="N35" i="34"/>
  <c r="M35" i="34"/>
  <c r="L35" i="34"/>
  <c r="J35" i="34"/>
  <c r="BD34" i="34"/>
  <c r="BC34" i="34"/>
  <c r="AO34" i="34"/>
  <c r="AN34" i="34"/>
  <c r="AM34" i="34"/>
  <c r="AL34" i="34"/>
  <c r="AK34" i="34"/>
  <c r="AJ34" i="34"/>
  <c r="AI34" i="34"/>
  <c r="AH34" i="34"/>
  <c r="AG34" i="34"/>
  <c r="AF34" i="34"/>
  <c r="AE34" i="34"/>
  <c r="AD34" i="34"/>
  <c r="AC34" i="34"/>
  <c r="AB34" i="34"/>
  <c r="AA34" i="34"/>
  <c r="Z34" i="34"/>
  <c r="Y34" i="34"/>
  <c r="X34" i="34"/>
  <c r="W34" i="34"/>
  <c r="V34" i="34"/>
  <c r="U34" i="34"/>
  <c r="T34" i="34"/>
  <c r="S34" i="34"/>
  <c r="R34" i="34"/>
  <c r="Q34" i="34"/>
  <c r="P34" i="34"/>
  <c r="O34" i="34"/>
  <c r="N34" i="34"/>
  <c r="M34" i="34"/>
  <c r="L34" i="34"/>
  <c r="J34" i="34"/>
  <c r="J33" i="34"/>
  <c r="J32" i="34"/>
  <c r="J31" i="34"/>
  <c r="AI30" i="34"/>
  <c r="AH30" i="34"/>
  <c r="AG30" i="34"/>
  <c r="AF30" i="34"/>
  <c r="AE30" i="34"/>
  <c r="AD30" i="34"/>
  <c r="AC30" i="34"/>
  <c r="AB30" i="34"/>
  <c r="AA30" i="34"/>
  <c r="Z30" i="34"/>
  <c r="Y30" i="34"/>
  <c r="X30" i="34"/>
  <c r="W30" i="34"/>
  <c r="V30" i="34"/>
  <c r="U30" i="34"/>
  <c r="T30" i="34"/>
  <c r="S30" i="34"/>
  <c r="R30" i="34"/>
  <c r="Q30" i="34"/>
  <c r="P30" i="34"/>
  <c r="O30" i="34"/>
  <c r="N30" i="34"/>
  <c r="M30" i="34"/>
  <c r="L30" i="34"/>
  <c r="J30" i="34"/>
  <c r="AE29" i="34"/>
  <c r="W29" i="34"/>
  <c r="Q29" i="34"/>
  <c r="P29" i="34"/>
  <c r="O29" i="34"/>
  <c r="N29" i="34"/>
  <c r="M29" i="34"/>
  <c r="L29" i="34"/>
  <c r="J29" i="34"/>
  <c r="AF28" i="34"/>
  <c r="X28" i="34"/>
  <c r="S28" i="34"/>
  <c r="Q28" i="34"/>
  <c r="P28" i="34"/>
  <c r="O28" i="34"/>
  <c r="N28" i="34"/>
  <c r="M28" i="34"/>
  <c r="L28" i="34"/>
  <c r="J28" i="34"/>
  <c r="AZ27" i="34"/>
  <c r="AX27" i="34"/>
  <c r="AT27" i="34"/>
  <c r="AP27" i="34"/>
  <c r="AL27" i="34"/>
  <c r="AK27" i="34"/>
  <c r="AI27" i="34"/>
  <c r="AH27" i="34"/>
  <c r="AG27" i="34"/>
  <c r="AF27" i="34"/>
  <c r="AE27" i="34"/>
  <c r="AD27" i="34"/>
  <c r="AC27" i="34"/>
  <c r="AB27" i="34"/>
  <c r="AA27" i="34"/>
  <c r="Z27" i="34"/>
  <c r="Y27" i="34"/>
  <c r="X27" i="34"/>
  <c r="W27" i="34"/>
  <c r="V27" i="34"/>
  <c r="U27" i="34"/>
  <c r="T27" i="34"/>
  <c r="S27" i="34"/>
  <c r="R27" i="34"/>
  <c r="Q27" i="34"/>
  <c r="P27" i="34"/>
  <c r="O27" i="34"/>
  <c r="N27" i="34"/>
  <c r="M27" i="34"/>
  <c r="L27" i="34"/>
  <c r="J27" i="34"/>
  <c r="BD26" i="34"/>
  <c r="AZ26" i="34"/>
  <c r="AX26" i="34"/>
  <c r="AT26" i="34"/>
  <c r="AP26" i="34"/>
  <c r="AN26" i="34"/>
  <c r="AL26" i="34"/>
  <c r="AK26" i="34"/>
  <c r="S26" i="34"/>
  <c r="R26" i="34"/>
  <c r="Q26" i="34"/>
  <c r="P26" i="34"/>
  <c r="O26" i="34"/>
  <c r="N26" i="34"/>
  <c r="M26" i="34"/>
  <c r="L26" i="34"/>
  <c r="J26" i="34"/>
  <c r="BD25" i="34"/>
  <c r="AZ25" i="34"/>
  <c r="AX25" i="34"/>
  <c r="AT25" i="34"/>
  <c r="AP25" i="34"/>
  <c r="AN25" i="34"/>
  <c r="AL25" i="34"/>
  <c r="AK25" i="34"/>
  <c r="S25" i="34"/>
  <c r="R25" i="34"/>
  <c r="Q25" i="34"/>
  <c r="P25" i="34"/>
  <c r="O25" i="34"/>
  <c r="N25" i="34"/>
  <c r="M25" i="34"/>
  <c r="L25" i="34"/>
  <c r="J25" i="34"/>
  <c r="S24" i="34"/>
  <c r="R24" i="34"/>
  <c r="Q24" i="34"/>
  <c r="P24" i="34"/>
  <c r="O24" i="34"/>
  <c r="N24" i="34"/>
  <c r="M24" i="34"/>
  <c r="L24" i="34"/>
  <c r="J24" i="34"/>
  <c r="S23" i="34"/>
  <c r="R23" i="34"/>
  <c r="Q23" i="34"/>
  <c r="P23" i="34"/>
  <c r="O23" i="34"/>
  <c r="N23" i="34"/>
  <c r="M23" i="34"/>
  <c r="L23" i="34"/>
  <c r="J23" i="34"/>
  <c r="S22" i="34"/>
  <c r="R22" i="34"/>
  <c r="Q22" i="34"/>
  <c r="P22" i="34"/>
  <c r="O22" i="34"/>
  <c r="N22" i="34"/>
  <c r="M22" i="34"/>
  <c r="L22" i="34"/>
  <c r="J22" i="34"/>
  <c r="S21" i="34"/>
  <c r="R21" i="34"/>
  <c r="Q21" i="34"/>
  <c r="P21" i="34"/>
  <c r="O21" i="34"/>
  <c r="N21" i="34"/>
  <c r="M21" i="34"/>
  <c r="L21" i="34"/>
  <c r="J21" i="34"/>
  <c r="S20" i="34"/>
  <c r="R20" i="34"/>
  <c r="Q20" i="34"/>
  <c r="P20" i="34"/>
  <c r="O20" i="34"/>
  <c r="N20" i="34"/>
  <c r="M20" i="34"/>
  <c r="L20" i="34"/>
  <c r="J20" i="34"/>
  <c r="J19" i="34"/>
  <c r="S18" i="34"/>
  <c r="R18" i="34"/>
  <c r="Q18" i="34"/>
  <c r="P18" i="34"/>
  <c r="O18" i="34"/>
  <c r="N18" i="34"/>
  <c r="M18" i="34"/>
  <c r="L18" i="34"/>
  <c r="J18" i="34"/>
  <c r="S17" i="34"/>
  <c r="R17" i="34"/>
  <c r="Q17" i="34"/>
  <c r="P17" i="34"/>
  <c r="O17" i="34"/>
  <c r="N17" i="34"/>
  <c r="M17" i="34"/>
  <c r="L17" i="34"/>
  <c r="J17" i="34"/>
  <c r="I17" i="34"/>
  <c r="AD29" i="34"/>
  <c r="R29" i="34"/>
  <c r="S13" i="34"/>
  <c r="R13" i="34"/>
  <c r="Q13" i="34"/>
  <c r="P13" i="34"/>
  <c r="O13" i="34"/>
  <c r="N13" i="34"/>
  <c r="M13" i="34"/>
  <c r="L13" i="34"/>
  <c r="BC11" i="34"/>
  <c r="AN11" i="34"/>
  <c r="AL11" i="34"/>
  <c r="S11" i="34"/>
  <c r="R11" i="34"/>
  <c r="Q11" i="34"/>
  <c r="P11" i="34"/>
  <c r="O11" i="34"/>
  <c r="N11" i="34"/>
  <c r="M11" i="34"/>
  <c r="L11" i="34"/>
  <c r="AZ10" i="34"/>
  <c r="AX10" i="34"/>
  <c r="AV10" i="34"/>
  <c r="AT10" i="34"/>
  <c r="AR10" i="34"/>
  <c r="AP10" i="34"/>
  <c r="AN10" i="34"/>
  <c r="AL10" i="34"/>
  <c r="M10" i="34"/>
  <c r="L10" i="34"/>
  <c r="J10" i="34"/>
  <c r="I10" i="34"/>
  <c r="BD9" i="34"/>
  <c r="BC9" i="34"/>
  <c r="AO9" i="34"/>
  <c r="AN9" i="34"/>
  <c r="AM9" i="34"/>
  <c r="AL9" i="34"/>
  <c r="AZ8" i="34"/>
  <c r="AY8" i="34"/>
  <c r="AX8" i="34"/>
  <c r="AW8" i="34"/>
  <c r="AV8" i="34"/>
  <c r="AU8" i="34"/>
  <c r="AT8" i="34"/>
  <c r="AS8" i="34"/>
  <c r="AR8" i="34"/>
  <c r="AQ8" i="34"/>
  <c r="AP8" i="34"/>
  <c r="AK8" i="34"/>
  <c r="AZ7" i="34"/>
  <c r="AX7" i="34"/>
  <c r="AV7" i="34"/>
  <c r="AT7" i="34"/>
  <c r="AR7" i="34"/>
  <c r="AP7" i="34"/>
  <c r="AN7" i="34"/>
  <c r="AL7" i="34"/>
  <c r="AK7" i="34"/>
  <c r="AJ7" i="34"/>
  <c r="BD6" i="34"/>
  <c r="BC6" i="34"/>
  <c r="BA6" i="34"/>
  <c r="AZ6" i="34"/>
  <c r="AY6" i="34"/>
  <c r="AX6" i="34"/>
  <c r="AW6" i="34"/>
  <c r="AV6" i="34"/>
  <c r="AU6" i="34"/>
  <c r="AT6" i="34"/>
  <c r="AS6" i="34"/>
  <c r="AR6" i="34"/>
  <c r="AQ6" i="34"/>
  <c r="AP6" i="34"/>
  <c r="AO6" i="34"/>
  <c r="AN6" i="34"/>
  <c r="AM6" i="34"/>
  <c r="AL6" i="34"/>
  <c r="S6" i="34"/>
  <c r="R6" i="34"/>
  <c r="Q6" i="34"/>
  <c r="P6" i="34"/>
  <c r="O6" i="34"/>
  <c r="N6" i="34"/>
  <c r="M6" i="34"/>
  <c r="L6" i="34"/>
  <c r="AK5" i="34"/>
  <c r="AJ5" i="34"/>
  <c r="AZ4" i="34"/>
  <c r="AX4" i="34"/>
  <c r="AV4" i="34"/>
  <c r="AT4" i="34"/>
  <c r="AR4" i="34"/>
  <c r="AP4" i="34"/>
  <c r="AN4" i="34"/>
  <c r="AL4" i="34"/>
  <c r="S4" i="34"/>
  <c r="R4" i="34"/>
  <c r="Q4" i="34"/>
  <c r="P4" i="34"/>
  <c r="O4" i="34"/>
  <c r="N4" i="34"/>
  <c r="M4" i="34"/>
  <c r="L4" i="34"/>
  <c r="BM3" i="34"/>
  <c r="BL3" i="34"/>
  <c r="BK3" i="34"/>
  <c r="BI3" i="34"/>
  <c r="BH3" i="34"/>
  <c r="BG3" i="34"/>
  <c r="BD3" i="34"/>
  <c r="BC3" i="34"/>
  <c r="BA3" i="34"/>
  <c r="AZ3" i="34"/>
  <c r="AY3" i="34"/>
  <c r="AX3" i="34"/>
  <c r="AW3" i="34"/>
  <c r="AV3" i="34"/>
  <c r="AU3" i="34"/>
  <c r="AT3" i="34"/>
  <c r="AS3" i="34"/>
  <c r="AR3" i="34"/>
  <c r="AQ3" i="34"/>
  <c r="AP3" i="34"/>
  <c r="AO3" i="34"/>
  <c r="AN3" i="34"/>
  <c r="AM3" i="34"/>
  <c r="AL3" i="34"/>
  <c r="M3" i="34"/>
  <c r="L3" i="34"/>
  <c r="J3" i="34"/>
  <c r="I3" i="34"/>
  <c r="AK2" i="34"/>
  <c r="AJ2" i="34"/>
  <c r="I1" i="34"/>
  <c r="K108" i="9"/>
  <c r="G108" i="9"/>
  <c r="F108" i="9"/>
  <c r="E108" i="9"/>
  <c r="D108" i="9"/>
  <c r="C108" i="9"/>
  <c r="B108" i="9"/>
  <c r="A108" i="9"/>
  <c r="G107" i="9"/>
  <c r="F107" i="9"/>
  <c r="E107" i="9"/>
  <c r="D107" i="9"/>
  <c r="C107" i="9"/>
  <c r="B107" i="9"/>
  <c r="A107" i="9"/>
  <c r="K107" i="9" s="1"/>
  <c r="G106" i="9"/>
  <c r="F106" i="9"/>
  <c r="E106" i="9"/>
  <c r="D106" i="9"/>
  <c r="C106" i="9"/>
  <c r="B106" i="9"/>
  <c r="A106" i="9"/>
  <c r="K106" i="9" s="1"/>
  <c r="G105" i="9"/>
  <c r="F105" i="9"/>
  <c r="E105" i="9"/>
  <c r="D105" i="9"/>
  <c r="C105" i="9"/>
  <c r="B105" i="9"/>
  <c r="A105" i="9"/>
  <c r="K105" i="9" s="1"/>
  <c r="G104" i="9"/>
  <c r="F104" i="9"/>
  <c r="E104" i="9"/>
  <c r="D104" i="9"/>
  <c r="C104" i="9"/>
  <c r="B104" i="9"/>
  <c r="A104" i="9"/>
  <c r="K104" i="9" s="1"/>
  <c r="G103" i="9"/>
  <c r="F103" i="9"/>
  <c r="E103" i="9"/>
  <c r="D103" i="9"/>
  <c r="C103" i="9"/>
  <c r="B103" i="9"/>
  <c r="A103" i="9"/>
  <c r="K103" i="9" s="1"/>
  <c r="G102" i="9"/>
  <c r="F102" i="9"/>
  <c r="E102" i="9"/>
  <c r="D102" i="9"/>
  <c r="C102" i="9"/>
  <c r="B102" i="9"/>
  <c r="A102" i="9"/>
  <c r="K102" i="9" s="1"/>
  <c r="G101" i="9"/>
  <c r="F101" i="9"/>
  <c r="E101" i="9"/>
  <c r="D101" i="9"/>
  <c r="C101" i="9"/>
  <c r="K101" i="9" s="1"/>
  <c r="B101" i="9"/>
  <c r="A101" i="9"/>
  <c r="K100" i="9"/>
  <c r="G100" i="9"/>
  <c r="F100" i="9"/>
  <c r="E100" i="9"/>
  <c r="D100" i="9"/>
  <c r="C100" i="9"/>
  <c r="B100" i="9"/>
  <c r="A100" i="9"/>
  <c r="G99" i="9"/>
  <c r="F99" i="9"/>
  <c r="E99" i="9"/>
  <c r="D99" i="9"/>
  <c r="C99" i="9"/>
  <c r="B99" i="9"/>
  <c r="A99" i="9"/>
  <c r="K99" i="9" s="1"/>
  <c r="G98" i="9"/>
  <c r="F98" i="9"/>
  <c r="E98" i="9"/>
  <c r="D98" i="9"/>
  <c r="C98" i="9"/>
  <c r="B98" i="9"/>
  <c r="A98" i="9"/>
  <c r="K98" i="9" s="1"/>
  <c r="G97" i="9"/>
  <c r="F97" i="9"/>
  <c r="E97" i="9"/>
  <c r="D97" i="9"/>
  <c r="C97" i="9"/>
  <c r="B97" i="9"/>
  <c r="A97" i="9"/>
  <c r="K97" i="9" s="1"/>
  <c r="G96" i="9"/>
  <c r="F96" i="9"/>
  <c r="E96" i="9"/>
  <c r="D96" i="9"/>
  <c r="C96" i="9"/>
  <c r="B96" i="9"/>
  <c r="A96" i="9"/>
  <c r="K96" i="9" s="1"/>
  <c r="G95" i="9"/>
  <c r="F95" i="9"/>
  <c r="E95" i="9"/>
  <c r="D95" i="9"/>
  <c r="C95" i="9"/>
  <c r="B95" i="9"/>
  <c r="A95" i="9"/>
  <c r="K95" i="9" s="1"/>
  <c r="G94" i="9"/>
  <c r="F94" i="9"/>
  <c r="E94" i="9"/>
  <c r="D94" i="9"/>
  <c r="C94" i="9"/>
  <c r="B94" i="9"/>
  <c r="A94" i="9"/>
  <c r="K94" i="9" s="1"/>
  <c r="G93" i="9"/>
  <c r="F93" i="9"/>
  <c r="E93" i="9"/>
  <c r="D93" i="9"/>
  <c r="C93" i="9"/>
  <c r="B93" i="9"/>
  <c r="K93" i="9" s="1"/>
  <c r="A93" i="9"/>
  <c r="K92" i="9"/>
  <c r="G92" i="9"/>
  <c r="F92" i="9"/>
  <c r="E92" i="9"/>
  <c r="D92" i="9"/>
  <c r="C92" i="9"/>
  <c r="B92" i="9"/>
  <c r="A92" i="9"/>
  <c r="G91" i="9"/>
  <c r="F91" i="9"/>
  <c r="E91" i="9"/>
  <c r="D91" i="9"/>
  <c r="C91" i="9"/>
  <c r="B91" i="9"/>
  <c r="A91" i="9"/>
  <c r="K91" i="9" s="1"/>
  <c r="G90" i="9"/>
  <c r="F90" i="9"/>
  <c r="E90" i="9"/>
  <c r="D90" i="9"/>
  <c r="C90" i="9"/>
  <c r="B90" i="9"/>
  <c r="A90" i="9"/>
  <c r="K90" i="9" s="1"/>
  <c r="G89" i="9"/>
  <c r="F89" i="9"/>
  <c r="E89" i="9"/>
  <c r="D89" i="9"/>
  <c r="C89" i="9"/>
  <c r="B89" i="9"/>
  <c r="K89" i="9" s="1"/>
  <c r="A89" i="9"/>
  <c r="G88" i="9"/>
  <c r="F88" i="9"/>
  <c r="E88" i="9"/>
  <c r="D88" i="9"/>
  <c r="C88" i="9"/>
  <c r="B88" i="9"/>
  <c r="A88" i="9"/>
  <c r="K88" i="9" s="1"/>
  <c r="G87" i="9"/>
  <c r="F87" i="9"/>
  <c r="E87" i="9"/>
  <c r="D87" i="9"/>
  <c r="C87" i="9"/>
  <c r="B87" i="9"/>
  <c r="K87" i="9" s="1"/>
  <c r="A87" i="9"/>
  <c r="G86" i="9"/>
  <c r="F86" i="9"/>
  <c r="E86" i="9"/>
  <c r="D86" i="9"/>
  <c r="C86" i="9"/>
  <c r="B86" i="9"/>
  <c r="A86" i="9"/>
  <c r="K86" i="9" s="1"/>
  <c r="G85" i="9"/>
  <c r="F85" i="9"/>
  <c r="E85" i="9"/>
  <c r="D85" i="9"/>
  <c r="C85" i="9"/>
  <c r="B85" i="9"/>
  <c r="A85" i="9"/>
  <c r="K85" i="9" s="1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S36" i="9"/>
  <c r="R36" i="9"/>
  <c r="Q36" i="9"/>
  <c r="P36" i="9"/>
  <c r="O36" i="9"/>
  <c r="O30" i="9" s="1"/>
  <c r="N36" i="9"/>
  <c r="M36" i="9"/>
  <c r="L36" i="9"/>
  <c r="J36" i="9"/>
  <c r="S35" i="9"/>
  <c r="R35" i="9"/>
  <c r="Q35" i="9"/>
  <c r="P35" i="9"/>
  <c r="O35" i="9"/>
  <c r="N35" i="9"/>
  <c r="M35" i="9"/>
  <c r="L35" i="9"/>
  <c r="J35" i="9"/>
  <c r="S34" i="9"/>
  <c r="R34" i="9"/>
  <c r="Q34" i="9"/>
  <c r="P34" i="9"/>
  <c r="O34" i="9"/>
  <c r="N34" i="9"/>
  <c r="M34" i="9"/>
  <c r="L34" i="9"/>
  <c r="J34" i="9"/>
  <c r="J33" i="9"/>
  <c r="J32" i="9"/>
  <c r="J31" i="9"/>
  <c r="S30" i="9"/>
  <c r="R30" i="9"/>
  <c r="Q30" i="9"/>
  <c r="P30" i="9"/>
  <c r="N30" i="9"/>
  <c r="M30" i="9"/>
  <c r="L30" i="9"/>
  <c r="J30" i="9"/>
  <c r="Q29" i="9"/>
  <c r="P29" i="9"/>
  <c r="O29" i="9"/>
  <c r="N29" i="9"/>
  <c r="M29" i="9"/>
  <c r="L29" i="9"/>
  <c r="J29" i="9"/>
  <c r="Q28" i="9"/>
  <c r="P28" i="9"/>
  <c r="O28" i="9"/>
  <c r="N28" i="9"/>
  <c r="M28" i="9"/>
  <c r="L28" i="9"/>
  <c r="J28" i="9"/>
  <c r="S27" i="9"/>
  <c r="R27" i="9"/>
  <c r="Q27" i="9"/>
  <c r="P27" i="9"/>
  <c r="O27" i="9"/>
  <c r="N27" i="9"/>
  <c r="M27" i="9"/>
  <c r="L27" i="9"/>
  <c r="J27" i="9"/>
  <c r="S26" i="9"/>
  <c r="R26" i="9"/>
  <c r="Q26" i="9"/>
  <c r="P26" i="9"/>
  <c r="O26" i="9"/>
  <c r="N26" i="9"/>
  <c r="M26" i="9"/>
  <c r="L26" i="9"/>
  <c r="J26" i="9"/>
  <c r="BH25" i="9"/>
  <c r="BE25" i="9"/>
  <c r="S25" i="9"/>
  <c r="R25" i="9"/>
  <c r="Q25" i="9"/>
  <c r="P25" i="9"/>
  <c r="O25" i="9"/>
  <c r="N25" i="9"/>
  <c r="M25" i="9"/>
  <c r="L25" i="9"/>
  <c r="J25" i="9"/>
  <c r="S24" i="9"/>
  <c r="R24" i="9"/>
  <c r="Q24" i="9"/>
  <c r="P24" i="9"/>
  <c r="O24" i="9"/>
  <c r="N24" i="9"/>
  <c r="M24" i="9"/>
  <c r="L24" i="9"/>
  <c r="J24" i="9"/>
  <c r="S23" i="9"/>
  <c r="R23" i="9"/>
  <c r="Q23" i="9"/>
  <c r="P23" i="9"/>
  <c r="O23" i="9"/>
  <c r="N23" i="9"/>
  <c r="M23" i="9"/>
  <c r="L23" i="9"/>
  <c r="J23" i="9"/>
  <c r="S22" i="9"/>
  <c r="R22" i="9"/>
  <c r="Q22" i="9"/>
  <c r="P22" i="9"/>
  <c r="O22" i="9"/>
  <c r="N22" i="9"/>
  <c r="M22" i="9"/>
  <c r="L22" i="9"/>
  <c r="J22" i="9"/>
  <c r="R21" i="9"/>
  <c r="Q21" i="9"/>
  <c r="P21" i="9"/>
  <c r="O21" i="9"/>
  <c r="N21" i="9"/>
  <c r="M21" i="9"/>
  <c r="J21" i="9"/>
  <c r="S20" i="9"/>
  <c r="L108" i="9" s="1"/>
  <c r="R20" i="9"/>
  <c r="L107" i="9" s="1"/>
  <c r="Q20" i="9"/>
  <c r="L106" i="9" s="1"/>
  <c r="P20" i="9"/>
  <c r="L105" i="9" s="1"/>
  <c r="O20" i="9"/>
  <c r="O14" i="9" s="1"/>
  <c r="N20" i="9"/>
  <c r="N14" i="9" s="1"/>
  <c r="M20" i="9"/>
  <c r="L102" i="9" s="1"/>
  <c r="L20" i="9"/>
  <c r="L101" i="9" s="1"/>
  <c r="J20" i="9"/>
  <c r="J19" i="9"/>
  <c r="S18" i="9"/>
  <c r="R18" i="9"/>
  <c r="Q18" i="9"/>
  <c r="P18" i="9"/>
  <c r="O18" i="9"/>
  <c r="N18" i="9"/>
  <c r="M18" i="9"/>
  <c r="L18" i="9"/>
  <c r="J18" i="9"/>
  <c r="Q17" i="9"/>
  <c r="P17" i="9"/>
  <c r="O17" i="9"/>
  <c r="N17" i="9"/>
  <c r="M17" i="9"/>
  <c r="L17" i="9"/>
  <c r="S15" i="9"/>
  <c r="R15" i="9"/>
  <c r="Q15" i="9"/>
  <c r="P15" i="9"/>
  <c r="O15" i="9"/>
  <c r="N15" i="9"/>
  <c r="M15" i="9"/>
  <c r="L15" i="9"/>
  <c r="S14" i="9"/>
  <c r="R14" i="9"/>
  <c r="S29" i="9" s="1"/>
  <c r="Q14" i="9"/>
  <c r="R28" i="9" s="1"/>
  <c r="P14" i="9"/>
  <c r="M14" i="9"/>
  <c r="L14" i="9"/>
  <c r="S13" i="9"/>
  <c r="L100" i="9" s="1"/>
  <c r="R13" i="9"/>
  <c r="L99" i="9" s="1"/>
  <c r="Q13" i="9"/>
  <c r="L98" i="9" s="1"/>
  <c r="P13" i="9"/>
  <c r="L97" i="9" s="1"/>
  <c r="O13" i="9"/>
  <c r="L96" i="9" s="1"/>
  <c r="N13" i="9"/>
  <c r="L95" i="9" s="1"/>
  <c r="M13" i="9"/>
  <c r="L94" i="9" s="1"/>
  <c r="L13" i="9"/>
  <c r="BA42" i="9" s="1"/>
  <c r="S11" i="9"/>
  <c r="R11" i="9"/>
  <c r="Q11" i="9"/>
  <c r="P11" i="9"/>
  <c r="O11" i="9"/>
  <c r="N11" i="9"/>
  <c r="M11" i="9"/>
  <c r="L11" i="9"/>
  <c r="AJ10" i="9"/>
  <c r="AH10" i="9"/>
  <c r="AF10" i="9"/>
  <c r="Z10" i="9"/>
  <c r="X10" i="9"/>
  <c r="V10" i="9"/>
  <c r="R10" i="9"/>
  <c r="Q10" i="9"/>
  <c r="P10" i="9"/>
  <c r="O10" i="9"/>
  <c r="N10" i="9"/>
  <c r="M10" i="9"/>
  <c r="AK9" i="9"/>
  <c r="AI9" i="9"/>
  <c r="AG9" i="9"/>
  <c r="AF9" i="9"/>
  <c r="AE9" i="9"/>
  <c r="AD9" i="9"/>
  <c r="AC9" i="9"/>
  <c r="AB9" i="9"/>
  <c r="AA9" i="9"/>
  <c r="Z9" i="9"/>
  <c r="Y9" i="9"/>
  <c r="X9" i="9"/>
  <c r="W9" i="9"/>
  <c r="V9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S8" i="9"/>
  <c r="R8" i="9"/>
  <c r="Q8" i="9"/>
  <c r="P8" i="9"/>
  <c r="O8" i="9"/>
  <c r="N8" i="9"/>
  <c r="M8" i="9"/>
  <c r="L8" i="9"/>
  <c r="AT7" i="9"/>
  <c r="AS7" i="9"/>
  <c r="AR7" i="9"/>
  <c r="AQ7" i="9"/>
  <c r="AP7" i="9"/>
  <c r="AO7" i="9"/>
  <c r="AN7" i="9"/>
  <c r="AM7" i="9"/>
  <c r="AJ7" i="9"/>
  <c r="AH7" i="9"/>
  <c r="AF7" i="9"/>
  <c r="AD7" i="9"/>
  <c r="AB7" i="9"/>
  <c r="Z7" i="9"/>
  <c r="X7" i="9"/>
  <c r="T4" i="9" s="1"/>
  <c r="V7" i="9"/>
  <c r="U7" i="9"/>
  <c r="S7" i="9"/>
  <c r="R7" i="9"/>
  <c r="Q7" i="9"/>
  <c r="O7" i="9"/>
  <c r="N7" i="9"/>
  <c r="M7" i="9"/>
  <c r="L7" i="9"/>
  <c r="AK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S6" i="9"/>
  <c r="L92" i="9" s="1"/>
  <c r="R6" i="9"/>
  <c r="L91" i="9" s="1"/>
  <c r="Q6" i="9"/>
  <c r="L90" i="9" s="1"/>
  <c r="P6" i="9"/>
  <c r="L89" i="9" s="1"/>
  <c r="O6" i="9"/>
  <c r="L88" i="9" s="1"/>
  <c r="N6" i="9"/>
  <c r="L87" i="9" s="1"/>
  <c r="M6" i="9"/>
  <c r="L86" i="9" s="1"/>
  <c r="L6" i="9"/>
  <c r="L85" i="9" s="1"/>
  <c r="AY1" i="9" s="1"/>
  <c r="AV3" i="9" s="1"/>
  <c r="AT5" i="9"/>
  <c r="AS5" i="9"/>
  <c r="AR5" i="9"/>
  <c r="AQ5" i="9"/>
  <c r="AP5" i="9"/>
  <c r="AO5" i="9"/>
  <c r="AN5" i="9"/>
  <c r="AM5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AJ4" i="9"/>
  <c r="AH4" i="9"/>
  <c r="AF4" i="9"/>
  <c r="AD4" i="9"/>
  <c r="AB4" i="9"/>
  <c r="Z4" i="9"/>
  <c r="X4" i="9"/>
  <c r="V4" i="9"/>
  <c r="T2" i="9" s="1"/>
  <c r="U4" i="9"/>
  <c r="S4" i="9"/>
  <c r="R4" i="9"/>
  <c r="Q4" i="9"/>
  <c r="P4" i="9"/>
  <c r="O4" i="9"/>
  <c r="N4" i="9"/>
  <c r="M4" i="9"/>
  <c r="L4" i="9"/>
  <c r="I4" i="9"/>
  <c r="I9" i="9" s="1"/>
  <c r="G1" i="9" s="1"/>
  <c r="J8" i="9" s="1"/>
  <c r="DL3" i="9"/>
  <c r="DK3" i="9"/>
  <c r="DJ3" i="9"/>
  <c r="DI3" i="9"/>
  <c r="DH3" i="9"/>
  <c r="DG3" i="9"/>
  <c r="DF3" i="9"/>
  <c r="DE3" i="9"/>
  <c r="DD3" i="9"/>
  <c r="DC3" i="9"/>
  <c r="DB3" i="9"/>
  <c r="DA3" i="9"/>
  <c r="CZ3" i="9"/>
  <c r="CY3" i="9"/>
  <c r="CX3" i="9"/>
  <c r="CW3" i="9"/>
  <c r="CV3" i="9"/>
  <c r="CU3" i="9"/>
  <c r="CT3" i="9"/>
  <c r="CS3" i="9"/>
  <c r="CR3" i="9"/>
  <c r="CQ3" i="9"/>
  <c r="CP3" i="9"/>
  <c r="CO3" i="9"/>
  <c r="CN3" i="9"/>
  <c r="CM3" i="9"/>
  <c r="CL3" i="9"/>
  <c r="CK3" i="9"/>
  <c r="CJ3" i="9"/>
  <c r="CI3" i="9"/>
  <c r="CH3" i="9"/>
  <c r="CG3" i="9"/>
  <c r="CF3" i="9"/>
  <c r="CE3" i="9"/>
  <c r="CD3" i="9"/>
  <c r="CC3" i="9"/>
  <c r="CB3" i="9"/>
  <c r="CA3" i="9"/>
  <c r="BZ3" i="9"/>
  <c r="BY3" i="9"/>
  <c r="BX3" i="9"/>
  <c r="BW3" i="9"/>
  <c r="BV3" i="9"/>
  <c r="BU3" i="9"/>
  <c r="BT3" i="9"/>
  <c r="BS3" i="9"/>
  <c r="BR3" i="9"/>
  <c r="BQ3" i="9"/>
  <c r="BP3" i="9"/>
  <c r="BO3" i="9"/>
  <c r="BN3" i="9"/>
  <c r="BM3" i="9"/>
  <c r="BL3" i="9"/>
  <c r="BK3" i="9"/>
  <c r="BJ3" i="9"/>
  <c r="BI3" i="9"/>
  <c r="BH3" i="9"/>
  <c r="BG3" i="9"/>
  <c r="BF3" i="9"/>
  <c r="BE3" i="9"/>
  <c r="BD3" i="9"/>
  <c r="BC3" i="9"/>
  <c r="BB3" i="9"/>
  <c r="BA3" i="9"/>
  <c r="AT3" i="9"/>
  <c r="AS3" i="9"/>
  <c r="AR3" i="9"/>
  <c r="AQ3" i="9"/>
  <c r="AP3" i="9"/>
  <c r="AO3" i="9"/>
  <c r="AN3" i="9"/>
  <c r="AM3" i="9"/>
  <c r="AK3" i="9"/>
  <c r="AJ3" i="9"/>
  <c r="AI3" i="9"/>
  <c r="AH3" i="9"/>
  <c r="AG3" i="9"/>
  <c r="AF3" i="9"/>
  <c r="AE3" i="9"/>
  <c r="AD3" i="9"/>
  <c r="AC3" i="9"/>
  <c r="AB3" i="9"/>
  <c r="AA3" i="9"/>
  <c r="B4" i="52" s="1"/>
  <c r="Z3" i="9"/>
  <c r="Y3" i="9"/>
  <c r="B3" i="52" s="1"/>
  <c r="W3" i="9"/>
  <c r="B2" i="52" s="1"/>
  <c r="B6" i="52" s="1"/>
  <c r="I3" i="9"/>
  <c r="BH2" i="9"/>
  <c r="BG2" i="9"/>
  <c r="BF2" i="9"/>
  <c r="BE2" i="9"/>
  <c r="BD2" i="9"/>
  <c r="BC2" i="9"/>
  <c r="U2" i="9"/>
  <c r="DL1" i="9"/>
  <c r="DK1" i="9"/>
  <c r="DJ1" i="9"/>
  <c r="DI1" i="9"/>
  <c r="DH1" i="9"/>
  <c r="DG1" i="9"/>
  <c r="DD1" i="9"/>
  <c r="DC1" i="9"/>
  <c r="DB1" i="9"/>
  <c r="DA1" i="9"/>
  <c r="CZ1" i="9"/>
  <c r="CY1" i="9"/>
  <c r="CV1" i="9"/>
  <c r="CU1" i="9"/>
  <c r="CT1" i="9"/>
  <c r="CS1" i="9"/>
  <c r="CR1" i="9"/>
  <c r="CQ1" i="9"/>
  <c r="CN1" i="9"/>
  <c r="CM1" i="9"/>
  <c r="CL1" i="9"/>
  <c r="CK1" i="9"/>
  <c r="CJ1" i="9"/>
  <c r="CI1" i="9"/>
  <c r="CF1" i="9"/>
  <c r="CE1" i="9"/>
  <c r="CD1" i="9"/>
  <c r="CC1" i="9"/>
  <c r="CB1" i="9"/>
  <c r="CA1" i="9"/>
  <c r="BX1" i="9"/>
  <c r="BW1" i="9"/>
  <c r="BV1" i="9"/>
  <c r="BU1" i="9"/>
  <c r="BT1" i="9"/>
  <c r="BS1" i="9"/>
  <c r="BP1" i="9"/>
  <c r="BO1" i="9"/>
  <c r="BN1" i="9"/>
  <c r="BM1" i="9"/>
  <c r="BL1" i="9"/>
  <c r="BK1" i="9"/>
  <c r="BH1" i="9"/>
  <c r="BG1" i="9"/>
  <c r="BF1" i="9"/>
  <c r="BE1" i="9"/>
  <c r="BD1" i="9"/>
  <c r="BC1" i="9"/>
  <c r="S1" i="9"/>
  <c r="R1" i="9"/>
  <c r="Q1" i="9"/>
  <c r="P1" i="9"/>
  <c r="O1" i="9"/>
  <c r="N1" i="9"/>
  <c r="L1" i="9"/>
  <c r="B31" i="16"/>
  <c r="A31" i="16"/>
  <c r="B29" i="16"/>
  <c r="A29" i="16"/>
  <c r="B28" i="16"/>
  <c r="A28" i="16"/>
  <c r="B27" i="16"/>
  <c r="A27" i="16"/>
  <c r="B26" i="16"/>
  <c r="A26" i="16"/>
  <c r="B25" i="16"/>
  <c r="A25" i="16"/>
  <c r="B24" i="16"/>
  <c r="A24" i="16"/>
  <c r="B23" i="16"/>
  <c r="A23" i="16"/>
  <c r="B22" i="16"/>
  <c r="A22" i="16"/>
  <c r="B21" i="16"/>
  <c r="A21" i="16"/>
  <c r="B20" i="16"/>
  <c r="A20" i="16"/>
  <c r="B19" i="16"/>
  <c r="A19" i="16"/>
  <c r="B18" i="16"/>
  <c r="A18" i="16"/>
  <c r="B17" i="16"/>
  <c r="A17" i="16"/>
  <c r="B16" i="16"/>
  <c r="A16" i="16"/>
  <c r="B15" i="16"/>
  <c r="A15" i="16"/>
  <c r="B14" i="16"/>
  <c r="A14" i="16"/>
  <c r="B13" i="16"/>
  <c r="A13" i="16"/>
  <c r="B12" i="16"/>
  <c r="A12" i="16"/>
  <c r="AE11" i="16"/>
  <c r="AD11" i="16"/>
  <c r="B11" i="16"/>
  <c r="A11" i="16"/>
  <c r="AE10" i="16"/>
  <c r="AD10" i="16"/>
  <c r="B10" i="16"/>
  <c r="A10" i="16"/>
  <c r="AE9" i="16"/>
  <c r="AD9" i="16"/>
  <c r="E9" i="16"/>
  <c r="B9" i="16"/>
  <c r="A9" i="16"/>
  <c r="AE8" i="16"/>
  <c r="AD8" i="16"/>
  <c r="E8" i="16"/>
  <c r="B8" i="16"/>
  <c r="A8" i="16"/>
  <c r="AE7" i="16"/>
  <c r="AD7" i="16"/>
  <c r="R7" i="16"/>
  <c r="Q7" i="16"/>
  <c r="E7" i="16"/>
  <c r="B7" i="16"/>
  <c r="A7" i="16"/>
  <c r="AE6" i="16"/>
  <c r="AD6" i="16"/>
  <c r="AC6" i="16"/>
  <c r="R6" i="16"/>
  <c r="Q6" i="16"/>
  <c r="E6" i="16"/>
  <c r="B6" i="16"/>
  <c r="A6" i="16"/>
  <c r="AE5" i="16"/>
  <c r="AD5" i="16"/>
  <c r="AC5" i="16"/>
  <c r="U5" i="16"/>
  <c r="T5" i="16"/>
  <c r="R5" i="16"/>
  <c r="Q5" i="16"/>
  <c r="E5" i="16"/>
  <c r="B5" i="16"/>
  <c r="A5" i="16"/>
  <c r="AE4" i="16"/>
  <c r="AD4" i="16"/>
  <c r="AC4" i="16"/>
  <c r="Z4" i="16"/>
  <c r="X4" i="16"/>
  <c r="W4" i="16"/>
  <c r="U4" i="16"/>
  <c r="R4" i="16"/>
  <c r="Q4" i="16"/>
  <c r="E4" i="16"/>
  <c r="B4" i="16"/>
  <c r="A4" i="16"/>
  <c r="AE3" i="16"/>
  <c r="AD3" i="16"/>
  <c r="AC3" i="16"/>
  <c r="Z3" i="16"/>
  <c r="X3" i="16"/>
  <c r="W3" i="16"/>
  <c r="U3" i="16"/>
  <c r="R3" i="16"/>
  <c r="Q3" i="16"/>
  <c r="E3" i="16"/>
  <c r="B3" i="16"/>
  <c r="A3" i="16"/>
  <c r="AI2" i="16"/>
  <c r="AH2" i="16"/>
  <c r="AG2" i="16"/>
  <c r="AE2" i="16"/>
  <c r="AD2" i="16"/>
  <c r="AC2" i="16"/>
  <c r="Z2" i="16"/>
  <c r="X2" i="16"/>
  <c r="W2" i="16"/>
  <c r="U2" i="16"/>
  <c r="R2" i="16"/>
  <c r="Q2" i="16"/>
  <c r="E2" i="16"/>
  <c r="B2" i="16"/>
  <c r="A2" i="16"/>
  <c r="M1" i="16"/>
  <c r="L1" i="16"/>
  <c r="K1" i="16"/>
  <c r="J1" i="16"/>
  <c r="I1" i="16"/>
  <c r="H1" i="16"/>
  <c r="G1" i="16"/>
  <c r="F1" i="16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J36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J35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J34" i="8"/>
  <c r="J33" i="8"/>
  <c r="J32" i="8"/>
  <c r="J31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J30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J29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J28" i="8"/>
  <c r="AZ27" i="8"/>
  <c r="AX27" i="8"/>
  <c r="AT27" i="8"/>
  <c r="AP27" i="8"/>
  <c r="AN27" i="8"/>
  <c r="AL27" i="8"/>
  <c r="AK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J27" i="8"/>
  <c r="AZ26" i="8"/>
  <c r="AX26" i="8"/>
  <c r="AT26" i="8"/>
  <c r="AP26" i="8"/>
  <c r="AN26" i="8"/>
  <c r="AL26" i="8"/>
  <c r="AK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J26" i="8"/>
  <c r="AZ25" i="8"/>
  <c r="AX25" i="8"/>
  <c r="AT25" i="8"/>
  <c r="AP25" i="8"/>
  <c r="AN25" i="8"/>
  <c r="AL25" i="8"/>
  <c r="AK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J25" i="8"/>
  <c r="BD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J24" i="8"/>
  <c r="AL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J23" i="8"/>
  <c r="AL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J22" i="8"/>
  <c r="AU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J21" i="8"/>
  <c r="AU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J20" i="8"/>
  <c r="AU19" i="8"/>
  <c r="J19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J18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AL16" i="8"/>
  <c r="AL15" i="8"/>
  <c r="AL14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AP11" i="8"/>
  <c r="AN11" i="8"/>
  <c r="AL11" i="8"/>
  <c r="AK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AZ10" i="8"/>
  <c r="AX10" i="8"/>
  <c r="AV10" i="8"/>
  <c r="AT10" i="8"/>
  <c r="AR10" i="8"/>
  <c r="AP10" i="8"/>
  <c r="AN10" i="8"/>
  <c r="AL10" i="8"/>
  <c r="AK10" i="8"/>
  <c r="AJ10" i="8"/>
  <c r="Y10" i="8"/>
  <c r="X10" i="8"/>
  <c r="W10" i="8"/>
  <c r="V10" i="8"/>
  <c r="U10" i="8"/>
  <c r="T10" i="8"/>
  <c r="AX8" i="8"/>
  <c r="AT8" i="8"/>
  <c r="AP8" i="8"/>
  <c r="AL8" i="8"/>
  <c r="AZ7" i="8"/>
  <c r="AX7" i="8"/>
  <c r="AV7" i="8"/>
  <c r="AT7" i="8"/>
  <c r="AR7" i="8"/>
  <c r="AP7" i="8"/>
  <c r="AN7" i="8"/>
  <c r="AL7" i="8"/>
  <c r="AK7" i="8"/>
  <c r="AJ7" i="8"/>
  <c r="BA6" i="8"/>
  <c r="AZ6" i="8"/>
  <c r="AY6" i="8"/>
  <c r="AX6" i="8"/>
  <c r="AW6" i="8"/>
  <c r="AV6" i="8"/>
  <c r="AU6" i="8"/>
  <c r="AT6" i="8"/>
  <c r="AS6" i="8"/>
  <c r="AR6" i="8"/>
  <c r="AQ6" i="8"/>
  <c r="AP6" i="8"/>
  <c r="AO6" i="8"/>
  <c r="AN6" i="8"/>
  <c r="AM6" i="8"/>
  <c r="AL6" i="8"/>
  <c r="AI6" i="8"/>
  <c r="AH6" i="8"/>
  <c r="AG6" i="8"/>
  <c r="AF6" i="8"/>
  <c r="AE6" i="8"/>
  <c r="AD6" i="8"/>
  <c r="AC6" i="8"/>
  <c r="AB6" i="8"/>
  <c r="AA6" i="8"/>
  <c r="Z6" i="8"/>
  <c r="Y6" i="8"/>
  <c r="X6" i="8"/>
  <c r="W6" i="8"/>
  <c r="V6" i="8"/>
  <c r="U6" i="8"/>
  <c r="T6" i="8"/>
  <c r="S6" i="8"/>
  <c r="R6" i="8"/>
  <c r="Q6" i="8"/>
  <c r="P6" i="8"/>
  <c r="O6" i="8"/>
  <c r="N6" i="8"/>
  <c r="M6" i="8"/>
  <c r="L6" i="8"/>
  <c r="AK5" i="8"/>
  <c r="AJ5" i="8"/>
  <c r="AZ4" i="8"/>
  <c r="AX4" i="8"/>
  <c r="AV4" i="8"/>
  <c r="AT4" i="8"/>
  <c r="AR4" i="8"/>
  <c r="AP4" i="8"/>
  <c r="AN4" i="8"/>
  <c r="AL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BI3" i="8"/>
  <c r="BH3" i="8"/>
  <c r="BG3" i="8"/>
  <c r="BE3" i="8"/>
  <c r="BD3" i="8"/>
  <c r="BC3" i="8"/>
  <c r="BA3" i="8"/>
  <c r="AZ3" i="8"/>
  <c r="AY3" i="8"/>
  <c r="AX3" i="8"/>
  <c r="AW3" i="8"/>
  <c r="AV3" i="8"/>
  <c r="AU3" i="8"/>
  <c r="AT3" i="8"/>
  <c r="AS3" i="8"/>
  <c r="AR3" i="8"/>
  <c r="AQ3" i="8"/>
  <c r="AP3" i="8"/>
  <c r="AO3" i="8"/>
  <c r="AN3" i="8"/>
  <c r="AM3" i="8"/>
  <c r="AL3" i="8"/>
  <c r="AI3" i="8"/>
  <c r="AH3" i="8"/>
  <c r="AG3" i="8"/>
  <c r="AF3" i="8"/>
  <c r="AC3" i="8"/>
  <c r="AB3" i="8"/>
  <c r="AA3" i="8"/>
  <c r="Z3" i="8"/>
  <c r="W3" i="8"/>
  <c r="V3" i="8"/>
  <c r="U3" i="8"/>
  <c r="T3" i="8"/>
  <c r="S3" i="8"/>
  <c r="R3" i="8"/>
  <c r="Q3" i="8"/>
  <c r="P3" i="8"/>
  <c r="O3" i="8"/>
  <c r="N3" i="8"/>
  <c r="M3" i="8"/>
  <c r="L3" i="8"/>
  <c r="AK2" i="8"/>
  <c r="AJ2" i="8"/>
  <c r="I1" i="8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AI36" i="7"/>
  <c r="AH36" i="7"/>
  <c r="AG3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J36" i="7"/>
  <c r="AI35" i="7"/>
  <c r="AH35" i="7"/>
  <c r="AG35" i="7"/>
  <c r="AF35" i="7"/>
  <c r="AE35" i="7"/>
  <c r="AD35" i="7"/>
  <c r="AC35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J35" i="7"/>
  <c r="AI34" i="7"/>
  <c r="AH34" i="7"/>
  <c r="AG34" i="7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J34" i="7"/>
  <c r="J33" i="7"/>
  <c r="J32" i="7"/>
  <c r="J31" i="7"/>
  <c r="AI30" i="7"/>
  <c r="AH30" i="7"/>
  <c r="AG30" i="7"/>
  <c r="AF30" i="7"/>
  <c r="AE30" i="7"/>
  <c r="AD30" i="7"/>
  <c r="AC30" i="7"/>
  <c r="AB30" i="7"/>
  <c r="AA30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J30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J29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J28" i="7"/>
  <c r="AZ27" i="7"/>
  <c r="AX27" i="7"/>
  <c r="AT27" i="7"/>
  <c r="AP27" i="7"/>
  <c r="AN27" i="7"/>
  <c r="AL27" i="7"/>
  <c r="AK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J27" i="7"/>
  <c r="AZ26" i="7"/>
  <c r="AX26" i="7"/>
  <c r="AT26" i="7"/>
  <c r="AP26" i="7"/>
  <c r="AN26" i="7"/>
  <c r="AL26" i="7"/>
  <c r="AK26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J26" i="7"/>
  <c r="AZ25" i="7"/>
  <c r="AX25" i="7"/>
  <c r="AT25" i="7"/>
  <c r="AP25" i="7"/>
  <c r="AN25" i="7"/>
  <c r="AL25" i="7"/>
  <c r="AK25" i="7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J25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J24" i="7"/>
  <c r="AL23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J23" i="7"/>
  <c r="AL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J22" i="7"/>
  <c r="AU21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J21" i="7"/>
  <c r="AU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J20" i="7"/>
  <c r="AU19" i="7"/>
  <c r="J19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J18" i="7"/>
  <c r="S17" i="7"/>
  <c r="R17" i="7"/>
  <c r="Q17" i="7"/>
  <c r="P17" i="7"/>
  <c r="O17" i="7"/>
  <c r="N17" i="7"/>
  <c r="M17" i="7"/>
  <c r="L17" i="7"/>
  <c r="AL16" i="7"/>
  <c r="AL15" i="7"/>
  <c r="AL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AP11" i="7"/>
  <c r="AN11" i="7"/>
  <c r="AL11" i="7"/>
  <c r="AK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AZ10" i="7"/>
  <c r="AX10" i="7"/>
  <c r="AV10" i="7"/>
  <c r="AT10" i="7"/>
  <c r="AR10" i="7"/>
  <c r="AP10" i="7"/>
  <c r="AN10" i="7"/>
  <c r="AL10" i="7"/>
  <c r="AK10" i="7"/>
  <c r="AJ10" i="7"/>
  <c r="Y10" i="7"/>
  <c r="X10" i="7"/>
  <c r="W10" i="7"/>
  <c r="V10" i="7"/>
  <c r="U10" i="7"/>
  <c r="T10" i="7"/>
  <c r="Q10" i="7"/>
  <c r="P10" i="7"/>
  <c r="O10" i="7"/>
  <c r="N10" i="7"/>
  <c r="M10" i="7"/>
  <c r="L10" i="7"/>
  <c r="AX8" i="7"/>
  <c r="AT8" i="7"/>
  <c r="AP8" i="7"/>
  <c r="AL8" i="7"/>
  <c r="AZ7" i="7"/>
  <c r="AX7" i="7"/>
  <c r="AV7" i="7"/>
  <c r="AT7" i="7"/>
  <c r="AR7" i="7"/>
  <c r="AP7" i="7"/>
  <c r="AN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I6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AK5" i="7"/>
  <c r="AJ5" i="7"/>
  <c r="AZ4" i="7"/>
  <c r="AX4" i="7"/>
  <c r="AV4" i="7"/>
  <c r="AT4" i="7"/>
  <c r="AR4" i="7"/>
  <c r="AP4" i="7"/>
  <c r="AN4" i="7"/>
  <c r="AL4" i="7"/>
  <c r="AI4" i="7"/>
  <c r="AH4" i="7"/>
  <c r="AG4" i="7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BM3" i="7"/>
  <c r="BL3" i="7"/>
  <c r="BK3" i="7"/>
  <c r="BI3" i="7"/>
  <c r="BH3" i="7"/>
  <c r="BG3" i="7"/>
  <c r="BE3" i="7"/>
  <c r="BD3" i="7"/>
  <c r="BC3" i="7"/>
  <c r="BA3" i="7"/>
  <c r="AZ3" i="7"/>
  <c r="AY3" i="7"/>
  <c r="AX3" i="7"/>
  <c r="AW3" i="7"/>
  <c r="AV3" i="7"/>
  <c r="AU3" i="7"/>
  <c r="AT3" i="7"/>
  <c r="AS3" i="7"/>
  <c r="AR3" i="7"/>
  <c r="AQ3" i="7"/>
  <c r="AP3" i="7"/>
  <c r="AO3" i="7"/>
  <c r="AN3" i="7"/>
  <c r="AM3" i="7"/>
  <c r="AL3" i="7"/>
  <c r="AI3" i="7"/>
  <c r="AH3" i="7"/>
  <c r="AG3" i="7"/>
  <c r="AF3" i="7"/>
  <c r="AC3" i="7"/>
  <c r="AB3" i="7"/>
  <c r="AA3" i="7"/>
  <c r="Z3" i="7"/>
  <c r="W3" i="7"/>
  <c r="V3" i="7"/>
  <c r="U3" i="7"/>
  <c r="T3" i="7"/>
  <c r="Q3" i="7"/>
  <c r="P3" i="7"/>
  <c r="O3" i="7"/>
  <c r="N3" i="7"/>
  <c r="AK2" i="7"/>
  <c r="AJ2" i="7"/>
  <c r="AI1" i="7"/>
  <c r="AH1" i="7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I1" i="7"/>
  <c r="AD10" i="9" l="1"/>
  <c r="AB10" i="9"/>
  <c r="T7" i="9" s="1"/>
  <c r="S28" i="9"/>
  <c r="R29" i="9"/>
  <c r="L103" i="9"/>
  <c r="AF11" i="9" s="1"/>
  <c r="BA43" i="9"/>
  <c r="BA50" i="9"/>
  <c r="L104" i="9"/>
  <c r="P7" i="9"/>
  <c r="BA51" i="9"/>
  <c r="M1" i="9"/>
  <c r="L93" i="9"/>
  <c r="AB11" i="9" s="1"/>
  <c r="T3" i="69"/>
  <c r="BA2" i="69"/>
  <c r="AJ6" i="69"/>
  <c r="AH9" i="69" s="1"/>
  <c r="CG15" i="53"/>
  <c r="CD15" i="53"/>
  <c r="CA15" i="53"/>
  <c r="BX15" i="53"/>
  <c r="BU15" i="53"/>
  <c r="CG16" i="53"/>
  <c r="CD16" i="53"/>
  <c r="CA16" i="53"/>
  <c r="BX16" i="53"/>
  <c r="BU16" i="53"/>
  <c r="BR16" i="53"/>
  <c r="CD26" i="53"/>
  <c r="BX26" i="53"/>
  <c r="BU26" i="53"/>
  <c r="CG26" i="53"/>
  <c r="CA26" i="53"/>
  <c r="BR26" i="53"/>
  <c r="BU37" i="53"/>
  <c r="BR37" i="53"/>
  <c r="CD37" i="53"/>
  <c r="CG37" i="53"/>
  <c r="CA37" i="53"/>
  <c r="BX37" i="53"/>
  <c r="AR13" i="53"/>
  <c r="AU13" i="53" s="1"/>
  <c r="BN13" i="53"/>
  <c r="AW13" i="53"/>
  <c r="AM13" i="53"/>
  <c r="AT13" i="53"/>
  <c r="AV13" i="53" s="1"/>
  <c r="AR42" i="53"/>
  <c r="AU42" i="53" s="1"/>
  <c r="BN42" i="53"/>
  <c r="AW42" i="53"/>
  <c r="AM42" i="53"/>
  <c r="AT42" i="53"/>
  <c r="AV42" i="53" s="1"/>
  <c r="AP18" i="53"/>
  <c r="AO18" i="53"/>
  <c r="BN31" i="53"/>
  <c r="AW31" i="53"/>
  <c r="AT31" i="53"/>
  <c r="AV31" i="53" s="1"/>
  <c r="AR31" i="53"/>
  <c r="AU31" i="53" s="1"/>
  <c r="AM31" i="53"/>
  <c r="AP39" i="53"/>
  <c r="AO39" i="53"/>
  <c r="CD46" i="53"/>
  <c r="CA46" i="53"/>
  <c r="BX46" i="53"/>
  <c r="BU46" i="53"/>
  <c r="CG46" i="53"/>
  <c r="BR46" i="53"/>
  <c r="CG17" i="53"/>
  <c r="CD17" i="53"/>
  <c r="CA17" i="53"/>
  <c r="BX17" i="53"/>
  <c r="BU17" i="53"/>
  <c r="BR17" i="53"/>
  <c r="CG27" i="53"/>
  <c r="CD27" i="53"/>
  <c r="BX27" i="53"/>
  <c r="CA27" i="53"/>
  <c r="BU27" i="53"/>
  <c r="BR27" i="53"/>
  <c r="BU53" i="53"/>
  <c r="BR53" i="53"/>
  <c r="CG53" i="53"/>
  <c r="CD53" i="53"/>
  <c r="CA53" i="53"/>
  <c r="BX53" i="53"/>
  <c r="AO17" i="53"/>
  <c r="AP45" i="53"/>
  <c r="AO45" i="53"/>
  <c r="Y28" i="34"/>
  <c r="AG28" i="34"/>
  <c r="X29" i="34"/>
  <c r="AF29" i="34"/>
  <c r="Y28" i="35"/>
  <c r="AG28" i="35"/>
  <c r="X29" i="35"/>
  <c r="AF29" i="35"/>
  <c r="Y28" i="36"/>
  <c r="AG28" i="36"/>
  <c r="X29" i="36"/>
  <c r="AF29" i="36"/>
  <c r="Y28" i="37"/>
  <c r="AG28" i="37"/>
  <c r="X29" i="37"/>
  <c r="AF29" i="37"/>
  <c r="Y28" i="38"/>
  <c r="AG28" i="38"/>
  <c r="X29" i="38"/>
  <c r="AF29" i="38"/>
  <c r="Y28" i="39"/>
  <c r="AG28" i="39"/>
  <c r="X29" i="39"/>
  <c r="AF29" i="39"/>
  <c r="Y28" i="40"/>
  <c r="AG28" i="40"/>
  <c r="X29" i="40"/>
  <c r="AF29" i="40"/>
  <c r="U28" i="41"/>
  <c r="AC28" i="41"/>
  <c r="T29" i="41"/>
  <c r="AB29" i="41"/>
  <c r="AT12" i="53"/>
  <c r="AV12" i="53" s="1"/>
  <c r="BX14" i="53"/>
  <c r="AR15" i="53"/>
  <c r="AU15" i="53" s="1"/>
  <c r="AW18" i="53"/>
  <c r="BN18" i="53"/>
  <c r="AW19" i="53"/>
  <c r="BN19" i="53"/>
  <c r="AW20" i="53"/>
  <c r="BN20" i="53"/>
  <c r="AW21" i="53"/>
  <c r="AT21" i="53"/>
  <c r="AV21" i="53" s="1"/>
  <c r="AR22" i="53"/>
  <c r="AU22" i="53" s="1"/>
  <c r="BN22" i="53"/>
  <c r="AW22" i="53"/>
  <c r="AW33" i="53"/>
  <c r="AM33" i="53"/>
  <c r="AT33" i="53"/>
  <c r="AV33" i="53" s="1"/>
  <c r="AR33" i="53"/>
  <c r="AU33" i="53" s="1"/>
  <c r="CG36" i="53"/>
  <c r="CD36" i="53"/>
  <c r="CA36" i="53"/>
  <c r="BU36" i="53"/>
  <c r="BX48" i="53"/>
  <c r="BU48" i="53"/>
  <c r="BR48" i="53"/>
  <c r="CG48" i="53"/>
  <c r="CG62" i="53"/>
  <c r="CD62" i="53"/>
  <c r="CA62" i="53"/>
  <c r="BX62" i="53"/>
  <c r="BU62" i="53"/>
  <c r="BR62" i="53"/>
  <c r="R28" i="34"/>
  <c r="Z28" i="34"/>
  <c r="AH28" i="34"/>
  <c r="Y29" i="34"/>
  <c r="AG29" i="34"/>
  <c r="R28" i="35"/>
  <c r="Z28" i="35"/>
  <c r="AH28" i="35"/>
  <c r="Y29" i="35"/>
  <c r="AG29" i="35"/>
  <c r="R28" i="36"/>
  <c r="Z28" i="36"/>
  <c r="AH28" i="36"/>
  <c r="Y29" i="36"/>
  <c r="AG29" i="36"/>
  <c r="R28" i="37"/>
  <c r="Z28" i="37"/>
  <c r="AH28" i="37"/>
  <c r="Y29" i="37"/>
  <c r="AG29" i="37"/>
  <c r="R28" i="38"/>
  <c r="Z28" i="38"/>
  <c r="AH28" i="38"/>
  <c r="Y29" i="38"/>
  <c r="AG29" i="38"/>
  <c r="R28" i="39"/>
  <c r="Z28" i="39"/>
  <c r="AH28" i="39"/>
  <c r="Y29" i="39"/>
  <c r="AG29" i="39"/>
  <c r="R28" i="40"/>
  <c r="Z28" i="40"/>
  <c r="AH28" i="40"/>
  <c r="Y29" i="40"/>
  <c r="AG29" i="40"/>
  <c r="V28" i="41"/>
  <c r="AD28" i="41"/>
  <c r="U29" i="41"/>
  <c r="AC29" i="41"/>
  <c r="BU29" i="53"/>
  <c r="BR29" i="53"/>
  <c r="CD29" i="53"/>
  <c r="AR34" i="53"/>
  <c r="AU34" i="53" s="1"/>
  <c r="BN34" i="53"/>
  <c r="AW34" i="53"/>
  <c r="AM34" i="53"/>
  <c r="CD38" i="53"/>
  <c r="CA38" i="53"/>
  <c r="BX38" i="53"/>
  <c r="BU38" i="53"/>
  <c r="CG52" i="53"/>
  <c r="CD52" i="53"/>
  <c r="CA52" i="53"/>
  <c r="BX52" i="53"/>
  <c r="BU52" i="53"/>
  <c r="AP53" i="53"/>
  <c r="AO53" i="53"/>
  <c r="BN55" i="53"/>
  <c r="AW55" i="53"/>
  <c r="AM55" i="53"/>
  <c r="AT55" i="53"/>
  <c r="AV55" i="53" s="1"/>
  <c r="AA28" i="34"/>
  <c r="AI28" i="34"/>
  <c r="Z29" i="34"/>
  <c r="AH29" i="34"/>
  <c r="S28" i="35"/>
  <c r="AA28" i="35"/>
  <c r="AI28" i="35"/>
  <c r="Z29" i="35"/>
  <c r="AH29" i="35"/>
  <c r="S28" i="36"/>
  <c r="AA28" i="36"/>
  <c r="AI28" i="36"/>
  <c r="Z29" i="36"/>
  <c r="AH29" i="36"/>
  <c r="S28" i="37"/>
  <c r="AA28" i="37"/>
  <c r="AI28" i="37"/>
  <c r="Z29" i="37"/>
  <c r="AH29" i="37"/>
  <c r="S28" i="38"/>
  <c r="AA28" i="38"/>
  <c r="AI28" i="38"/>
  <c r="Z29" i="38"/>
  <c r="AH29" i="38"/>
  <c r="S28" i="39"/>
  <c r="AA28" i="39"/>
  <c r="AI28" i="39"/>
  <c r="Z29" i="39"/>
  <c r="AH29" i="39"/>
  <c r="S28" i="40"/>
  <c r="AA28" i="40"/>
  <c r="AI28" i="40"/>
  <c r="Z29" i="40"/>
  <c r="AH29" i="40"/>
  <c r="W28" i="41"/>
  <c r="AE28" i="41"/>
  <c r="V29" i="41"/>
  <c r="AD29" i="41"/>
  <c r="AW12" i="53"/>
  <c r="BN12" i="53"/>
  <c r="AT15" i="53"/>
  <c r="AV15" i="53" s="1"/>
  <c r="AR17" i="53"/>
  <c r="AU17" i="53" s="1"/>
  <c r="AP22" i="53"/>
  <c r="AO22" i="53"/>
  <c r="BX40" i="53"/>
  <c r="BU40" i="53"/>
  <c r="BR40" i="53"/>
  <c r="CG40" i="53"/>
  <c r="CA48" i="53"/>
  <c r="CG49" i="53"/>
  <c r="CD49" i="53"/>
  <c r="CA49" i="53"/>
  <c r="BX49" i="53"/>
  <c r="BU49" i="53"/>
  <c r="BR49" i="53"/>
  <c r="AR63" i="53"/>
  <c r="AU63" i="53" s="1"/>
  <c r="BN63" i="53"/>
  <c r="AW63" i="53"/>
  <c r="AM63" i="53"/>
  <c r="AT63" i="53"/>
  <c r="AV63" i="53" s="1"/>
  <c r="T28" i="34"/>
  <c r="AB28" i="34"/>
  <c r="S29" i="34"/>
  <c r="AA29" i="34"/>
  <c r="AI29" i="34"/>
  <c r="AS8" i="35"/>
  <c r="T28" i="35"/>
  <c r="AB28" i="35"/>
  <c r="S29" i="35"/>
  <c r="AA29" i="35"/>
  <c r="AI29" i="35"/>
  <c r="T28" i="36"/>
  <c r="AB28" i="36"/>
  <c r="S29" i="36"/>
  <c r="AA29" i="36"/>
  <c r="AI29" i="36"/>
  <c r="T28" i="37"/>
  <c r="AB28" i="37"/>
  <c r="S29" i="37"/>
  <c r="AA29" i="37"/>
  <c r="AI29" i="37"/>
  <c r="T28" i="38"/>
  <c r="AB28" i="38"/>
  <c r="S29" i="38"/>
  <c r="AA29" i="38"/>
  <c r="AI29" i="38"/>
  <c r="T28" i="39"/>
  <c r="AB28" i="39"/>
  <c r="S29" i="39"/>
  <c r="AA29" i="39"/>
  <c r="AI29" i="39"/>
  <c r="T28" i="40"/>
  <c r="AB28" i="40"/>
  <c r="S29" i="40"/>
  <c r="AA29" i="40"/>
  <c r="AI29" i="40"/>
  <c r="X28" i="41"/>
  <c r="AF28" i="41"/>
  <c r="W29" i="41"/>
  <c r="AE29" i="41"/>
  <c r="AM15" i="53"/>
  <c r="CG21" i="53"/>
  <c r="CA21" i="53"/>
  <c r="BX21" i="53"/>
  <c r="CD30" i="53"/>
  <c r="CA30" i="53"/>
  <c r="BX30" i="53"/>
  <c r="BU30" i="53"/>
  <c r="AO37" i="53"/>
  <c r="BR38" i="53"/>
  <c r="BN47" i="53"/>
  <c r="AW47" i="53"/>
  <c r="AT47" i="53"/>
  <c r="AV47" i="53" s="1"/>
  <c r="AP48" i="53"/>
  <c r="CG60" i="53"/>
  <c r="CD60" i="53"/>
  <c r="CA60" i="53"/>
  <c r="BX60" i="53"/>
  <c r="BU60" i="53"/>
  <c r="AP61" i="53"/>
  <c r="AO61" i="53"/>
  <c r="AP62" i="53"/>
  <c r="U28" i="34"/>
  <c r="AC28" i="34"/>
  <c r="T29" i="34"/>
  <c r="AB29" i="34"/>
  <c r="U28" i="35"/>
  <c r="AC28" i="35"/>
  <c r="T29" i="35"/>
  <c r="AB29" i="35"/>
  <c r="U28" i="36"/>
  <c r="AC28" i="36"/>
  <c r="T29" i="36"/>
  <c r="AB29" i="36"/>
  <c r="U28" i="37"/>
  <c r="AC28" i="37"/>
  <c r="T29" i="37"/>
  <c r="AB29" i="37"/>
  <c r="U28" i="38"/>
  <c r="AC28" i="38"/>
  <c r="T29" i="38"/>
  <c r="AB29" i="38"/>
  <c r="U28" i="39"/>
  <c r="AC28" i="39"/>
  <c r="T29" i="39"/>
  <c r="AB29" i="39"/>
  <c r="U28" i="40"/>
  <c r="AC28" i="40"/>
  <c r="T29" i="40"/>
  <c r="AB29" i="40"/>
  <c r="Y28" i="41"/>
  <c r="AG28" i="41"/>
  <c r="X29" i="41"/>
  <c r="AF29" i="41"/>
  <c r="AO14" i="53"/>
  <c r="AM16" i="53"/>
  <c r="AT17" i="53"/>
  <c r="AV17" i="53" s="1"/>
  <c r="BX32" i="53"/>
  <c r="BU32" i="53"/>
  <c r="BR32" i="53"/>
  <c r="CG32" i="53"/>
  <c r="CG38" i="53"/>
  <c r="CG41" i="53"/>
  <c r="CD41" i="53"/>
  <c r="CA41" i="53"/>
  <c r="BX41" i="53"/>
  <c r="BR41" i="53"/>
  <c r="AR50" i="53"/>
  <c r="AU50" i="53" s="1"/>
  <c r="BN50" i="53"/>
  <c r="AW50" i="53"/>
  <c r="AM50" i="53"/>
  <c r="AP56" i="53"/>
  <c r="AO56" i="53"/>
  <c r="CG57" i="53"/>
  <c r="CD57" i="53"/>
  <c r="CA57" i="53"/>
  <c r="BX57" i="53"/>
  <c r="BU57" i="53"/>
  <c r="BR57" i="53"/>
  <c r="V28" i="34"/>
  <c r="AD28" i="34"/>
  <c r="U29" i="34"/>
  <c r="AC29" i="34"/>
  <c r="V28" i="35"/>
  <c r="AD28" i="35"/>
  <c r="U29" i="35"/>
  <c r="AC29" i="35"/>
  <c r="V28" i="36"/>
  <c r="AD28" i="36"/>
  <c r="U29" i="36"/>
  <c r="AC29" i="36"/>
  <c r="V28" i="37"/>
  <c r="AD28" i="37"/>
  <c r="U29" i="37"/>
  <c r="AC29" i="37"/>
  <c r="V28" i="38"/>
  <c r="AD28" i="38"/>
  <c r="U29" i="38"/>
  <c r="AC29" i="38"/>
  <c r="V28" i="39"/>
  <c r="AD28" i="39"/>
  <c r="U29" i="39"/>
  <c r="AC29" i="39"/>
  <c r="V28" i="40"/>
  <c r="AD28" i="40"/>
  <c r="U29" i="40"/>
  <c r="AC29" i="40"/>
  <c r="R28" i="41"/>
  <c r="Z28" i="41"/>
  <c r="AH28" i="41"/>
  <c r="Y29" i="41"/>
  <c r="AG29" i="41"/>
  <c r="AW15" i="53"/>
  <c r="BR21" i="53"/>
  <c r="CD24" i="53"/>
  <c r="CA24" i="53"/>
  <c r="BU24" i="53"/>
  <c r="AO29" i="53"/>
  <c r="BX29" i="53"/>
  <c r="BR30" i="53"/>
  <c r="BN39" i="53"/>
  <c r="AW39" i="53"/>
  <c r="AT39" i="53"/>
  <c r="AV39" i="53" s="1"/>
  <c r="AP40" i="53"/>
  <c r="BU45" i="53"/>
  <c r="BR45" i="53"/>
  <c r="CD45" i="53"/>
  <c r="AM47" i="53"/>
  <c r="AR55" i="53"/>
  <c r="AU55" i="53" s="1"/>
  <c r="W28" i="34"/>
  <c r="AE28" i="34"/>
  <c r="V29" i="34"/>
  <c r="W28" i="35"/>
  <c r="AE28" i="35"/>
  <c r="V29" i="35"/>
  <c r="W28" i="36"/>
  <c r="AE28" i="36"/>
  <c r="V29" i="36"/>
  <c r="W28" i="37"/>
  <c r="AE28" i="37"/>
  <c r="V29" i="37"/>
  <c r="W28" i="38"/>
  <c r="AE28" i="38"/>
  <c r="V29" i="38"/>
  <c r="W28" i="39"/>
  <c r="AE28" i="39"/>
  <c r="V29" i="39"/>
  <c r="W28" i="40"/>
  <c r="AE28" i="40"/>
  <c r="V29" i="40"/>
  <c r="S28" i="41"/>
  <c r="AA28" i="41"/>
  <c r="AI28" i="41"/>
  <c r="Z29" i="41"/>
  <c r="AW16" i="53"/>
  <c r="BU21" i="53"/>
  <c r="AT22" i="53"/>
  <c r="AV22" i="53" s="1"/>
  <c r="AO25" i="53"/>
  <c r="CA29" i="53"/>
  <c r="CG30" i="53"/>
  <c r="CA32" i="53"/>
  <c r="BN33" i="53"/>
  <c r="AT34" i="53"/>
  <c r="AV34" i="53" s="1"/>
  <c r="BX36" i="53"/>
  <c r="AW41" i="53"/>
  <c r="AM41" i="53"/>
  <c r="AT41" i="53"/>
  <c r="AV41" i="53" s="1"/>
  <c r="AR41" i="53"/>
  <c r="AU41" i="53" s="1"/>
  <c r="BU41" i="53"/>
  <c r="CG44" i="53"/>
  <c r="CD44" i="53"/>
  <c r="CA44" i="53"/>
  <c r="BU44" i="53"/>
  <c r="BR52" i="53"/>
  <c r="CD54" i="53"/>
  <c r="CA54" i="53"/>
  <c r="BX54" i="53"/>
  <c r="BU54" i="53"/>
  <c r="BR54" i="53"/>
  <c r="AR58" i="53"/>
  <c r="AU58" i="53" s="1"/>
  <c r="BN58" i="53"/>
  <c r="AW58" i="53"/>
  <c r="AM58" i="53"/>
  <c r="CD25" i="53"/>
  <c r="BX28" i="53"/>
  <c r="AW32" i="53"/>
  <c r="BX35" i="53"/>
  <c r="AR36" i="53"/>
  <c r="AW40" i="53"/>
  <c r="BX43" i="53"/>
  <c r="AR44" i="53"/>
  <c r="AW48" i="53"/>
  <c r="AR49" i="53"/>
  <c r="AU49" i="53" s="1"/>
  <c r="BX51" i="53"/>
  <c r="AR52" i="53"/>
  <c r="AW56" i="53"/>
  <c r="CG56" i="53"/>
  <c r="AR57" i="53"/>
  <c r="AU57" i="53" s="1"/>
  <c r="BX59" i="53"/>
  <c r="AR60" i="53"/>
  <c r="CD61" i="53"/>
  <c r="AO64" i="53"/>
  <c r="AW64" i="53"/>
  <c r="CG64" i="53"/>
  <c r="AR65" i="53"/>
  <c r="AU65" i="53" s="1"/>
  <c r="BR65" i="53"/>
  <c r="AM66" i="53"/>
  <c r="BU65" i="53"/>
  <c r="AR23" i="53"/>
  <c r="AU23" i="53" s="1"/>
  <c r="BR23" i="53"/>
  <c r="AM24" i="53"/>
  <c r="CD28" i="53"/>
  <c r="CD35" i="53"/>
  <c r="AT36" i="53"/>
  <c r="AV36" i="53" s="1"/>
  <c r="CD43" i="53"/>
  <c r="AT44" i="53"/>
  <c r="AV44" i="53" s="1"/>
  <c r="AT49" i="53"/>
  <c r="AV49" i="53" s="1"/>
  <c r="CD51" i="53"/>
  <c r="AT52" i="53"/>
  <c r="AV52" i="53" s="1"/>
  <c r="AT57" i="53"/>
  <c r="AV57" i="53" s="1"/>
  <c r="CD59" i="53"/>
  <c r="AT60" i="53"/>
  <c r="AV60" i="53" s="1"/>
  <c r="AT65" i="53"/>
  <c r="AV65" i="53" s="1"/>
  <c r="BX65" i="53"/>
  <c r="AW66" i="53"/>
  <c r="BU23" i="53"/>
  <c r="AR32" i="53"/>
  <c r="AU32" i="53" s="1"/>
  <c r="AR40" i="53"/>
  <c r="AU40" i="53" s="1"/>
  <c r="AR48" i="53"/>
  <c r="AU48" i="53" s="1"/>
  <c r="AM49" i="53"/>
  <c r="AR56" i="53"/>
  <c r="AU56" i="53" s="1"/>
  <c r="BR56" i="53"/>
  <c r="AM57" i="53"/>
  <c r="AT62" i="53"/>
  <c r="AV62" i="53" s="1"/>
  <c r="AR64" i="53"/>
  <c r="AU64" i="53" s="1"/>
  <c r="BR64" i="53"/>
  <c r="AM65" i="53"/>
  <c r="CA65" i="53"/>
  <c r="BN66" i="53"/>
  <c r="AW36" i="53"/>
  <c r="AW44" i="53"/>
  <c r="AW52" i="53"/>
  <c r="BU56" i="53"/>
  <c r="AW60" i="53"/>
  <c r="BR61" i="53"/>
  <c r="BU64" i="53"/>
  <c r="CD65" i="53"/>
  <c r="AM36" i="53"/>
  <c r="AP36" i="53" s="1"/>
  <c r="AM44" i="53"/>
  <c r="AP44" i="53" s="1"/>
  <c r="AM52" i="53"/>
  <c r="AP52" i="53" s="1"/>
  <c r="AM60" i="53"/>
  <c r="AP60" i="53" s="1"/>
  <c r="AY1" i="69"/>
  <c r="AV3" i="69" s="1"/>
  <c r="M14" i="71"/>
  <c r="L102" i="71"/>
  <c r="P14" i="69"/>
  <c r="L105" i="69"/>
  <c r="L97" i="71"/>
  <c r="P7" i="71"/>
  <c r="L106" i="70"/>
  <c r="AF11" i="70" s="1"/>
  <c r="Q14" i="70"/>
  <c r="L91" i="71"/>
  <c r="R1" i="71"/>
  <c r="R1" i="70"/>
  <c r="L91" i="70"/>
  <c r="L7" i="71"/>
  <c r="BA42" i="71"/>
  <c r="L93" i="71"/>
  <c r="O1" i="72"/>
  <c r="L88" i="72"/>
  <c r="AY1" i="72" s="1"/>
  <c r="AV3" i="72" s="1"/>
  <c r="BA43" i="72"/>
  <c r="R29" i="71"/>
  <c r="R28" i="71"/>
  <c r="S28" i="70"/>
  <c r="S29" i="70"/>
  <c r="O7" i="69"/>
  <c r="L96" i="69"/>
  <c r="R29" i="72"/>
  <c r="R28" i="72"/>
  <c r="V6" i="72"/>
  <c r="AJ9" i="72" s="1"/>
  <c r="S17" i="72"/>
  <c r="L21" i="72"/>
  <c r="L87" i="71"/>
  <c r="N1" i="71"/>
  <c r="O14" i="72"/>
  <c r="L104" i="72"/>
  <c r="AF11" i="72" s="1"/>
  <c r="BB25" i="72"/>
  <c r="BI25" i="72"/>
  <c r="BI30" i="72"/>
  <c r="BF25" i="72"/>
  <c r="Q1" i="69"/>
  <c r="L90" i="69"/>
  <c r="BA51" i="69"/>
  <c r="BA42" i="69"/>
  <c r="L93" i="69"/>
  <c r="AB11" i="69" s="1"/>
  <c r="L7" i="69"/>
  <c r="L85" i="71"/>
  <c r="L1" i="71"/>
  <c r="L94" i="71"/>
  <c r="M7" i="71"/>
  <c r="L87" i="70"/>
  <c r="AY1" i="70" s="1"/>
  <c r="AV3" i="70" s="1"/>
  <c r="N1" i="70"/>
  <c r="AJ6" i="71"/>
  <c r="AH9" i="71" s="1"/>
  <c r="R17" i="71"/>
  <c r="S21" i="71"/>
  <c r="L102" i="70"/>
  <c r="M14" i="70"/>
  <c r="BF25" i="69"/>
  <c r="BB25" i="69"/>
  <c r="BI25" i="69"/>
  <c r="BI30" i="69"/>
  <c r="Q14" i="69"/>
  <c r="L106" i="69"/>
  <c r="AF11" i="69" s="1"/>
  <c r="S29" i="71"/>
  <c r="S28" i="71"/>
  <c r="L98" i="71"/>
  <c r="Q7" i="71"/>
  <c r="BF25" i="70"/>
  <c r="BI29" i="70"/>
  <c r="BB25" i="70"/>
  <c r="BK30" i="70" s="1"/>
  <c r="N14" i="71"/>
  <c r="L103" i="71"/>
  <c r="AF11" i="71" s="1"/>
  <c r="BI29" i="71"/>
  <c r="BI25" i="71"/>
  <c r="BF25" i="71"/>
  <c r="BB25" i="71"/>
  <c r="BK29" i="71" s="1"/>
  <c r="L7" i="70"/>
  <c r="L93" i="70"/>
  <c r="AB11" i="70" s="1"/>
  <c r="BA42" i="70"/>
  <c r="L3" i="9"/>
  <c r="M3" i="9"/>
  <c r="T3" i="54"/>
  <c r="BA2" i="54"/>
  <c r="AJ6" i="54"/>
  <c r="AH9" i="54" s="1"/>
  <c r="R17" i="54"/>
  <c r="U3" i="54"/>
  <c r="L94" i="65"/>
  <c r="M7" i="65"/>
  <c r="O14" i="68"/>
  <c r="L104" i="68"/>
  <c r="AF11" i="68" s="1"/>
  <c r="R29" i="67"/>
  <c r="R28" i="67"/>
  <c r="L85" i="66"/>
  <c r="L1" i="66"/>
  <c r="L89" i="65"/>
  <c r="P1" i="65"/>
  <c r="S28" i="66"/>
  <c r="S29" i="66"/>
  <c r="L89" i="63"/>
  <c r="P1" i="63"/>
  <c r="L93" i="62"/>
  <c r="AB11" i="62" s="1"/>
  <c r="L7" i="62"/>
  <c r="BA42" i="62"/>
  <c r="BA50" i="61"/>
  <c r="L14" i="61"/>
  <c r="L101" i="61"/>
  <c r="N14" i="67"/>
  <c r="L103" i="67"/>
  <c r="N1" i="67"/>
  <c r="L87" i="67"/>
  <c r="AY1" i="67" s="1"/>
  <c r="AV3" i="67" s="1"/>
  <c r="L87" i="66"/>
  <c r="N1" i="66"/>
  <c r="R28" i="66"/>
  <c r="R29" i="66"/>
  <c r="P14" i="65"/>
  <c r="L105" i="65"/>
  <c r="L85" i="65"/>
  <c r="AY1" i="65" s="1"/>
  <c r="AV3" i="65" s="1"/>
  <c r="L1" i="65"/>
  <c r="L87" i="63"/>
  <c r="AY1" i="63" s="1"/>
  <c r="AV3" i="63" s="1"/>
  <c r="N1" i="63"/>
  <c r="L87" i="61"/>
  <c r="N1" i="61"/>
  <c r="O1" i="68"/>
  <c r="L88" i="68"/>
  <c r="AY1" i="68" s="1"/>
  <c r="AV3" i="68" s="1"/>
  <c r="BA43" i="68"/>
  <c r="L98" i="67"/>
  <c r="AB11" i="67" s="1"/>
  <c r="Q7" i="67"/>
  <c r="S29" i="65"/>
  <c r="S28" i="65"/>
  <c r="N7" i="65"/>
  <c r="L95" i="65"/>
  <c r="AB11" i="65" s="1"/>
  <c r="L105" i="61"/>
  <c r="P14" i="61"/>
  <c r="L106" i="62"/>
  <c r="AF11" i="62" s="1"/>
  <c r="Q14" i="62"/>
  <c r="L89" i="61"/>
  <c r="P1" i="61"/>
  <c r="P1" i="62"/>
  <c r="L89" i="62"/>
  <c r="AY1" i="62" s="1"/>
  <c r="AV3" i="62" s="1"/>
  <c r="S29" i="67"/>
  <c r="S28" i="67"/>
  <c r="L105" i="66"/>
  <c r="P14" i="66"/>
  <c r="L102" i="66"/>
  <c r="M14" i="66"/>
  <c r="AF11" i="67"/>
  <c r="L98" i="65"/>
  <c r="Q7" i="65"/>
  <c r="S29" i="63"/>
  <c r="S28" i="63"/>
  <c r="S29" i="64"/>
  <c r="S28" i="64"/>
  <c r="Q1" i="62"/>
  <c r="L90" i="62"/>
  <c r="BA51" i="62"/>
  <c r="L103" i="64"/>
  <c r="N14" i="64"/>
  <c r="L90" i="67"/>
  <c r="BA51" i="67"/>
  <c r="Q1" i="67"/>
  <c r="L89" i="67"/>
  <c r="P1" i="67"/>
  <c r="L104" i="65"/>
  <c r="AF11" i="65" s="1"/>
  <c r="O14" i="65"/>
  <c r="L95" i="66"/>
  <c r="N7" i="66"/>
  <c r="L102" i="64"/>
  <c r="AF11" i="64" s="1"/>
  <c r="M14" i="64"/>
  <c r="BA43" i="64"/>
  <c r="O1" i="64"/>
  <c r="L88" i="64"/>
  <c r="AY1" i="64" s="1"/>
  <c r="AV3" i="64" s="1"/>
  <c r="L91" i="63"/>
  <c r="R1" i="63"/>
  <c r="L88" i="66"/>
  <c r="BA43" i="66"/>
  <c r="O1" i="66"/>
  <c r="L97" i="66"/>
  <c r="P7" i="66"/>
  <c r="AF11" i="66"/>
  <c r="L97" i="65"/>
  <c r="P7" i="65"/>
  <c r="L95" i="64"/>
  <c r="N7" i="64"/>
  <c r="L97" i="63"/>
  <c r="AB11" i="63" s="1"/>
  <c r="P7" i="63"/>
  <c r="L86" i="66"/>
  <c r="M1" i="66"/>
  <c r="L94" i="64"/>
  <c r="AB11" i="64" s="1"/>
  <c r="M7" i="64"/>
  <c r="S28" i="61"/>
  <c r="S29" i="61"/>
  <c r="L97" i="61"/>
  <c r="AB11" i="61" s="1"/>
  <c r="P7" i="61"/>
  <c r="L103" i="63"/>
  <c r="AF11" i="63" s="1"/>
  <c r="N14" i="63"/>
  <c r="L88" i="61"/>
  <c r="BA43" i="61"/>
  <c r="O1" i="61"/>
  <c r="L86" i="61"/>
  <c r="M1" i="61"/>
  <c r="L89" i="58"/>
  <c r="P1" i="58"/>
  <c r="M14" i="57"/>
  <c r="L102" i="57"/>
  <c r="BA50" i="58"/>
  <c r="L101" i="58"/>
  <c r="L14" i="58"/>
  <c r="N14" i="59"/>
  <c r="L103" i="59"/>
  <c r="R29" i="60"/>
  <c r="R28" i="60"/>
  <c r="L96" i="58"/>
  <c r="O7" i="58"/>
  <c r="L106" i="58"/>
  <c r="Q14" i="58"/>
  <c r="L98" i="59"/>
  <c r="AB11" i="59" s="1"/>
  <c r="Q7" i="59"/>
  <c r="L90" i="58"/>
  <c r="BA51" i="58"/>
  <c r="Q1" i="58"/>
  <c r="S29" i="57"/>
  <c r="S28" i="57"/>
  <c r="N14" i="57"/>
  <c r="L103" i="57"/>
  <c r="AF11" i="57" s="1"/>
  <c r="L91" i="58"/>
  <c r="R1" i="58"/>
  <c r="L98" i="57"/>
  <c r="AB11" i="57" s="1"/>
  <c r="Q7" i="57"/>
  <c r="M1" i="57"/>
  <c r="L86" i="57"/>
  <c r="AY1" i="57" s="1"/>
  <c r="AV3" i="57" s="1"/>
  <c r="L97" i="57"/>
  <c r="P7" i="57"/>
  <c r="R29" i="57"/>
  <c r="R28" i="57"/>
  <c r="L89" i="59"/>
  <c r="P1" i="59"/>
  <c r="L88" i="58"/>
  <c r="BA43" i="58"/>
  <c r="O1" i="58"/>
  <c r="N1" i="59"/>
  <c r="L87" i="59"/>
  <c r="AY1" i="59" s="1"/>
  <c r="AV3" i="59" s="1"/>
  <c r="O14" i="60"/>
  <c r="L104" i="60"/>
  <c r="AF11" i="60" s="1"/>
  <c r="AF11" i="59"/>
  <c r="L85" i="58"/>
  <c r="AY1" i="58" s="1"/>
  <c r="AV3" i="58" s="1"/>
  <c r="L1" i="58"/>
  <c r="L86" i="58"/>
  <c r="M1" i="58"/>
  <c r="S29" i="58"/>
  <c r="S28" i="58"/>
  <c r="O1" i="60"/>
  <c r="L88" i="60"/>
  <c r="AY1" i="60" s="1"/>
  <c r="AV3" i="60" s="1"/>
  <c r="BA43" i="60"/>
  <c r="AB11" i="58"/>
  <c r="N1" i="57"/>
  <c r="L87" i="57"/>
  <c r="AY1" i="56"/>
  <c r="AV3" i="56" s="1"/>
  <c r="L89" i="55"/>
  <c r="P1" i="55"/>
  <c r="N1" i="55"/>
  <c r="L87" i="55"/>
  <c r="AY1" i="55" s="1"/>
  <c r="AV3" i="55" s="1"/>
  <c r="O1" i="56"/>
  <c r="L88" i="56"/>
  <c r="BA43" i="56"/>
  <c r="L90" i="55"/>
  <c r="BA51" i="55"/>
  <c r="Q1" i="55"/>
  <c r="N14" i="55"/>
  <c r="L103" i="55"/>
  <c r="R29" i="56"/>
  <c r="R28" i="56"/>
  <c r="L98" i="55"/>
  <c r="Q7" i="55"/>
  <c r="L7" i="55"/>
  <c r="BA42" i="55"/>
  <c r="L93" i="55"/>
  <c r="AB11" i="55" s="1"/>
  <c r="AF11" i="55"/>
  <c r="S29" i="55"/>
  <c r="S28" i="55"/>
  <c r="R29" i="55"/>
  <c r="R28" i="55"/>
  <c r="M2" i="52"/>
  <c r="M4" i="52"/>
  <c r="M7" i="54"/>
  <c r="L94" i="54"/>
  <c r="AB11" i="54" s="1"/>
  <c r="BI29" i="54"/>
  <c r="P1" i="54"/>
  <c r="L89" i="54"/>
  <c r="BB25" i="54"/>
  <c r="BI25" i="54"/>
  <c r="BI30" i="54"/>
  <c r="BF25" i="54"/>
  <c r="C6" i="52"/>
  <c r="O1" i="54"/>
  <c r="L88" i="54"/>
  <c r="AY1" i="54" s="1"/>
  <c r="AV3" i="54" s="1"/>
  <c r="BA43" i="54"/>
  <c r="O14" i="54"/>
  <c r="L104" i="54"/>
  <c r="AF11" i="54" s="1"/>
  <c r="S29" i="54"/>
  <c r="S28" i="54"/>
  <c r="V6" i="54"/>
  <c r="AJ9" i="54" s="1"/>
  <c r="L21" i="54"/>
  <c r="S17" i="54"/>
  <c r="M3" i="52"/>
  <c r="F6" i="52"/>
  <c r="AP50" i="53" l="1"/>
  <c r="AO50" i="53"/>
  <c r="AP24" i="53"/>
  <c r="AO24" i="53"/>
  <c r="CG33" i="53"/>
  <c r="CD33" i="53"/>
  <c r="CA33" i="53"/>
  <c r="BX33" i="53"/>
  <c r="BR33" i="53"/>
  <c r="BU33" i="53"/>
  <c r="AP31" i="53"/>
  <c r="AO31" i="53"/>
  <c r="AP42" i="53"/>
  <c r="AO42" i="53"/>
  <c r="AP66" i="53"/>
  <c r="AO66" i="53"/>
  <c r="AO57" i="53"/>
  <c r="AP57" i="53"/>
  <c r="CG39" i="53"/>
  <c r="CD39" i="53"/>
  <c r="BX39" i="53"/>
  <c r="BR39" i="53"/>
  <c r="CA39" i="53"/>
  <c r="BU39" i="53"/>
  <c r="AP15" i="53"/>
  <c r="AO15" i="53"/>
  <c r="CG55" i="53"/>
  <c r="CD55" i="53"/>
  <c r="CA55" i="53"/>
  <c r="BX55" i="53"/>
  <c r="BU55" i="53"/>
  <c r="BR55" i="53"/>
  <c r="AP47" i="53"/>
  <c r="AO47" i="53"/>
  <c r="AO16" i="53"/>
  <c r="AP16" i="53"/>
  <c r="CD20" i="53"/>
  <c r="CA20" i="53"/>
  <c r="BX20" i="53"/>
  <c r="BU20" i="53"/>
  <c r="BR20" i="53"/>
  <c r="CG20" i="53"/>
  <c r="BF17" i="53"/>
  <c r="AZ14" i="53"/>
  <c r="BA13" i="53"/>
  <c r="BF9" i="53"/>
  <c r="AZ6" i="53"/>
  <c r="BF4" i="53"/>
  <c r="U28" i="53" s="1"/>
  <c r="BC20" i="53"/>
  <c r="BC19" i="53"/>
  <c r="BC18" i="53"/>
  <c r="BF16" i="53"/>
  <c r="AZ13" i="53"/>
  <c r="BA12" i="53"/>
  <c r="BC10" i="53"/>
  <c r="BF8" i="53"/>
  <c r="BC4" i="53"/>
  <c r="V28" i="53" s="1"/>
  <c r="BC17" i="53"/>
  <c r="BF15" i="53"/>
  <c r="AZ12" i="53"/>
  <c r="BF11" i="53"/>
  <c r="BC9" i="53"/>
  <c r="BF7" i="53"/>
  <c r="BF5" i="53"/>
  <c r="U29" i="53" s="1"/>
  <c r="AZ4" i="53"/>
  <c r="S28" i="53" s="1"/>
  <c r="BA20" i="53"/>
  <c r="BA19" i="53"/>
  <c r="BA18" i="53"/>
  <c r="BC16" i="53"/>
  <c r="BF14" i="53"/>
  <c r="BA10" i="53"/>
  <c r="BC8" i="53"/>
  <c r="BF6" i="53"/>
  <c r="AZ20" i="53"/>
  <c r="AZ19" i="53"/>
  <c r="AZ18" i="53"/>
  <c r="BA17" i="53"/>
  <c r="BC15" i="53"/>
  <c r="BF13" i="53"/>
  <c r="BC11" i="53"/>
  <c r="AZ10" i="53"/>
  <c r="BA9" i="53"/>
  <c r="BC7" i="53"/>
  <c r="BC5" i="53"/>
  <c r="V29" i="53" s="1"/>
  <c r="AZ17" i="53"/>
  <c r="BA16" i="53"/>
  <c r="BC14" i="53"/>
  <c r="BF12" i="53"/>
  <c r="AZ9" i="53"/>
  <c r="BA8" i="53"/>
  <c r="BC6" i="53"/>
  <c r="AZ16" i="53"/>
  <c r="BA15" i="53"/>
  <c r="BC13" i="53"/>
  <c r="BA11" i="53"/>
  <c r="AZ8" i="53"/>
  <c r="BA7" i="53"/>
  <c r="BA5" i="53"/>
  <c r="T29" i="53" s="1"/>
  <c r="BF19" i="53"/>
  <c r="BA14" i="53"/>
  <c r="AZ11" i="53"/>
  <c r="BF10" i="53"/>
  <c r="BA6" i="53"/>
  <c r="BC12" i="53"/>
  <c r="AZ7" i="53"/>
  <c r="BF18" i="53"/>
  <c r="BF20" i="53"/>
  <c r="AZ15" i="53"/>
  <c r="AZ5" i="53"/>
  <c r="S29" i="53" s="1"/>
  <c r="BR42" i="53"/>
  <c r="CG42" i="53"/>
  <c r="CA42" i="53"/>
  <c r="CD42" i="53"/>
  <c r="BX42" i="53"/>
  <c r="BU42" i="53"/>
  <c r="AP63" i="53"/>
  <c r="AO63" i="53"/>
  <c r="AP58" i="53"/>
  <c r="AO58" i="53"/>
  <c r="AO49" i="53"/>
  <c r="AP49" i="53"/>
  <c r="AO41" i="53"/>
  <c r="AP41" i="53"/>
  <c r="CD19" i="53"/>
  <c r="CA19" i="53"/>
  <c r="BX19" i="53"/>
  <c r="BU19" i="53"/>
  <c r="BR19" i="53"/>
  <c r="CG19" i="53"/>
  <c r="CG31" i="53"/>
  <c r="CD31" i="53"/>
  <c r="BX31" i="53"/>
  <c r="CA31" i="53"/>
  <c r="BU31" i="53"/>
  <c r="BR31" i="53"/>
  <c r="AO33" i="53"/>
  <c r="AP33" i="53"/>
  <c r="AP65" i="53"/>
  <c r="AO65" i="53"/>
  <c r="BR58" i="53"/>
  <c r="CG58" i="53"/>
  <c r="CD58" i="53"/>
  <c r="CA58" i="53"/>
  <c r="BX58" i="53"/>
  <c r="BU58" i="53"/>
  <c r="BR50" i="53"/>
  <c r="CG50" i="53"/>
  <c r="CD50" i="53"/>
  <c r="CA50" i="53"/>
  <c r="BX50" i="53"/>
  <c r="BU50" i="53"/>
  <c r="BR63" i="53"/>
  <c r="CG63" i="53"/>
  <c r="CD63" i="53"/>
  <c r="CA63" i="53"/>
  <c r="BX63" i="53"/>
  <c r="BU63" i="53"/>
  <c r="AP34" i="53"/>
  <c r="AO34" i="53"/>
  <c r="AP13" i="53"/>
  <c r="AO13" i="53"/>
  <c r="BU66" i="53"/>
  <c r="BR66" i="53"/>
  <c r="CG66" i="53"/>
  <c r="CD66" i="53"/>
  <c r="CA66" i="53"/>
  <c r="BX66" i="53"/>
  <c r="BX12" i="53"/>
  <c r="BU12" i="53"/>
  <c r="BR12" i="53"/>
  <c r="CG12" i="53"/>
  <c r="CD12" i="53"/>
  <c r="CA12" i="53"/>
  <c r="BR22" i="53"/>
  <c r="CG22" i="53"/>
  <c r="CD22" i="53"/>
  <c r="CA22" i="53"/>
  <c r="BX22" i="53"/>
  <c r="BU22" i="53"/>
  <c r="CD18" i="53"/>
  <c r="CA18" i="53"/>
  <c r="BX18" i="53"/>
  <c r="BU18" i="53"/>
  <c r="BR18" i="53"/>
  <c r="CG18" i="53"/>
  <c r="CG47" i="53"/>
  <c r="CD47" i="53"/>
  <c r="BX47" i="53"/>
  <c r="CA47" i="53"/>
  <c r="BU47" i="53"/>
  <c r="BR47" i="53"/>
  <c r="AP55" i="53"/>
  <c r="AO55" i="53"/>
  <c r="BR34" i="53"/>
  <c r="CG34" i="53"/>
  <c r="CA34" i="53"/>
  <c r="CD34" i="53"/>
  <c r="BX34" i="53"/>
  <c r="BU34" i="53"/>
  <c r="BU13" i="53"/>
  <c r="BR13" i="53"/>
  <c r="CG13" i="53"/>
  <c r="CD13" i="53"/>
  <c r="CA13" i="53"/>
  <c r="BX13" i="53"/>
  <c r="BK30" i="72"/>
  <c r="BN25" i="72" s="1"/>
  <c r="BK29" i="70"/>
  <c r="BM29" i="70" s="1"/>
  <c r="BK30" i="69"/>
  <c r="BN25" i="69" s="1"/>
  <c r="BO25" i="71"/>
  <c r="BM29" i="71"/>
  <c r="BN25" i="70"/>
  <c r="BK29" i="69"/>
  <c r="BK30" i="71"/>
  <c r="BK29" i="72"/>
  <c r="BM30" i="72" s="1"/>
  <c r="R29" i="69"/>
  <c r="R28" i="69"/>
  <c r="AY1" i="71"/>
  <c r="AV3" i="71" s="1"/>
  <c r="AB11" i="71"/>
  <c r="R28" i="70"/>
  <c r="R29" i="70"/>
  <c r="AY1" i="61"/>
  <c r="AV3" i="61" s="1"/>
  <c r="L10" i="66"/>
  <c r="X3" i="66"/>
  <c r="BB1" i="66" s="1"/>
  <c r="BJ1" i="66" s="1"/>
  <c r="BR1" i="66" s="1"/>
  <c r="BZ1" i="66" s="1"/>
  <c r="CH1" i="66" s="1"/>
  <c r="CP1" i="66" s="1"/>
  <c r="CX1" i="66" s="1"/>
  <c r="DF1" i="66" s="1"/>
  <c r="J3" i="66"/>
  <c r="BN24" i="66"/>
  <c r="L10" i="67"/>
  <c r="BN24" i="67"/>
  <c r="X3" i="67"/>
  <c r="BB1" i="67" s="1"/>
  <c r="BJ1" i="67" s="1"/>
  <c r="BR1" i="67" s="1"/>
  <c r="BZ1" i="67" s="1"/>
  <c r="CH1" i="67" s="1"/>
  <c r="CP1" i="67" s="1"/>
  <c r="CX1" i="67" s="1"/>
  <c r="DF1" i="67" s="1"/>
  <c r="J3" i="67"/>
  <c r="S10" i="64"/>
  <c r="V3" i="64"/>
  <c r="BO24" i="64"/>
  <c r="BI29" i="64" s="1"/>
  <c r="C1" i="64"/>
  <c r="BA25" i="64"/>
  <c r="L10" i="61"/>
  <c r="X3" i="61"/>
  <c r="BB1" i="61" s="1"/>
  <c r="BJ1" i="61" s="1"/>
  <c r="BR1" i="61" s="1"/>
  <c r="BZ1" i="61" s="1"/>
  <c r="CH1" i="61" s="1"/>
  <c r="CP1" i="61" s="1"/>
  <c r="CX1" i="61" s="1"/>
  <c r="DF1" i="61" s="1"/>
  <c r="J3" i="61"/>
  <c r="BN24" i="61"/>
  <c r="BN24" i="57"/>
  <c r="L10" i="57"/>
  <c r="X3" i="57"/>
  <c r="BB1" i="57" s="1"/>
  <c r="BJ1" i="57" s="1"/>
  <c r="BR1" i="57" s="1"/>
  <c r="BZ1" i="57" s="1"/>
  <c r="CH1" i="57" s="1"/>
  <c r="CP1" i="57" s="1"/>
  <c r="CX1" i="57" s="1"/>
  <c r="DF1" i="57" s="1"/>
  <c r="J3" i="57"/>
  <c r="BO24" i="63"/>
  <c r="BA25" i="63"/>
  <c r="S10" i="63"/>
  <c r="V3" i="63"/>
  <c r="C1" i="63"/>
  <c r="BN24" i="9"/>
  <c r="L10" i="9"/>
  <c r="A3" i="52"/>
  <c r="L3" i="52" s="1"/>
  <c r="X5" i="53" s="1"/>
  <c r="J3" i="9"/>
  <c r="X3" i="9"/>
  <c r="BB1" i="9" s="1"/>
  <c r="BJ1" i="9" s="1"/>
  <c r="BR1" i="9" s="1"/>
  <c r="BZ1" i="9" s="1"/>
  <c r="CH1" i="9" s="1"/>
  <c r="CP1" i="9" s="1"/>
  <c r="CX1" i="9" s="1"/>
  <c r="DF1" i="9" s="1"/>
  <c r="X3" i="62"/>
  <c r="BB1" i="62" s="1"/>
  <c r="BJ1" i="62" s="1"/>
  <c r="BR1" i="62" s="1"/>
  <c r="BZ1" i="62" s="1"/>
  <c r="CH1" i="62" s="1"/>
  <c r="CP1" i="62" s="1"/>
  <c r="CX1" i="62" s="1"/>
  <c r="DF1" i="62" s="1"/>
  <c r="L10" i="62"/>
  <c r="BN24" i="62"/>
  <c r="J3" i="62"/>
  <c r="V3" i="58"/>
  <c r="S10" i="58"/>
  <c r="BO24" i="58"/>
  <c r="BA25" i="58"/>
  <c r="C1" i="58"/>
  <c r="BA25" i="68"/>
  <c r="BO24" i="68"/>
  <c r="BI29" i="68" s="1"/>
  <c r="S10" i="68"/>
  <c r="V3" i="68"/>
  <c r="C1" i="68"/>
  <c r="V3" i="9"/>
  <c r="A2" i="52"/>
  <c r="S10" i="9"/>
  <c r="C1" i="9"/>
  <c r="BA25" i="9"/>
  <c r="BO24" i="9"/>
  <c r="L10" i="65"/>
  <c r="BN24" i="65"/>
  <c r="X3" i="65"/>
  <c r="BB1" i="65" s="1"/>
  <c r="BJ1" i="65" s="1"/>
  <c r="BR1" i="65" s="1"/>
  <c r="BZ1" i="65" s="1"/>
  <c r="CH1" i="65" s="1"/>
  <c r="CP1" i="65" s="1"/>
  <c r="CX1" i="65" s="1"/>
  <c r="DF1" i="65" s="1"/>
  <c r="J3" i="65"/>
  <c r="S10" i="60"/>
  <c r="V3" i="60"/>
  <c r="BA25" i="60"/>
  <c r="BO24" i="60"/>
  <c r="BI29" i="60" s="1"/>
  <c r="C1" i="60"/>
  <c r="S10" i="56"/>
  <c r="V3" i="56"/>
  <c r="BO24" i="56"/>
  <c r="BI29" i="56" s="1"/>
  <c r="BA25" i="56"/>
  <c r="C1" i="56"/>
  <c r="BN24" i="63"/>
  <c r="X3" i="63"/>
  <c r="BB1" i="63" s="1"/>
  <c r="BJ1" i="63" s="1"/>
  <c r="BR1" i="63" s="1"/>
  <c r="BZ1" i="63" s="1"/>
  <c r="CH1" i="63" s="1"/>
  <c r="CP1" i="63" s="1"/>
  <c r="CX1" i="63" s="1"/>
  <c r="DF1" i="63" s="1"/>
  <c r="L10" i="63"/>
  <c r="J3" i="63"/>
  <c r="X3" i="55"/>
  <c r="BB1" i="55" s="1"/>
  <c r="BJ1" i="55" s="1"/>
  <c r="BR1" i="55" s="1"/>
  <c r="BZ1" i="55" s="1"/>
  <c r="CH1" i="55" s="1"/>
  <c r="CP1" i="55" s="1"/>
  <c r="CX1" i="55" s="1"/>
  <c r="DF1" i="55" s="1"/>
  <c r="BN24" i="55"/>
  <c r="L10" i="55"/>
  <c r="J3" i="55"/>
  <c r="BO24" i="62"/>
  <c r="BI29" i="62" s="1"/>
  <c r="S10" i="62"/>
  <c r="BA25" i="62"/>
  <c r="C1" i="62"/>
  <c r="V3" i="62"/>
  <c r="C1" i="59"/>
  <c r="BA25" i="59"/>
  <c r="BO24" i="59"/>
  <c r="V3" i="59"/>
  <c r="S10" i="59"/>
  <c r="J3" i="68"/>
  <c r="X3" i="68"/>
  <c r="BB1" i="68" s="1"/>
  <c r="BJ1" i="68" s="1"/>
  <c r="BR1" i="68" s="1"/>
  <c r="BZ1" i="68" s="1"/>
  <c r="CH1" i="68" s="1"/>
  <c r="CP1" i="68" s="1"/>
  <c r="CX1" i="68" s="1"/>
  <c r="DF1" i="68" s="1"/>
  <c r="BN24" i="68"/>
  <c r="L10" i="68"/>
  <c r="BN24" i="64"/>
  <c r="X3" i="64"/>
  <c r="BB1" i="64" s="1"/>
  <c r="BJ1" i="64" s="1"/>
  <c r="BR1" i="64" s="1"/>
  <c r="BZ1" i="64" s="1"/>
  <c r="CH1" i="64" s="1"/>
  <c r="CP1" i="64" s="1"/>
  <c r="CX1" i="64" s="1"/>
  <c r="DF1" i="64" s="1"/>
  <c r="J3" i="64"/>
  <c r="L10" i="64"/>
  <c r="V3" i="65"/>
  <c r="C1" i="65"/>
  <c r="BO24" i="65"/>
  <c r="BI29" i="65" s="1"/>
  <c r="S10" i="65"/>
  <c r="BA25" i="65"/>
  <c r="BO24" i="67"/>
  <c r="BI29" i="67" s="1"/>
  <c r="V3" i="67"/>
  <c r="S10" i="67"/>
  <c r="C1" i="67"/>
  <c r="BA25" i="67"/>
  <c r="BN24" i="58"/>
  <c r="X3" i="58"/>
  <c r="BB1" i="58" s="1"/>
  <c r="BJ1" i="58" s="1"/>
  <c r="BR1" i="58" s="1"/>
  <c r="BZ1" i="58" s="1"/>
  <c r="CH1" i="58" s="1"/>
  <c r="CP1" i="58" s="1"/>
  <c r="CX1" i="58" s="1"/>
  <c r="DF1" i="58" s="1"/>
  <c r="L10" i="58"/>
  <c r="J3" i="58"/>
  <c r="X3" i="56"/>
  <c r="BB1" i="56" s="1"/>
  <c r="BJ1" i="56" s="1"/>
  <c r="BR1" i="56" s="1"/>
  <c r="BZ1" i="56" s="1"/>
  <c r="CH1" i="56" s="1"/>
  <c r="CP1" i="56" s="1"/>
  <c r="CX1" i="56" s="1"/>
  <c r="DF1" i="56" s="1"/>
  <c r="L10" i="56"/>
  <c r="J3" i="56"/>
  <c r="BN24" i="56"/>
  <c r="S10" i="61"/>
  <c r="V3" i="61"/>
  <c r="BA25" i="61"/>
  <c r="C1" i="61"/>
  <c r="BO24" i="61"/>
  <c r="BI29" i="61" s="1"/>
  <c r="BO24" i="57"/>
  <c r="BI29" i="57" s="1"/>
  <c r="BA25" i="57"/>
  <c r="C1" i="57"/>
  <c r="V3" i="57"/>
  <c r="S10" i="57"/>
  <c r="J3" i="60"/>
  <c r="X3" i="60"/>
  <c r="BB1" i="60" s="1"/>
  <c r="BJ1" i="60" s="1"/>
  <c r="BR1" i="60" s="1"/>
  <c r="BZ1" i="60" s="1"/>
  <c r="CH1" i="60" s="1"/>
  <c r="CP1" i="60" s="1"/>
  <c r="CX1" i="60" s="1"/>
  <c r="DF1" i="60" s="1"/>
  <c r="BN24" i="60"/>
  <c r="L10" i="60"/>
  <c r="BN24" i="59"/>
  <c r="L10" i="59"/>
  <c r="X3" i="59"/>
  <c r="BB1" i="59" s="1"/>
  <c r="BJ1" i="59" s="1"/>
  <c r="BR1" i="59" s="1"/>
  <c r="BZ1" i="59" s="1"/>
  <c r="CH1" i="59" s="1"/>
  <c r="CP1" i="59" s="1"/>
  <c r="CX1" i="59" s="1"/>
  <c r="DF1" i="59" s="1"/>
  <c r="J3" i="59"/>
  <c r="BA25" i="55"/>
  <c r="C1" i="55"/>
  <c r="BO24" i="55"/>
  <c r="BI29" i="55" s="1"/>
  <c r="S10" i="55"/>
  <c r="V3" i="55"/>
  <c r="BA25" i="66"/>
  <c r="C1" i="66"/>
  <c r="V3" i="66"/>
  <c r="S10" i="66"/>
  <c r="BO24" i="66"/>
  <c r="BI29" i="66" s="1"/>
  <c r="BK30" i="54"/>
  <c r="BN25" i="54" s="1"/>
  <c r="AF11" i="61"/>
  <c r="AB11" i="66"/>
  <c r="R29" i="62"/>
  <c r="R28" i="62"/>
  <c r="AY1" i="66"/>
  <c r="AV3" i="66" s="1"/>
  <c r="AF11" i="58"/>
  <c r="R29" i="58"/>
  <c r="R28" i="58"/>
  <c r="J5" i="52"/>
  <c r="S2" i="52" s="1"/>
  <c r="BK29" i="54"/>
  <c r="BM30" i="70" l="1"/>
  <c r="BO25" i="70"/>
  <c r="BM29" i="69"/>
  <c r="BO25" i="69"/>
  <c r="BP25" i="69" s="1"/>
  <c r="BP25" i="72"/>
  <c r="BM26" i="72"/>
  <c r="BM25" i="71"/>
  <c r="BP25" i="70"/>
  <c r="BM26" i="70"/>
  <c r="BM30" i="69"/>
  <c r="BO25" i="72"/>
  <c r="BM29" i="72"/>
  <c r="BM26" i="69"/>
  <c r="BN25" i="71"/>
  <c r="BM30" i="71"/>
  <c r="BQ25" i="70"/>
  <c r="BM25" i="70"/>
  <c r="S21" i="55"/>
  <c r="AJ6" i="55"/>
  <c r="AH9" i="55" s="1"/>
  <c r="R17" i="55"/>
  <c r="V6" i="60"/>
  <c r="AJ9" i="60" s="1"/>
  <c r="S17" i="60"/>
  <c r="L21" i="60"/>
  <c r="R17" i="56"/>
  <c r="AJ6" i="56"/>
  <c r="AH9" i="56" s="1"/>
  <c r="S21" i="56"/>
  <c r="BI30" i="65"/>
  <c r="BI25" i="65"/>
  <c r="BF25" i="65"/>
  <c r="BB25" i="65"/>
  <c r="BK30" i="65" s="1"/>
  <c r="T3" i="9"/>
  <c r="BA1" i="9"/>
  <c r="AJ6" i="63"/>
  <c r="AH9" i="63" s="1"/>
  <c r="R17" i="63"/>
  <c r="S21" i="63"/>
  <c r="BI30" i="60"/>
  <c r="BF25" i="60"/>
  <c r="BB25" i="60"/>
  <c r="BI25" i="60"/>
  <c r="V6" i="56"/>
  <c r="AJ9" i="56" s="1"/>
  <c r="S17" i="56"/>
  <c r="L21" i="56"/>
  <c r="BA1" i="65"/>
  <c r="T3" i="65"/>
  <c r="L21" i="63"/>
  <c r="S17" i="63"/>
  <c r="V6" i="63"/>
  <c r="AJ9" i="63" s="1"/>
  <c r="L21" i="65"/>
  <c r="S17" i="65"/>
  <c r="V6" i="65"/>
  <c r="AJ9" i="65" s="1"/>
  <c r="BI29" i="58"/>
  <c r="AJ6" i="67"/>
  <c r="AH9" i="67" s="1"/>
  <c r="R17" i="67"/>
  <c r="S21" i="67"/>
  <c r="V6" i="64"/>
  <c r="AJ9" i="64" s="1"/>
  <c r="S17" i="64"/>
  <c r="L21" i="64"/>
  <c r="AJ6" i="59"/>
  <c r="AH9" i="59" s="1"/>
  <c r="R17" i="59"/>
  <c r="S21" i="59"/>
  <c r="R17" i="62"/>
  <c r="S21" i="62"/>
  <c r="AJ6" i="62"/>
  <c r="AH9" i="62" s="1"/>
  <c r="BI29" i="9"/>
  <c r="S21" i="58"/>
  <c r="AJ6" i="58"/>
  <c r="AH9" i="58" s="1"/>
  <c r="R17" i="58"/>
  <c r="BF25" i="63"/>
  <c r="BI29" i="63"/>
  <c r="V6" i="61"/>
  <c r="AJ9" i="61" s="1"/>
  <c r="S17" i="61"/>
  <c r="L21" i="61"/>
  <c r="BI30" i="67"/>
  <c r="BI25" i="67"/>
  <c r="BB25" i="67"/>
  <c r="BF25" i="67"/>
  <c r="AJ6" i="66"/>
  <c r="AH9" i="66" s="1"/>
  <c r="R17" i="66"/>
  <c r="S21" i="66"/>
  <c r="BA1" i="67"/>
  <c r="T3" i="67"/>
  <c r="BA1" i="59"/>
  <c r="T3" i="59"/>
  <c r="BI30" i="63"/>
  <c r="BI25" i="63"/>
  <c r="BB25" i="63"/>
  <c r="BA1" i="68"/>
  <c r="T3" i="68"/>
  <c r="BA1" i="58"/>
  <c r="T3" i="58"/>
  <c r="AK28" i="53"/>
  <c r="AK12" i="53"/>
  <c r="AK4" i="53"/>
  <c r="AK60" i="53"/>
  <c r="AK52" i="53"/>
  <c r="AK44" i="53"/>
  <c r="AK36" i="53"/>
  <c r="AK20" i="53"/>
  <c r="Y5" i="53"/>
  <c r="S17" i="67"/>
  <c r="V6" i="67"/>
  <c r="AJ9" i="67" s="1"/>
  <c r="L21" i="67"/>
  <c r="BA1" i="66"/>
  <c r="T3" i="66"/>
  <c r="V6" i="58"/>
  <c r="AJ9" i="58" s="1"/>
  <c r="L21" i="58"/>
  <c r="S17" i="58"/>
  <c r="BF25" i="59"/>
  <c r="BI29" i="59"/>
  <c r="BA1" i="60"/>
  <c r="T3" i="60"/>
  <c r="S21" i="68"/>
  <c r="R17" i="68"/>
  <c r="AJ6" i="68"/>
  <c r="AH9" i="68" s="1"/>
  <c r="S17" i="9"/>
  <c r="L21" i="9"/>
  <c r="V6" i="9"/>
  <c r="AJ9" i="9" s="1"/>
  <c r="BI30" i="66"/>
  <c r="BB25" i="66"/>
  <c r="BI25" i="66"/>
  <c r="BF25" i="66"/>
  <c r="S21" i="57"/>
  <c r="AJ6" i="57"/>
  <c r="AH9" i="57" s="1"/>
  <c r="R17" i="57"/>
  <c r="BA1" i="61"/>
  <c r="T3" i="61"/>
  <c r="BF25" i="64"/>
  <c r="BI30" i="64"/>
  <c r="BI25" i="64"/>
  <c r="BB25" i="64"/>
  <c r="V6" i="55"/>
  <c r="AJ9" i="55" s="1"/>
  <c r="L21" i="55"/>
  <c r="S17" i="55"/>
  <c r="S21" i="60"/>
  <c r="R17" i="60"/>
  <c r="AJ6" i="60"/>
  <c r="AH9" i="60" s="1"/>
  <c r="BB25" i="62"/>
  <c r="BI25" i="62"/>
  <c r="BI30" i="62"/>
  <c r="BF25" i="62"/>
  <c r="BK30" i="9"/>
  <c r="BI25" i="9"/>
  <c r="BI30" i="9"/>
  <c r="BF25" i="9"/>
  <c r="BB25" i="9"/>
  <c r="S17" i="57"/>
  <c r="V6" i="57"/>
  <c r="AJ9" i="57" s="1"/>
  <c r="L21" i="57"/>
  <c r="AJ6" i="65"/>
  <c r="AH9" i="65" s="1"/>
  <c r="S21" i="65"/>
  <c r="R17" i="65"/>
  <c r="R17" i="9"/>
  <c r="S21" i="9"/>
  <c r="AJ6" i="9"/>
  <c r="AH9" i="9" s="1"/>
  <c r="V6" i="62"/>
  <c r="AJ9" i="62" s="1"/>
  <c r="S17" i="62"/>
  <c r="L21" i="62"/>
  <c r="BI30" i="57"/>
  <c r="BF25" i="57"/>
  <c r="BB25" i="57"/>
  <c r="BI25" i="57"/>
  <c r="BA1" i="64"/>
  <c r="T3" i="64"/>
  <c r="L21" i="59"/>
  <c r="S17" i="59"/>
  <c r="V6" i="59"/>
  <c r="AJ9" i="59" s="1"/>
  <c r="BA1" i="57"/>
  <c r="T3" i="57"/>
  <c r="R17" i="61"/>
  <c r="S21" i="61"/>
  <c r="AJ6" i="61"/>
  <c r="AH9" i="61" s="1"/>
  <c r="BI25" i="58"/>
  <c r="BI30" i="58"/>
  <c r="BF25" i="58"/>
  <c r="BB25" i="58"/>
  <c r="V6" i="68"/>
  <c r="AJ9" i="68" s="1"/>
  <c r="S17" i="68"/>
  <c r="L21" i="68"/>
  <c r="BI30" i="55"/>
  <c r="BI25" i="55"/>
  <c r="BF25" i="55"/>
  <c r="BB25" i="55"/>
  <c r="BK29" i="55" s="1"/>
  <c r="BA1" i="55"/>
  <c r="T3" i="55"/>
  <c r="BI30" i="59"/>
  <c r="BI25" i="59"/>
  <c r="BB25" i="59"/>
  <c r="BI25" i="56"/>
  <c r="BI30" i="56"/>
  <c r="BF25" i="56"/>
  <c r="BB25" i="56"/>
  <c r="BK29" i="56" s="1"/>
  <c r="BO25" i="56" s="1"/>
  <c r="BB25" i="68"/>
  <c r="BI25" i="68"/>
  <c r="BI30" i="68"/>
  <c r="BF25" i="68"/>
  <c r="BA1" i="62"/>
  <c r="T3" i="62"/>
  <c r="BA1" i="56"/>
  <c r="T3" i="56"/>
  <c r="L2" i="52"/>
  <c r="X4" i="53" s="1"/>
  <c r="R2" i="52"/>
  <c r="T2" i="52" s="1"/>
  <c r="BA1" i="63"/>
  <c r="T3" i="63"/>
  <c r="BI30" i="61"/>
  <c r="BB25" i="61"/>
  <c r="BI25" i="61"/>
  <c r="BF25" i="61"/>
  <c r="S21" i="64"/>
  <c r="AJ6" i="64"/>
  <c r="AH9" i="64" s="1"/>
  <c r="R17" i="64"/>
  <c r="L21" i="66"/>
  <c r="V6" i="66"/>
  <c r="AJ9" i="66" s="1"/>
  <c r="S17" i="66"/>
  <c r="BM30" i="54"/>
  <c r="O4" i="52"/>
  <c r="O3" i="52"/>
  <c r="O2" i="52"/>
  <c r="BM26" i="54"/>
  <c r="BO25" i="54"/>
  <c r="BM29" i="54"/>
  <c r="BK29" i="9" l="1"/>
  <c r="BM29" i="9" s="1"/>
  <c r="BK29" i="67"/>
  <c r="BK29" i="65"/>
  <c r="BM30" i="65" s="1"/>
  <c r="BM25" i="72"/>
  <c r="BQ25" i="72"/>
  <c r="BM26" i="71"/>
  <c r="BP25" i="71"/>
  <c r="BQ25" i="71"/>
  <c r="BQ25" i="69"/>
  <c r="BM25" i="69"/>
  <c r="BK30" i="62"/>
  <c r="BN25" i="62" s="1"/>
  <c r="BM26" i="62" s="1"/>
  <c r="BK29" i="61"/>
  <c r="BO25" i="61" s="1"/>
  <c r="BK29" i="58"/>
  <c r="BO25" i="58" s="1"/>
  <c r="BK30" i="57"/>
  <c r="BN25" i="57" s="1"/>
  <c r="BO25" i="67"/>
  <c r="BM25" i="67" s="1"/>
  <c r="BO25" i="9"/>
  <c r="BK29" i="66"/>
  <c r="BK30" i="66"/>
  <c r="AO20" i="53"/>
  <c r="AQ20" i="53"/>
  <c r="AU20" i="53" s="1"/>
  <c r="AQ28" i="53"/>
  <c r="AU28" i="53" s="1"/>
  <c r="AO28" i="53"/>
  <c r="BI1" i="62"/>
  <c r="BQ1" i="62" s="1"/>
  <c r="BY1" i="62" s="1"/>
  <c r="CG1" i="62" s="1"/>
  <c r="CO1" i="62" s="1"/>
  <c r="CW1" i="62" s="1"/>
  <c r="DE1" i="62" s="1"/>
  <c r="BA2" i="62"/>
  <c r="U3" i="62"/>
  <c r="AO36" i="53"/>
  <c r="AQ36" i="53"/>
  <c r="AU36" i="53" s="1"/>
  <c r="BI1" i="59"/>
  <c r="BQ1" i="59" s="1"/>
  <c r="BY1" i="59" s="1"/>
  <c r="CG1" i="59" s="1"/>
  <c r="CO1" i="59" s="1"/>
  <c r="CW1" i="59" s="1"/>
  <c r="DE1" i="59" s="1"/>
  <c r="BA2" i="59"/>
  <c r="U3" i="59"/>
  <c r="BK30" i="67"/>
  <c r="U3" i="9"/>
  <c r="BA2" i="9"/>
  <c r="BI1" i="9"/>
  <c r="BQ1" i="9" s="1"/>
  <c r="BY1" i="9" s="1"/>
  <c r="CG1" i="9" s="1"/>
  <c r="CO1" i="9" s="1"/>
  <c r="CW1" i="9" s="1"/>
  <c r="DE1" i="9" s="1"/>
  <c r="BM30" i="9"/>
  <c r="BN25" i="9"/>
  <c r="BI1" i="61"/>
  <c r="BQ1" i="61" s="1"/>
  <c r="BY1" i="61" s="1"/>
  <c r="CG1" i="61" s="1"/>
  <c r="CO1" i="61" s="1"/>
  <c r="CW1" i="61" s="1"/>
  <c r="DE1" i="61" s="1"/>
  <c r="U3" i="61"/>
  <c r="BA2" i="61"/>
  <c r="BA2" i="66"/>
  <c r="U3" i="66"/>
  <c r="BI1" i="66"/>
  <c r="BQ1" i="66" s="1"/>
  <c r="BY1" i="66" s="1"/>
  <c r="CG1" i="66" s="1"/>
  <c r="CO1" i="66" s="1"/>
  <c r="CW1" i="66" s="1"/>
  <c r="DE1" i="66" s="1"/>
  <c r="AO44" i="53"/>
  <c r="AQ44" i="53"/>
  <c r="AU44" i="53" s="1"/>
  <c r="BI1" i="58"/>
  <c r="BQ1" i="58" s="1"/>
  <c r="BY1" i="58" s="1"/>
  <c r="CG1" i="58" s="1"/>
  <c r="CO1" i="58" s="1"/>
  <c r="CW1" i="58" s="1"/>
  <c r="DE1" i="58" s="1"/>
  <c r="BA2" i="58"/>
  <c r="U3" i="58"/>
  <c r="BK29" i="60"/>
  <c r="BK30" i="60"/>
  <c r="BO25" i="55"/>
  <c r="BI1" i="63"/>
  <c r="BQ1" i="63" s="1"/>
  <c r="BY1" i="63" s="1"/>
  <c r="CG1" i="63" s="1"/>
  <c r="CO1" i="63" s="1"/>
  <c r="CW1" i="63" s="1"/>
  <c r="DE1" i="63" s="1"/>
  <c r="BA2" i="63"/>
  <c r="U3" i="63"/>
  <c r="BI1" i="60"/>
  <c r="BQ1" i="60" s="1"/>
  <c r="BY1" i="60" s="1"/>
  <c r="CG1" i="60" s="1"/>
  <c r="CO1" i="60" s="1"/>
  <c r="CW1" i="60" s="1"/>
  <c r="DE1" i="60" s="1"/>
  <c r="BA2" i="60"/>
  <c r="U3" i="60"/>
  <c r="AO52" i="53"/>
  <c r="AQ52" i="53"/>
  <c r="AU52" i="53" s="1"/>
  <c r="BI1" i="67"/>
  <c r="BQ1" i="67" s="1"/>
  <c r="BY1" i="67" s="1"/>
  <c r="CG1" i="67" s="1"/>
  <c r="CO1" i="67" s="1"/>
  <c r="CW1" i="67" s="1"/>
  <c r="DE1" i="67" s="1"/>
  <c r="U3" i="67"/>
  <c r="BA2" i="67"/>
  <c r="BN25" i="65"/>
  <c r="BK30" i="59"/>
  <c r="BK29" i="59"/>
  <c r="V2" i="52"/>
  <c r="N4" i="52"/>
  <c r="P4" i="52" s="1"/>
  <c r="N2" i="52"/>
  <c r="P2" i="52" s="1"/>
  <c r="N3" i="52"/>
  <c r="P3" i="52" s="1"/>
  <c r="AG5" i="53" s="1"/>
  <c r="N28" i="53" s="1"/>
  <c r="BI1" i="64"/>
  <c r="BQ1" i="64" s="1"/>
  <c r="BY1" i="64" s="1"/>
  <c r="CG1" i="64" s="1"/>
  <c r="CO1" i="64" s="1"/>
  <c r="CW1" i="64" s="1"/>
  <c r="DE1" i="64" s="1"/>
  <c r="BA2" i="64"/>
  <c r="U3" i="64"/>
  <c r="AO60" i="53"/>
  <c r="AQ60" i="53"/>
  <c r="AU60" i="53" s="1"/>
  <c r="BI1" i="68"/>
  <c r="BQ1" i="68" s="1"/>
  <c r="BY1" i="68" s="1"/>
  <c r="CG1" i="68" s="1"/>
  <c r="CO1" i="68" s="1"/>
  <c r="CW1" i="68" s="1"/>
  <c r="DE1" i="68" s="1"/>
  <c r="BA2" i="68"/>
  <c r="U3" i="68"/>
  <c r="BK29" i="68"/>
  <c r="BK30" i="68"/>
  <c r="BK29" i="64"/>
  <c r="BK30" i="64"/>
  <c r="AQ4" i="53"/>
  <c r="AU4" i="53" s="1"/>
  <c r="AO4" i="53"/>
  <c r="BK30" i="63"/>
  <c r="BI1" i="65"/>
  <c r="BQ1" i="65" s="1"/>
  <c r="BY1" i="65" s="1"/>
  <c r="CG1" i="65" s="1"/>
  <c r="CO1" i="65" s="1"/>
  <c r="CW1" i="65" s="1"/>
  <c r="DE1" i="65" s="1"/>
  <c r="BA2" i="65"/>
  <c r="U3" i="65"/>
  <c r="BK30" i="61"/>
  <c r="BK29" i="62"/>
  <c r="AY4" i="53"/>
  <c r="D28" i="53"/>
  <c r="BK29" i="63"/>
  <c r="AK59" i="53"/>
  <c r="AK51" i="53"/>
  <c r="AK43" i="53"/>
  <c r="AK35" i="53"/>
  <c r="Y4" i="53"/>
  <c r="AK19" i="53"/>
  <c r="AK27" i="53"/>
  <c r="AK11" i="53"/>
  <c r="AK3" i="53"/>
  <c r="BI1" i="55"/>
  <c r="BQ1" i="55" s="1"/>
  <c r="BY1" i="55" s="1"/>
  <c r="CG1" i="55" s="1"/>
  <c r="CO1" i="55" s="1"/>
  <c r="CW1" i="55" s="1"/>
  <c r="DE1" i="55" s="1"/>
  <c r="U3" i="55"/>
  <c r="BA2" i="55"/>
  <c r="BI1" i="56"/>
  <c r="BQ1" i="56" s="1"/>
  <c r="BY1" i="56" s="1"/>
  <c r="CG1" i="56" s="1"/>
  <c r="CO1" i="56" s="1"/>
  <c r="CW1" i="56" s="1"/>
  <c r="DE1" i="56" s="1"/>
  <c r="BA2" i="56"/>
  <c r="U3" i="56"/>
  <c r="BK30" i="56"/>
  <c r="BK30" i="55"/>
  <c r="BK30" i="58"/>
  <c r="BM29" i="58" s="1"/>
  <c r="BI1" i="57"/>
  <c r="BQ1" i="57" s="1"/>
  <c r="BY1" i="57" s="1"/>
  <c r="CG1" i="57" s="1"/>
  <c r="CO1" i="57" s="1"/>
  <c r="CW1" i="57" s="1"/>
  <c r="DE1" i="57" s="1"/>
  <c r="U3" i="57"/>
  <c r="BA2" i="57"/>
  <c r="BK29" i="57"/>
  <c r="BM30" i="57" s="1"/>
  <c r="AQ12" i="53"/>
  <c r="AU12" i="53" s="1"/>
  <c r="AO12" i="53"/>
  <c r="W2" i="52"/>
  <c r="BM25" i="56"/>
  <c r="BM25" i="55"/>
  <c r="BQ25" i="54"/>
  <c r="BM25" i="54"/>
  <c r="BP25" i="54"/>
  <c r="BO25" i="65" l="1"/>
  <c r="BM25" i="65" s="1"/>
  <c r="BM29" i="65"/>
  <c r="BM30" i="62"/>
  <c r="Q3" i="52"/>
  <c r="AA17" i="52" s="1"/>
  <c r="AG4" i="53"/>
  <c r="Q2" i="52"/>
  <c r="AA16" i="52" s="1"/>
  <c r="AG6" i="53"/>
  <c r="N29" i="53" s="1"/>
  <c r="Q4" i="52"/>
  <c r="AA18" i="52" s="1"/>
  <c r="BN25" i="55"/>
  <c r="BM30" i="55"/>
  <c r="D27" i="53"/>
  <c r="AY3" i="53"/>
  <c r="BE3" i="53"/>
  <c r="BD3" i="53" s="1"/>
  <c r="R27" i="53" s="1"/>
  <c r="BB3" i="53"/>
  <c r="BA4" i="53"/>
  <c r="T28" i="53" s="1"/>
  <c r="BN25" i="63"/>
  <c r="BM30" i="63"/>
  <c r="BM25" i="61"/>
  <c r="BM26" i="65"/>
  <c r="BN25" i="67"/>
  <c r="BM30" i="67"/>
  <c r="BN25" i="56"/>
  <c r="BM29" i="56"/>
  <c r="BM30" i="56"/>
  <c r="AQ35" i="53"/>
  <c r="AU35" i="53" s="1"/>
  <c r="AO35" i="53"/>
  <c r="BM29" i="62"/>
  <c r="BO25" i="62"/>
  <c r="BM26" i="57"/>
  <c r="BM30" i="61"/>
  <c r="BN25" i="61"/>
  <c r="BQ25" i="58"/>
  <c r="BM25" i="58"/>
  <c r="BO25" i="57"/>
  <c r="BM29" i="57"/>
  <c r="AQ51" i="53"/>
  <c r="AU51" i="53" s="1"/>
  <c r="AO51" i="53"/>
  <c r="BN25" i="64"/>
  <c r="BM30" i="64"/>
  <c r="BM26" i="9"/>
  <c r="BP25" i="9"/>
  <c r="AQ59" i="53"/>
  <c r="AU59" i="53" s="1"/>
  <c r="AO59" i="53"/>
  <c r="BO25" i="64"/>
  <c r="BM25" i="64" s="1"/>
  <c r="BM29" i="64"/>
  <c r="BQ25" i="9"/>
  <c r="BM25" i="9"/>
  <c r="AO11" i="53"/>
  <c r="AQ11" i="53"/>
  <c r="AU11" i="53" s="1"/>
  <c r="BN25" i="68"/>
  <c r="BM30" i="68"/>
  <c r="BO25" i="59"/>
  <c r="BM29" i="59"/>
  <c r="BM30" i="66"/>
  <c r="BN25" i="66"/>
  <c r="AQ43" i="53"/>
  <c r="AU43" i="53" s="1"/>
  <c r="AO43" i="53"/>
  <c r="BO25" i="63"/>
  <c r="BM29" i="63"/>
  <c r="BO25" i="68"/>
  <c r="BM29" i="68"/>
  <c r="BN25" i="59"/>
  <c r="BM30" i="59"/>
  <c r="BN25" i="60"/>
  <c r="BM30" i="60"/>
  <c r="BO25" i="66"/>
  <c r="BM29" i="66"/>
  <c r="AC5" i="53"/>
  <c r="J28" i="53" s="1"/>
  <c r="AQ3" i="53"/>
  <c r="AU3" i="53" s="1"/>
  <c r="AC6" i="53"/>
  <c r="J29" i="53" s="1"/>
  <c r="AC4" i="53"/>
  <c r="J27" i="53" s="1"/>
  <c r="AO3" i="53"/>
  <c r="AQ27" i="53"/>
  <c r="AU27" i="53" s="1"/>
  <c r="AO27" i="53"/>
  <c r="BN25" i="58"/>
  <c r="BM30" i="58"/>
  <c r="AQ19" i="53"/>
  <c r="AU19" i="53" s="1"/>
  <c r="AO19" i="53"/>
  <c r="BM29" i="61"/>
  <c r="BO25" i="60"/>
  <c r="BM29" i="60"/>
  <c r="BM29" i="55"/>
  <c r="BM29" i="67"/>
  <c r="BQ25" i="65" l="1"/>
  <c r="BP25" i="65"/>
  <c r="BQ25" i="62"/>
  <c r="BM25" i="62"/>
  <c r="BP25" i="62"/>
  <c r="Z6" i="53"/>
  <c r="G29" i="53" s="1"/>
  <c r="Z5" i="53"/>
  <c r="G28" i="53" s="1"/>
  <c r="Z4" i="53"/>
  <c r="G27" i="53" s="1"/>
  <c r="BM25" i="57"/>
  <c r="BQ25" i="57"/>
  <c r="AZ3" i="53"/>
  <c r="S27" i="53" s="1"/>
  <c r="BF3" i="53"/>
  <c r="U27" i="53" s="1"/>
  <c r="BC3" i="53"/>
  <c r="V27" i="53" s="1"/>
  <c r="BM26" i="59"/>
  <c r="BP25" i="59"/>
  <c r="BM26" i="67"/>
  <c r="BQ25" i="67"/>
  <c r="BP25" i="67"/>
  <c r="BM25" i="60"/>
  <c r="BQ25" i="60"/>
  <c r="BP25" i="60"/>
  <c r="BM26" i="60"/>
  <c r="BM25" i="68"/>
  <c r="BQ25" i="68"/>
  <c r="BQ25" i="59"/>
  <c r="BM25" i="59"/>
  <c r="BM26" i="58"/>
  <c r="BP25" i="58"/>
  <c r="BM26" i="56"/>
  <c r="BQ25" i="56"/>
  <c r="BP25" i="56"/>
  <c r="BP25" i="63"/>
  <c r="BM26" i="63"/>
  <c r="BM26" i="55"/>
  <c r="BQ25" i="55"/>
  <c r="BP25" i="55"/>
  <c r="BM26" i="66"/>
  <c r="BP25" i="66"/>
  <c r="BQ25" i="64"/>
  <c r="BP25" i="64"/>
  <c r="BM26" i="64"/>
  <c r="BA3" i="53"/>
  <c r="T27" i="53" s="1"/>
  <c r="AX3" i="53"/>
  <c r="Q27" i="53" s="1"/>
  <c r="BD17" i="53"/>
  <c r="AX11" i="53"/>
  <c r="BD9" i="53"/>
  <c r="BD20" i="53"/>
  <c r="AX16" i="53"/>
  <c r="BD14" i="53"/>
  <c r="AX8" i="53"/>
  <c r="BD6" i="53"/>
  <c r="BD4" i="53"/>
  <c r="R28" i="53" s="1"/>
  <c r="AX13" i="53"/>
  <c r="BD11" i="53"/>
  <c r="AX18" i="53"/>
  <c r="BD16" i="53"/>
  <c r="AX10" i="53"/>
  <c r="BD8" i="53"/>
  <c r="AX5" i="53"/>
  <c r="Q29" i="53" s="1"/>
  <c r="AX15" i="53"/>
  <c r="BD13" i="53"/>
  <c r="AX7" i="53"/>
  <c r="AX19" i="53"/>
  <c r="BD18" i="53"/>
  <c r="AX12" i="53"/>
  <c r="BD10" i="53"/>
  <c r="AB6" i="53"/>
  <c r="I29" i="53" s="1"/>
  <c r="BD5" i="53"/>
  <c r="R29" i="53" s="1"/>
  <c r="AX17" i="53"/>
  <c r="BD15" i="53"/>
  <c r="AX9" i="53"/>
  <c r="BD7" i="53"/>
  <c r="AX20" i="53"/>
  <c r="BD19" i="53"/>
  <c r="AX14" i="53"/>
  <c r="BD12" i="53"/>
  <c r="AX6" i="53"/>
  <c r="AB5" i="53"/>
  <c r="I28" i="53" s="1"/>
  <c r="AB4" i="53"/>
  <c r="I27" i="53" s="1"/>
  <c r="BM26" i="61"/>
  <c r="BP25" i="61"/>
  <c r="BQ25" i="61"/>
  <c r="BM25" i="66"/>
  <c r="BQ25" i="66"/>
  <c r="BM25" i="63"/>
  <c r="BQ25" i="63"/>
  <c r="BM26" i="68"/>
  <c r="BP25" i="68"/>
  <c r="BP25" i="57"/>
  <c r="AX4" i="53"/>
  <c r="Q28" i="53" s="1"/>
  <c r="DA5" i="53"/>
  <c r="CR5" i="53"/>
  <c r="CW5" i="53"/>
  <c r="CV4" i="53"/>
  <c r="CZ4" i="53"/>
  <c r="CO5" i="53"/>
  <c r="CN5" i="53"/>
  <c r="DA4" i="53"/>
  <c r="CW4" i="53"/>
  <c r="CS4" i="53"/>
  <c r="CQ5" i="53"/>
  <c r="CX5" i="53"/>
  <c r="CY4" i="53"/>
  <c r="CN4" i="53"/>
  <c r="CU5" i="53"/>
  <c r="CS5" i="53"/>
  <c r="N27" i="53"/>
  <c r="CP5" i="53"/>
  <c r="CP4" i="53"/>
  <c r="CR4" i="53"/>
  <c r="CU4" i="53"/>
  <c r="CO4" i="53"/>
  <c r="CT5" i="53"/>
  <c r="CZ5" i="53"/>
  <c r="CT4" i="53"/>
  <c r="CQ4" i="53"/>
  <c r="CX4" i="53"/>
  <c r="CV5" i="53"/>
  <c r="CY5" i="53"/>
  <c r="O27" i="53" l="1"/>
  <c r="O28" i="53"/>
  <c r="O29" i="53"/>
  <c r="P29" i="53" l="1"/>
  <c r="C29" i="53"/>
  <c r="C28" i="53"/>
  <c r="P28" i="53"/>
  <c r="P27" i="53"/>
  <c r="C27" i="53"/>
  <c r="CZ14" i="53" l="1"/>
  <c r="CW7" i="53"/>
  <c r="CS6" i="53"/>
  <c r="DA9" i="53"/>
  <c r="CX15" i="53"/>
  <c r="CX14" i="53"/>
  <c r="CU7" i="53"/>
  <c r="I7" i="53"/>
  <c r="DA7" i="53"/>
  <c r="CV12" i="53"/>
  <c r="G7" i="53"/>
  <c r="D6" i="53"/>
  <c r="AC5" i="52" s="1"/>
  <c r="C6" i="53"/>
  <c r="CI4" i="53" s="1"/>
  <c r="CO6" i="53"/>
  <c r="CP6" i="53"/>
  <c r="CZ13" i="53"/>
  <c r="D7" i="53"/>
  <c r="AC6" i="52" s="1"/>
  <c r="G6" i="53"/>
  <c r="CS9" i="53"/>
  <c r="CX12" i="53"/>
  <c r="CX13" i="53"/>
  <c r="J7" i="53"/>
  <c r="CY16" i="53"/>
  <c r="CS7" i="53"/>
  <c r="CX11" i="53"/>
  <c r="CY6" i="53"/>
  <c r="C5" i="53"/>
  <c r="CI3" i="53" s="1"/>
  <c r="CU12" i="53"/>
  <c r="CZ17" i="53"/>
  <c r="CZ10" i="53"/>
  <c r="CV6" i="53"/>
  <c r="CX8" i="53"/>
  <c r="CV8" i="53"/>
  <c r="CT6" i="53"/>
  <c r="H7" i="53"/>
  <c r="CJ5" i="53" s="1"/>
  <c r="DA10" i="53"/>
  <c r="CY10" i="53"/>
  <c r="CV9" i="53"/>
  <c r="CV7" i="53"/>
  <c r="CW12" i="53"/>
  <c r="E6" i="53"/>
  <c r="CR8" i="53"/>
  <c r="DA12" i="53"/>
  <c r="CZ15" i="53"/>
  <c r="CY12" i="53"/>
  <c r="CV13" i="53"/>
  <c r="CQ6" i="53"/>
  <c r="CY7" i="53"/>
  <c r="CU11" i="53"/>
  <c r="CY14" i="53"/>
  <c r="DA11" i="53"/>
  <c r="CZ6" i="53"/>
  <c r="DA13" i="53"/>
  <c r="J5" i="53"/>
  <c r="C7" i="53"/>
  <c r="CI5" i="53" s="1"/>
  <c r="CV10" i="53"/>
  <c r="CY11" i="53"/>
  <c r="E5" i="53"/>
  <c r="CS8" i="53"/>
  <c r="CT9" i="53"/>
  <c r="CZ12" i="53"/>
  <c r="CU6" i="53"/>
  <c r="CZ9" i="53"/>
  <c r="F6" i="53"/>
  <c r="DA8" i="53"/>
  <c r="CP7" i="53"/>
  <c r="CY8" i="53"/>
  <c r="I6" i="53"/>
  <c r="CR9" i="53"/>
  <c r="CX9" i="53"/>
  <c r="CX7" i="53"/>
  <c r="DA18" i="53"/>
  <c r="CT11" i="53"/>
  <c r="CZ7" i="53"/>
  <c r="DA15" i="53"/>
  <c r="CQ8" i="53"/>
  <c r="CZ11" i="53"/>
  <c r="CW10" i="53"/>
  <c r="I5" i="53"/>
  <c r="CY15" i="53"/>
  <c r="CW8" i="53"/>
  <c r="CY9" i="53"/>
  <c r="CU8" i="53"/>
  <c r="DA17" i="53"/>
  <c r="CR7" i="53"/>
  <c r="F7" i="53"/>
  <c r="E7" i="53"/>
  <c r="DA14" i="53"/>
  <c r="CU9" i="53"/>
  <c r="J6" i="53"/>
  <c r="CT7" i="53"/>
  <c r="H6" i="53"/>
  <c r="CJ4" i="53" s="1"/>
  <c r="CS10" i="53"/>
  <c r="CV11" i="53"/>
  <c r="CX10" i="53"/>
  <c r="CY13" i="53"/>
  <c r="DA6" i="53"/>
  <c r="H5" i="53"/>
  <c r="CJ3" i="53" s="1"/>
  <c r="CR6" i="53"/>
  <c r="CW9" i="53"/>
  <c r="CW11" i="53"/>
  <c r="CW6" i="53"/>
  <c r="CW14" i="53"/>
  <c r="G5" i="53"/>
  <c r="CZ16" i="53"/>
  <c r="CT10" i="53"/>
  <c r="CT8" i="53"/>
  <c r="CZ8" i="53"/>
  <c r="D5" i="53"/>
  <c r="CW13" i="53"/>
  <c r="DA16" i="53"/>
  <c r="CU10" i="53"/>
  <c r="F5" i="53"/>
  <c r="CQ7" i="53"/>
  <c r="CX6" i="53"/>
  <c r="N6" i="53"/>
  <c r="N5" i="53"/>
  <c r="L7" i="53"/>
  <c r="M6" i="53"/>
  <c r="M7" i="53"/>
  <c r="Q6" i="53"/>
  <c r="P6" i="53"/>
  <c r="P7" i="53"/>
  <c r="Q7" i="53"/>
  <c r="L5" i="53"/>
  <c r="L6" i="53"/>
  <c r="P5" i="53"/>
  <c r="O7" i="53"/>
  <c r="N7" i="53"/>
  <c r="O5" i="53"/>
  <c r="M5" i="53"/>
  <c r="O6" i="53"/>
  <c r="Q5" i="53"/>
  <c r="M24" i="53" l="1"/>
  <c r="K6" i="53"/>
  <c r="Q24" i="53"/>
  <c r="N24" i="53"/>
  <c r="A5" i="53"/>
  <c r="CL5" i="53"/>
  <c r="S6" i="52" s="1"/>
  <c r="CK5" i="53"/>
  <c r="O24" i="53"/>
  <c r="CL3" i="53"/>
  <c r="S4" i="52" s="1"/>
  <c r="CK3" i="53"/>
  <c r="A6" i="53"/>
  <c r="K7" i="53"/>
  <c r="CK4" i="53"/>
  <c r="CL4" i="53"/>
  <c r="S5" i="52" s="1"/>
  <c r="P24" i="53"/>
  <c r="A7" i="53"/>
  <c r="K5" i="53"/>
  <c r="L24" i="53"/>
  <c r="A1" i="53"/>
  <c r="AC4" i="52"/>
  <c r="K24" i="53" l="1"/>
</calcChain>
</file>

<file path=xl/comments1.xml><?xml version="1.0" encoding="utf-8"?>
<comments xmlns="http://schemas.openxmlformats.org/spreadsheetml/2006/main">
  <authors>
    <author>Autor</author>
  </authors>
  <commentList>
    <comment ref="AD1" authorId="0" shapeId="0">
      <text>
        <r>
          <rPr>
            <b/>
            <sz val="8"/>
            <color indexed="81"/>
            <rFont val="Tahoma"/>
            <family val="2"/>
          </rPr>
          <t xml:space="preserve">Wenn leer (Taste Entf) wird der aktuelle/letzte 
Spieltag angezeigt (in schwarz). Ein individuell eingegebener ist in blau, zurückliegend in rot.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 xml:space="preserve">Wenn leer (Taste Entf) wird der aktuelle/letzte 
Spieltag angezeigt (in schwarz). Ein individuell eingegebener ist in blau, zurückliegend in rot.
</t>
        </r>
      </text>
    </comment>
  </commentList>
</comments>
</file>

<file path=xl/sharedStrings.xml><?xml version="1.0" encoding="utf-8"?>
<sst xmlns="http://schemas.openxmlformats.org/spreadsheetml/2006/main" count="9939" uniqueCount="500">
  <si>
    <t>Am Wurf ist: Spieler</t>
  </si>
  <si>
    <t>X</t>
  </si>
  <si>
    <t>Adde</t>
  </si>
  <si>
    <t>Rainer</t>
  </si>
  <si>
    <t>Ziel</t>
  </si>
  <si>
    <t>Punkte</t>
  </si>
  <si>
    <t>Rest</t>
  </si>
  <si>
    <t>Thomas</t>
  </si>
  <si>
    <t>Runde 1</t>
  </si>
  <si>
    <t>Runde 3</t>
  </si>
  <si>
    <t>Runde 2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</si>
  <si>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</si>
  <si>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</si>
  <si>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</si>
  <si>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</si>
  <si>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</si>
  <si>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</si>
  <si>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</si>
  <si>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</si>
  <si>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</si>
  <si>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</si>
  <si>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</si>
  <si>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</si>
  <si>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</si>
  <si>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</si>
  <si>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</si>
  <si>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</si>
  <si>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</si>
  <si>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</si>
  <si>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</si>
  <si>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</si>
  <si>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</si>
  <si>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</si>
  <si>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</si>
  <si>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</si>
  <si>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</si>
  <si>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</si>
  <si>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</si>
  <si>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</si>
  <si>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</si>
  <si>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</si>
  <si>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</si>
  <si>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</si>
  <si>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</si>
  <si>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</si>
  <si>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</si>
  <si>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</si>
  <si>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</si>
  <si>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</si>
  <si>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</si>
  <si>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</si>
  <si>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</si>
  <si>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</si>
  <si>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</si>
  <si>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</si>
  <si>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</si>
  <si>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</si>
  <si>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</si>
  <si>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</si>
  <si>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</si>
  <si>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</si>
  <si>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</si>
  <si>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</si>
  <si>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</si>
  <si>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</si>
  <si>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</si>
  <si>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</si>
  <si>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</si>
  <si>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</si>
  <si>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</si>
  <si>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</si>
  <si>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</si>
  <si>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</si>
  <si>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</si>
  <si>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</si>
  <si>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</si>
  <si>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</si>
  <si>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</si>
  <si>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</si>
  <si>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</si>
  <si>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</si>
  <si>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</si>
  <si>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</si>
  <si>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</si>
  <si>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</si>
  <si>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</si>
  <si>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</si>
  <si>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</si>
  <si>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</si>
  <si>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</si>
  <si>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</si>
  <si>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</si>
  <si>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</si>
  <si>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</si>
  <si>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</si>
  <si>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</si>
  <si>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</si>
  <si>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</si>
  <si>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</si>
  <si>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</si>
  <si>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</si>
  <si>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</si>
  <si>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</si>
  <si>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</si>
  <si>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</si>
  <si>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</si>
  <si>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</si>
  <si>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</si>
  <si>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</si>
  <si>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</si>
  <si>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</si>
  <si>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</si>
  <si>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</si>
  <si>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</si>
  <si>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</si>
  <si>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</si>
  <si>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</si>
  <si>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</si>
  <si>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</si>
  <si>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</si>
  <si>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</si>
  <si>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</si>
  <si>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</si>
  <si>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</si>
  <si>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</si>
  <si>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</si>
  <si>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</si>
  <si>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</si>
  <si>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</si>
  <si>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</si>
  <si>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</si>
  <si>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</si>
  <si>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</si>
  <si>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</si>
  <si>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</si>
  <si>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</si>
  <si>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</si>
  <si>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</si>
  <si>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</si>
  <si>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</si>
  <si>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</si>
  <si>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</si>
  <si>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</si>
  <si>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</si>
  <si>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</si>
  <si>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</si>
  <si>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</si>
  <si>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</si>
  <si>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</si>
  <si>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</si>
  <si>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</si>
  <si>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</si>
  <si>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</si>
  <si>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</si>
  <si>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</si>
  <si>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</si>
  <si>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</si>
  <si>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</si>
  <si>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</si>
  <si>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</si>
  <si>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</si>
  <si>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</si>
  <si>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</si>
  <si>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</si>
  <si>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</si>
  <si>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</si>
  <si>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</si>
  <si>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</si>
  <si>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</si>
  <si>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</si>
  <si>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</si>
  <si>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</si>
  <si>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</si>
  <si>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</si>
  <si>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</si>
  <si>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</si>
  <si>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</si>
  <si>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</si>
  <si>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</si>
  <si>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</si>
  <si>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</si>
  <si>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</si>
  <si>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</si>
  <si>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</si>
  <si>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</si>
  <si>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</si>
  <si>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</si>
  <si>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</si>
  <si>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</si>
  <si>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</si>
  <si>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</si>
  <si>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</si>
  <si>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</si>
  <si>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</si>
  <si>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</si>
  <si>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</si>
  <si>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</si>
  <si>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</si>
  <si>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</si>
  <si>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</si>
  <si>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</si>
  <si>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</si>
  <si>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</si>
  <si>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</si>
  <si>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</si>
  <si>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</si>
  <si>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</si>
  <si>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</si>
  <si>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</si>
  <si>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</si>
  <si>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</si>
  <si>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</si>
  <si>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</si>
  <si>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</si>
  <si>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</si>
  <si>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</si>
  <si>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</si>
  <si>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</si>
  <si>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</si>
  <si>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</si>
  <si>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</si>
  <si>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</si>
  <si>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</si>
  <si>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</si>
  <si>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</si>
  <si>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</si>
  <si>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</si>
  <si>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</si>
  <si>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</si>
  <si>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</si>
  <si>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</si>
  <si>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</si>
  <si>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</si>
  <si>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</si>
  <si>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</si>
  <si>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</si>
  <si>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</si>
  <si>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</si>
  <si>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</si>
  <si>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</si>
  <si>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</si>
  <si>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</si>
  <si>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</si>
  <si>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6 Dart</t>
  </si>
  <si>
    <t>6 oder 9 Darter</t>
  </si>
  <si>
    <t>Dieter</t>
  </si>
  <si>
    <t>Carmen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</si>
  <si>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</si>
  <si>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</si>
  <si>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</si>
  <si>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</si>
  <si>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</si>
  <si>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</si>
  <si>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</si>
  <si>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</si>
  <si>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Spiel 17</t>
  </si>
  <si>
    <t>Spiel 18</t>
  </si>
  <si>
    <t>Spiel 19</t>
  </si>
  <si>
    <t>Spiel 20</t>
  </si>
  <si>
    <t>Spiel 21</t>
  </si>
  <si>
    <t>Spiel 22</t>
  </si>
  <si>
    <t>Spiel 23</t>
  </si>
  <si>
    <t>Spiel 24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</si>
  <si>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</si>
  <si>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</si>
  <si>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</si>
  <si>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</si>
  <si>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</si>
  <si>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</si>
  <si>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</si>
  <si>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</si>
  <si>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Runden</t>
  </si>
  <si>
    <t>Spieleinsatz</t>
  </si>
  <si>
    <t>Gewinnt</t>
  </si>
  <si>
    <t>Pro Spieler</t>
  </si>
  <si>
    <t>Höchster Wurf Runde 1</t>
  </si>
  <si>
    <t>Höchster Wurf Runde 2</t>
  </si>
  <si>
    <t>Höchster Wurf Runde 3</t>
  </si>
  <si>
    <t>Anzahl 180 Würfe</t>
  </si>
  <si>
    <t>Höchstes Average Runde 1</t>
  </si>
  <si>
    <t>Höchstes Average Runde 2</t>
  </si>
  <si>
    <t>Höchstes Average Runde 3</t>
  </si>
  <si>
    <t>Höchstes Checkout</t>
  </si>
  <si>
    <t>S</t>
  </si>
  <si>
    <t>D</t>
  </si>
  <si>
    <t>T</t>
  </si>
  <si>
    <t>Anzahl der Spieler</t>
  </si>
  <si>
    <t>Pro Runde</t>
  </si>
  <si>
    <t>Gesamt</t>
  </si>
  <si>
    <t>gewinnt</t>
  </si>
  <si>
    <t>Anzahl an Würfe zum Checkout</t>
  </si>
  <si>
    <t>Spiel 33</t>
  </si>
  <si>
    <t>Spiel 34</t>
  </si>
  <si>
    <t>Spiel 35</t>
  </si>
  <si>
    <t>Spiel 36</t>
  </si>
  <si>
    <t>Spiel 37</t>
  </si>
  <si>
    <t>Spiel 38</t>
  </si>
  <si>
    <t>Spiel 39</t>
  </si>
  <si>
    <t>Spiel 40</t>
  </si>
  <si>
    <t>Spiel 41</t>
  </si>
  <si>
    <t>Spiel 42</t>
  </si>
  <si>
    <t>Spiel 43</t>
  </si>
  <si>
    <t>Spiel 44</t>
  </si>
  <si>
    <t>Spiel 45</t>
  </si>
  <si>
    <t>Spiel 46</t>
  </si>
  <si>
    <t>Spiel 47</t>
  </si>
  <si>
    <t>Spiel 48</t>
  </si>
  <si>
    <t>Gudrun</t>
  </si>
  <si>
    <t>Iris</t>
  </si>
  <si>
    <t>Runde 4</t>
  </si>
  <si>
    <t>Spieler 1</t>
  </si>
  <si>
    <t>Spieler 2</t>
  </si>
  <si>
    <t>Spieler 3</t>
  </si>
  <si>
    <t>Spieler 5</t>
  </si>
  <si>
    <t>Spieler 6</t>
  </si>
  <si>
    <t>Spieler 7</t>
  </si>
  <si>
    <t>Spieler 8</t>
  </si>
  <si>
    <t>Spiel 57</t>
  </si>
  <si>
    <t>Spiel 58</t>
  </si>
  <si>
    <t>Spiel 59</t>
  </si>
  <si>
    <t>Spiel 60</t>
  </si>
  <si>
    <t>Spiel 61</t>
  </si>
  <si>
    <t>Spiel 62</t>
  </si>
  <si>
    <t>Spiel 63</t>
  </si>
  <si>
    <t>Spiel 64</t>
  </si>
  <si>
    <t>Spiel 65</t>
  </si>
  <si>
    <t>Spiel 66</t>
  </si>
  <si>
    <t>Spiel 67</t>
  </si>
  <si>
    <t>Spiel 68</t>
  </si>
  <si>
    <t>Spiel 69</t>
  </si>
  <si>
    <t>Spiel 70</t>
  </si>
  <si>
    <t>Spiel 71</t>
  </si>
  <si>
    <t>Spiel 72</t>
  </si>
  <si>
    <t>Verlierer HF 1</t>
  </si>
  <si>
    <t>Verlierer HF 2</t>
  </si>
  <si>
    <t>Gewinner HF 1</t>
  </si>
  <si>
    <t>Gewinner HF 2</t>
  </si>
  <si>
    <t>Höchstes Average Runde 4</t>
  </si>
  <si>
    <t>Höchster Wurf Runde 4</t>
  </si>
  <si>
    <t>Halbfinale 1</t>
  </si>
  <si>
    <t>Halbfinale 2</t>
  </si>
  <si>
    <t>Spiel um Platz 3</t>
  </si>
  <si>
    <t>Spiel um Platz 1</t>
  </si>
  <si>
    <t>vs</t>
  </si>
  <si>
    <t>Sieger Runde 1 HF 1</t>
  </si>
  <si>
    <t>Sieger Runde 2 HF 1</t>
  </si>
  <si>
    <t>Sieger Runde 3 HF 2</t>
  </si>
  <si>
    <t>Sieger Runde 4 HF 2</t>
  </si>
  <si>
    <t>1. Platz</t>
  </si>
  <si>
    <t>2. Platz</t>
  </si>
  <si>
    <t>3. Platz</t>
  </si>
  <si>
    <t>4. Platz</t>
  </si>
  <si>
    <t>Turniersieger 1. Platz</t>
  </si>
  <si>
    <t>Finale</t>
  </si>
  <si>
    <t>Spiel jeder gegen jeden ein Gewinner Runde 2</t>
  </si>
  <si>
    <t>Spiel jeder gegen jeden ein Gewinner Runde 3</t>
  </si>
  <si>
    <t>jeder VS jeden</t>
  </si>
  <si>
    <t>Spieler 4</t>
  </si>
  <si>
    <t>Spieer 4</t>
  </si>
  <si>
    <t>!=INDEX(A2:A8;VERGLEICH(MAX(B2:B8);B2:B8;0))</t>
  </si>
  <si>
    <t>!=WENNFEHLER((INDEX($AL$3:$AN$3;VERGLEICH(MAX($AM$3:$AO$3);$AM$3:$AO$3;0))));"")</t>
  </si>
  <si>
    <t>!=INDEX($AL$3:$AN$3;VERGLEICH(MAX($AM$3:$AO$3);$AM$3:$AO$3;0))</t>
  </si>
  <si>
    <t xml:space="preserve">Iris </t>
  </si>
  <si>
    <t>Guddi</t>
  </si>
  <si>
    <t>Anja</t>
  </si>
  <si>
    <t>Sieger aus Runde 1</t>
  </si>
  <si>
    <t>Spiel 25</t>
  </si>
  <si>
    <t>Spiel 26</t>
  </si>
  <si>
    <t>Spiel 27</t>
  </si>
  <si>
    <t>Spiel 28</t>
  </si>
  <si>
    <t>Spiel 29</t>
  </si>
  <si>
    <t>Spiel 30</t>
  </si>
  <si>
    <t>Spiel 49</t>
  </si>
  <si>
    <t>Spiel 50</t>
  </si>
  <si>
    <t>Spiel 51</t>
  </si>
  <si>
    <t>Spiel 52</t>
  </si>
  <si>
    <t>Spiel 53</t>
  </si>
  <si>
    <t>Spiel 54</t>
  </si>
  <si>
    <t>G</t>
  </si>
  <si>
    <t>F</t>
  </si>
  <si>
    <t>E</t>
  </si>
  <si>
    <t>C</t>
  </si>
  <si>
    <t>h</t>
  </si>
  <si>
    <t>H</t>
  </si>
  <si>
    <t>I</t>
  </si>
  <si>
    <t>Summe Checkout</t>
  </si>
  <si>
    <t>Würfe</t>
  </si>
  <si>
    <t>Dieter G</t>
  </si>
  <si>
    <t>Manfred</t>
  </si>
  <si>
    <t>Andy</t>
  </si>
  <si>
    <t>Dirk</t>
  </si>
  <si>
    <t>b</t>
  </si>
  <si>
    <t>Ø</t>
  </si>
  <si>
    <t>Spielparung</t>
  </si>
  <si>
    <t>Teilnehmer 8</t>
  </si>
  <si>
    <t>Teilnehmer 4</t>
  </si>
  <si>
    <t>Teilnehmer 3</t>
  </si>
  <si>
    <t>Legs</t>
  </si>
  <si>
    <t>Dieter M</t>
  </si>
  <si>
    <t>Teilnehmer 5</t>
  </si>
  <si>
    <t>Gewinner</t>
  </si>
  <si>
    <t>Werner</t>
  </si>
  <si>
    <t>Rommet</t>
  </si>
  <si>
    <t>S 1</t>
  </si>
  <si>
    <t>S 2</t>
  </si>
  <si>
    <t>Würfe in Runde 1</t>
  </si>
  <si>
    <t>Würfe in Runde3</t>
  </si>
  <si>
    <t>Ivana</t>
  </si>
  <si>
    <t>Würfe in Runde 3</t>
  </si>
  <si>
    <t>Spieler Namen</t>
  </si>
  <si>
    <t xml:space="preserve">Ist gewonnnene Runden </t>
  </si>
  <si>
    <t xml:space="preserve"> Brutto Gewinn</t>
  </si>
  <si>
    <t>Einsatz pro Spieler mal Runden</t>
  </si>
  <si>
    <t>Gewinn Netto</t>
  </si>
  <si>
    <t>Anzahl Spieler</t>
  </si>
  <si>
    <t>Runden Anzahl</t>
  </si>
  <si>
    <t>Gewinn pro Runde Brutto</t>
  </si>
  <si>
    <t>Mein Einsatz pro Runde</t>
  </si>
  <si>
    <t>Gewinn pro Runde Netto</t>
  </si>
  <si>
    <t>Gesamt Gewinnsumme</t>
  </si>
  <si>
    <t>Einsatz Eingabe</t>
  </si>
  <si>
    <t>ROT</t>
  </si>
  <si>
    <t>Muß</t>
  </si>
  <si>
    <t>Zahlen</t>
  </si>
  <si>
    <t>Eingabe Anzahl an Runden</t>
  </si>
  <si>
    <r>
      <t>Gewinner Runde</t>
    </r>
    <r>
      <rPr>
        <b/>
        <sz val="14"/>
        <color theme="1"/>
        <rFont val="Calibri"/>
        <family val="2"/>
        <scheme val="minor"/>
      </rPr>
      <t xml:space="preserve"> 1</t>
    </r>
  </si>
  <si>
    <r>
      <t>Gewinner Runde</t>
    </r>
    <r>
      <rPr>
        <b/>
        <sz val="14"/>
        <color theme="1"/>
        <rFont val="Calibri"/>
        <family val="2"/>
        <scheme val="minor"/>
      </rPr>
      <t xml:space="preserve"> 2</t>
    </r>
    <r>
      <rPr>
        <sz val="11"/>
        <color theme="1"/>
        <rFont val="Calibri"/>
        <family val="2"/>
        <scheme val="minor"/>
      </rPr>
      <t/>
    </r>
  </si>
  <si>
    <r>
      <t>Gewinner Runde</t>
    </r>
    <r>
      <rPr>
        <b/>
        <sz val="14"/>
        <color theme="1"/>
        <rFont val="Calibri"/>
        <family val="2"/>
        <scheme val="minor"/>
      </rPr>
      <t xml:space="preserve"> 3</t>
    </r>
    <r>
      <rPr>
        <sz val="11"/>
        <color theme="1"/>
        <rFont val="Calibri"/>
        <family val="2"/>
        <scheme val="minor"/>
      </rPr>
      <t/>
    </r>
  </si>
  <si>
    <r>
      <t>Gewinner Runde</t>
    </r>
    <r>
      <rPr>
        <b/>
        <sz val="14"/>
        <color theme="1"/>
        <rFont val="Calibri"/>
        <family val="2"/>
        <scheme val="minor"/>
      </rPr>
      <t xml:space="preserve"> 4</t>
    </r>
    <r>
      <rPr>
        <sz val="11"/>
        <color theme="1"/>
        <rFont val="Calibri"/>
        <family val="2"/>
        <scheme val="minor"/>
      </rPr>
      <t/>
    </r>
  </si>
  <si>
    <r>
      <t>Gewinner Runde</t>
    </r>
    <r>
      <rPr>
        <b/>
        <sz val="14"/>
        <color theme="1"/>
        <rFont val="Calibri"/>
        <family val="2"/>
        <scheme val="minor"/>
      </rPr>
      <t xml:space="preserve"> 5</t>
    </r>
    <r>
      <rPr>
        <sz val="11"/>
        <color theme="1"/>
        <rFont val="Calibri"/>
        <family val="2"/>
        <scheme val="minor"/>
      </rPr>
      <t/>
    </r>
  </si>
  <si>
    <r>
      <t>Gewinner Runde</t>
    </r>
    <r>
      <rPr>
        <b/>
        <sz val="14"/>
        <color theme="1"/>
        <rFont val="Calibri"/>
        <family val="2"/>
        <scheme val="minor"/>
      </rPr>
      <t xml:space="preserve"> 6</t>
    </r>
    <r>
      <rPr>
        <sz val="11"/>
        <color theme="1"/>
        <rFont val="Calibri"/>
        <family val="2"/>
        <scheme val="minor"/>
      </rPr>
      <t/>
    </r>
  </si>
  <si>
    <r>
      <t>Gewinner Runde</t>
    </r>
    <r>
      <rPr>
        <b/>
        <sz val="14"/>
        <color theme="1"/>
        <rFont val="Calibri"/>
        <family val="2"/>
        <scheme val="minor"/>
      </rPr>
      <t xml:space="preserve"> 7</t>
    </r>
    <r>
      <rPr>
        <sz val="11"/>
        <color theme="1"/>
        <rFont val="Calibri"/>
        <family val="2"/>
        <scheme val="minor"/>
      </rPr>
      <t/>
    </r>
  </si>
  <si>
    <r>
      <t>Gewinner Runde</t>
    </r>
    <r>
      <rPr>
        <b/>
        <sz val="14"/>
        <color theme="1"/>
        <rFont val="Calibri"/>
        <family val="2"/>
        <scheme val="minor"/>
      </rPr>
      <t xml:space="preserve"> 8</t>
    </r>
    <r>
      <rPr>
        <sz val="11"/>
        <color theme="1"/>
        <rFont val="Calibri"/>
        <family val="2"/>
        <scheme val="minor"/>
      </rPr>
      <t/>
    </r>
  </si>
  <si>
    <t>Dart</t>
  </si>
  <si>
    <t xml:space="preserve"> Gruppe A</t>
  </si>
  <si>
    <t>Ergebnis</t>
  </si>
  <si>
    <t>Heim</t>
  </si>
  <si>
    <t>Auswärts</t>
  </si>
  <si>
    <t>Erg.</t>
  </si>
  <si>
    <t>Spiel ausgetragen?</t>
  </si>
  <si>
    <t>Punkteermittlung für Bundesligatabelle</t>
  </si>
  <si>
    <t>S,U,V Ermittlung</t>
  </si>
  <si>
    <t>Heim/Auswärtssieg?</t>
  </si>
  <si>
    <t>Heimspiele Sieg</t>
  </si>
  <si>
    <t>Heimspiele Niederlage</t>
  </si>
  <si>
    <t>Auswärts Sieg</t>
  </si>
  <si>
    <t>Auswärts Niederlagen</t>
  </si>
  <si>
    <t>Unentschieden</t>
  </si>
  <si>
    <t>Zum Spiel Klicken</t>
  </si>
  <si>
    <t>Pkte.</t>
  </si>
  <si>
    <t>Gerd</t>
  </si>
  <si>
    <t>Zahlbertrag</t>
  </si>
  <si>
    <t>Gewinnsumme</t>
  </si>
  <si>
    <t>Zu zahlen</t>
  </si>
  <si>
    <t>H e i m</t>
  </si>
  <si>
    <t>A u s w ä r t s</t>
  </si>
  <si>
    <t>Nr.</t>
  </si>
  <si>
    <t>Mannschaft</t>
  </si>
  <si>
    <t>Sp.</t>
  </si>
  <si>
    <t>U</t>
  </si>
  <si>
    <t>V</t>
  </si>
  <si>
    <t>Tore</t>
  </si>
  <si>
    <t>TD</t>
  </si>
  <si>
    <t>Pkt.</t>
  </si>
  <si>
    <t>Spiele</t>
  </si>
  <si>
    <t>Platz</t>
  </si>
  <si>
    <t>Verein</t>
  </si>
  <si>
    <t>Siege</t>
  </si>
  <si>
    <t>Remis</t>
  </si>
  <si>
    <t>Ndl.</t>
  </si>
  <si>
    <t xml:space="preserve">T o r e </t>
  </si>
  <si>
    <t>Diff.</t>
  </si>
  <si>
    <t>1.</t>
  </si>
  <si>
    <t>2.</t>
  </si>
  <si>
    <t>3.</t>
  </si>
  <si>
    <t>Sortierung</t>
  </si>
  <si>
    <t>GTore</t>
  </si>
  <si>
    <t>Spieler - wechsel</t>
  </si>
  <si>
    <t>Hoer Namen eintragen</t>
  </si>
  <si>
    <t>Runde 5</t>
  </si>
  <si>
    <t>Runde 6</t>
  </si>
  <si>
    <t>Runde 7</t>
  </si>
  <si>
    <t>Runde 8</t>
  </si>
  <si>
    <t>Runde 9</t>
  </si>
  <si>
    <t>Runde 10</t>
  </si>
  <si>
    <t>Runde 11</t>
  </si>
  <si>
    <t>Runde 12</t>
  </si>
  <si>
    <t>Runde 13</t>
  </si>
  <si>
    <t>Runde 14</t>
  </si>
  <si>
    <t>Runde 15</t>
  </si>
  <si>
    <t>Runde 16</t>
  </si>
  <si>
    <t>Runde 17</t>
  </si>
  <si>
    <t>Runde 18</t>
  </si>
  <si>
    <t>Runde 19</t>
  </si>
  <si>
    <t>Runde 20</t>
  </si>
  <si>
    <t/>
  </si>
  <si>
    <t>Claus</t>
  </si>
  <si>
    <t>Tripple</t>
  </si>
  <si>
    <t>Tripple x</t>
  </si>
  <si>
    <t>Cortona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</si>
</sst>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;;;@"/>
    <numFmt numFmtId="165" formatCode="0.0;;;@"/>
    <numFmt numFmtId="166" formatCode="0.00;;;@"/>
    <numFmt numFmtId="167" formatCode="0.0"/>
    <numFmt numFmtId="168" formatCode="0.00000"/>
    <numFmt numFmtId="169" formatCode="\ #,##0.00\ &quot;€&quot;;[Red]\ \-\ #,##0.00\ &quot;€&quot;;"/>
    <numFmt numFmtId="170" formatCode=".00"/>
    <numFmt numFmtId="171" formatCode="General&quot;. &quot;"/>
    <numFmt numFmtId="172" formatCode="_-* #,##0.00\ [$€-407]_-;\-* #,##0.00\ [$€-407]_-;_-* &quot;-&quot;??\ [$€-407]_-;_-@_-"/>
    <numFmt numFmtId="173" formatCode="0\ \ \:"/>
    <numFmt numFmtId="174" formatCode="\ 0"/>
  </numFmts>
  <fonts count="8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Consolas"/>
      <family val="3"/>
    </font>
    <font>
      <b/>
      <sz val="16"/>
      <color rgb="FF0070C0"/>
      <name val="Calibri"/>
      <family val="2"/>
      <scheme val="minor"/>
    </font>
    <font>
      <sz val="24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48"/>
      <color theme="1"/>
      <name val="Consolas"/>
      <family val="3"/>
    </font>
    <font>
      <b/>
      <sz val="20"/>
      <color theme="1"/>
      <name val="Calibri"/>
      <family val="2"/>
      <scheme val="minor"/>
    </font>
    <font>
      <sz val="12"/>
      <color rgb="FF545454"/>
      <name val="Arial"/>
      <family val="2"/>
    </font>
    <font>
      <sz val="9"/>
      <color rgb="FF000000"/>
      <name val="Verdan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666666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sz val="24"/>
      <name val="Arial"/>
      <family val="2"/>
    </font>
    <font>
      <b/>
      <sz val="28"/>
      <color theme="1"/>
      <name val="Calibri"/>
      <family val="2"/>
      <scheme val="minor"/>
    </font>
    <font>
      <b/>
      <sz val="26"/>
      <color theme="1"/>
      <name val="Consolas"/>
      <family val="3"/>
    </font>
    <font>
      <b/>
      <sz val="12"/>
      <color rgb="FF0070C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48"/>
      <name val="Consolas"/>
      <family val="3"/>
    </font>
    <font>
      <sz val="9"/>
      <name val="Consolas"/>
      <family val="3"/>
    </font>
    <font>
      <b/>
      <sz val="10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2"/>
      <color rgb="FF002060"/>
      <name val="Arial"/>
      <family val="2"/>
    </font>
    <font>
      <b/>
      <sz val="24"/>
      <color rgb="FF002060"/>
      <name val="Arial"/>
      <family val="2"/>
    </font>
    <font>
      <b/>
      <sz val="20"/>
      <color rgb="FF33333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464646"/>
      <name val="Times New Roman"/>
      <family val="1"/>
    </font>
    <font>
      <sz val="9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 "/>
    </font>
    <font>
      <b/>
      <sz val="14"/>
      <color rgb="FFFF0000"/>
      <name val="Arial"/>
      <family val="2"/>
    </font>
    <font>
      <sz val="8"/>
      <name val="Tahoma"/>
      <family val="2"/>
    </font>
    <font>
      <b/>
      <sz val="12"/>
      <name val="Tahoma"/>
      <family val="2"/>
    </font>
    <font>
      <b/>
      <sz val="10"/>
      <color rgb="FF303030"/>
      <name val="Tahoma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name val="Tahoma"/>
      <family val="2"/>
    </font>
    <font>
      <sz val="10"/>
      <color rgb="FF303030"/>
      <name val="Tahoma"/>
      <family val="2"/>
    </font>
    <font>
      <sz val="9"/>
      <color theme="1"/>
      <name val="Arial"/>
      <family val="2"/>
    </font>
    <font>
      <sz val="10"/>
      <color rgb="FF000000"/>
      <name val="Verdana"/>
      <family val="2"/>
    </font>
    <font>
      <sz val="9"/>
      <name val="Tahoma"/>
      <family val="2"/>
    </font>
    <font>
      <b/>
      <sz val="9"/>
      <name val="Tahoma"/>
      <family val="2"/>
    </font>
    <font>
      <sz val="9"/>
      <color theme="0"/>
      <name val="Tahoma"/>
      <family val="2"/>
    </font>
    <font>
      <b/>
      <sz val="9"/>
      <color theme="0"/>
      <name val="Tahoma"/>
      <family val="2"/>
    </font>
    <font>
      <sz val="8"/>
      <color theme="0"/>
      <name val="Tahoma"/>
      <family val="2"/>
    </font>
    <font>
      <sz val="10"/>
      <name val="Calibri"/>
      <family val="2"/>
      <scheme val="minor"/>
    </font>
    <font>
      <sz val="10"/>
      <name val="Tahoma"/>
      <family val="2"/>
    </font>
    <font>
      <sz val="10"/>
      <name val="Verdana"/>
      <family val="2"/>
    </font>
    <font>
      <b/>
      <sz val="8"/>
      <color indexed="81"/>
      <name val="Tahoma"/>
      <family val="2"/>
    </font>
    <font>
      <sz val="14"/>
      <color theme="1"/>
      <name val="AcmeFont"/>
    </font>
    <font>
      <sz val="28"/>
      <color theme="1"/>
      <name val="Algerian"/>
      <family val="5"/>
    </font>
    <font>
      <sz val="16"/>
      <color theme="1"/>
      <name val="Algerian"/>
      <family val="5"/>
    </font>
    <font>
      <sz val="36"/>
      <color theme="1"/>
      <name val="Algerian"/>
      <family val="5"/>
    </font>
    <font>
      <sz val="11"/>
      <color theme="1"/>
      <name val="Algerian"/>
      <family val="5"/>
    </font>
    <font>
      <sz val="8"/>
      <color rgb="FF000000"/>
      <name val="Calibri"/>
      <family val="2"/>
    </font>
    <font>
      <sz val="11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gradientFill type="path" left="0.5" right="0.5" top="0.5" bottom="0.5">
        <stop position="0">
          <color theme="0"/>
        </stop>
        <stop position="1">
          <color rgb="FF66FF33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34900967436750391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EBE005"/>
        </stop>
      </gradientFill>
    </fill>
    <fill>
      <gradientFill type="path" left="0.5" right="0.5" top="0.5" bottom="0.5">
        <stop position="0">
          <color theme="0"/>
        </stop>
        <stop position="1">
          <color rgb="FF33CCCC"/>
        </stop>
      </gradientFill>
    </fill>
    <fill>
      <gradientFill type="path" left="0.5" right="0.5" top="0.5" bottom="0.5">
        <stop position="0">
          <color theme="0"/>
        </stop>
        <stop position="1">
          <color rgb="FF99CC00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rgb="FFFFFF00"/>
        </stop>
        <stop position="1">
          <color rgb="FF7030A0"/>
        </stop>
      </gradientFill>
    </fill>
    <fill>
      <gradientFill type="path" left="0.5" right="0.5" top="0.5" bottom="0.5">
        <stop position="0">
          <color rgb="FFFFFF00"/>
        </stop>
        <stop position="1">
          <color rgb="FFC30DAD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auto="1"/>
      </patternFill>
    </fill>
    <fill>
      <gradientFill type="path" left="0.5" right="0.5" top="0.5" bottom="0.5">
        <stop position="0">
          <color theme="0"/>
        </stop>
        <stop position="1">
          <color rgb="FF002060"/>
        </stop>
      </gradientFill>
    </fill>
    <fill>
      <patternFill patternType="solid">
        <fgColor theme="0" tint="-0.34998626667073579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  <fill>
      <gradientFill type="path" left="0.5" right="0.5" top="0.5" bottom="0.5">
        <stop position="0">
          <color theme="0"/>
        </stop>
        <stop position="1">
          <color theme="8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rgb="FF339966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EDF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gradientFill type="path" degree="180" left="0.5" right="0.5" top="0.5" bottom="0.5">
        <stop position="0">
          <color rgb="FF002060"/>
        </stop>
        <stop position="1">
          <color theme="0"/>
        </stop>
      </gradientFill>
    </fill>
    <fill>
      <patternFill patternType="solid">
        <fgColor rgb="FFF9F9F9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002060"/>
      </left>
      <right style="double">
        <color rgb="FF002060"/>
      </right>
      <top style="double">
        <color rgb="FF002060"/>
      </top>
      <bottom style="double">
        <color rgb="FF002060"/>
      </bottom>
      <diagonal/>
    </border>
    <border>
      <left/>
      <right/>
      <top/>
      <bottom style="double">
        <color rgb="FFC00000"/>
      </bottom>
      <diagonal/>
    </border>
    <border>
      <left style="double">
        <color rgb="FFC00000"/>
      </left>
      <right/>
      <top style="double">
        <color rgb="FFC00000"/>
      </top>
      <bottom style="double">
        <color rgb="FFC00000"/>
      </bottom>
      <diagonal/>
    </border>
    <border>
      <left/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double">
        <color rgb="FFC00000"/>
      </left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double">
        <color rgb="FFC00000"/>
      </left>
      <right/>
      <top/>
      <bottom style="double">
        <color rgb="FFC0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rgb="FFC00000"/>
      </right>
      <top/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rgb="FF002060"/>
      </left>
      <right style="double">
        <color rgb="FF002060"/>
      </right>
      <top style="double">
        <color rgb="FF002060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slantDashDot">
        <color rgb="FFC00000"/>
      </left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/>
      <right style="double">
        <color rgb="FFC00000"/>
      </right>
      <top style="double">
        <color rgb="FFC00000"/>
      </top>
      <bottom/>
      <diagonal/>
    </border>
    <border>
      <left style="double">
        <color rgb="FF002060"/>
      </left>
      <right style="double">
        <color rgb="FF002060"/>
      </right>
      <top/>
      <bottom style="double">
        <color rgb="FF002060"/>
      </bottom>
      <diagonal/>
    </border>
    <border>
      <left style="double">
        <color rgb="FF002060"/>
      </left>
      <right/>
      <top style="double">
        <color rgb="FF002060"/>
      </top>
      <bottom style="double">
        <color rgb="FF002060"/>
      </bottom>
      <diagonal/>
    </border>
    <border>
      <left/>
      <right style="double">
        <color rgb="FF002060"/>
      </right>
      <top style="double">
        <color rgb="FF002060"/>
      </top>
      <bottom style="double">
        <color rgb="FF002060"/>
      </bottom>
      <diagonal/>
    </border>
    <border>
      <left/>
      <right/>
      <top style="double">
        <color rgb="FF002060"/>
      </top>
      <bottom style="double">
        <color rgb="FF002060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rgb="FF002060"/>
      </right>
      <top style="double">
        <color rgb="FF002060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 style="double">
        <color auto="1"/>
      </left>
      <right/>
      <top style="double">
        <color rgb="FF002060"/>
      </top>
      <bottom style="double">
        <color rgb="FF002060"/>
      </bottom>
      <diagonal/>
    </border>
    <border>
      <left/>
      <right style="double">
        <color theme="0"/>
      </right>
      <top style="double">
        <color rgb="FF002060"/>
      </top>
      <bottom style="double">
        <color rgb="FF002060"/>
      </bottom>
      <diagonal/>
    </border>
    <border>
      <left style="double">
        <color theme="0"/>
      </left>
      <right/>
      <top style="double">
        <color rgb="FF002060"/>
      </top>
      <bottom style="double">
        <color rgb="FF002060"/>
      </bottom>
      <diagonal/>
    </border>
    <border>
      <left/>
      <right/>
      <top style="double">
        <color rgb="FFC00000"/>
      </top>
      <bottom style="double">
        <color rgb="FFC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rgb="FF002060"/>
      </right>
      <top/>
      <bottom style="double">
        <color rgb="FF00206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rgb="FF002060"/>
      </top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/>
      <right style="double">
        <color rgb="FF00206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/>
      <top style="thin">
        <color indexed="9"/>
      </top>
      <bottom style="thin">
        <color indexed="22"/>
      </bottom>
      <diagonal/>
    </border>
    <border>
      <left/>
      <right/>
      <top style="thin">
        <color indexed="9"/>
      </top>
      <bottom/>
      <diagonal/>
    </border>
    <border>
      <left/>
      <right style="medium">
        <color indexed="55"/>
      </right>
      <top style="thin">
        <color indexed="9"/>
      </top>
      <bottom/>
      <diagonal/>
    </border>
    <border>
      <left style="medium">
        <color indexed="55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rgb="FFC00000"/>
      </left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66" fillId="0" borderId="0"/>
  </cellStyleXfs>
  <cellXfs count="664">
    <xf numFmtId="0" fontId="0" fillId="0" borderId="0" xfId="0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2" borderId="1" xfId="2" applyFont="1" applyFill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6" fillId="2" borderId="1" xfId="2" applyFont="1" applyFill="1" applyBorder="1" applyAlignment="1">
      <alignment horizontal="left" wrapText="1"/>
    </xf>
    <xf numFmtId="0" fontId="3" fillId="0" borderId="1" xfId="2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0" borderId="2" xfId="2" applyFont="1" applyBorder="1" applyAlignment="1" applyProtection="1">
      <alignment vertical="center"/>
    </xf>
    <xf numFmtId="0" fontId="14" fillId="0" borderId="0" xfId="0" applyFont="1"/>
    <xf numFmtId="0" fontId="15" fillId="0" borderId="0" xfId="0" applyFont="1"/>
    <xf numFmtId="0" fontId="10" fillId="0" borderId="0" xfId="0" applyFont="1" applyBorder="1" applyAlignment="1">
      <alignment vertical="center"/>
    </xf>
    <xf numFmtId="0" fontId="0" fillId="0" borderId="0" xfId="0" applyBorder="1"/>
    <xf numFmtId="164" fontId="10" fillId="0" borderId="1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/>
    <xf numFmtId="164" fontId="9" fillId="0" borderId="14" xfId="0" applyNumberFormat="1" applyFont="1" applyBorder="1" applyAlignment="1">
      <alignment vertical="center"/>
    </xf>
    <xf numFmtId="0" fontId="0" fillId="9" borderId="0" xfId="0" applyFill="1"/>
    <xf numFmtId="0" fontId="0" fillId="12" borderId="0" xfId="0" applyFill="1"/>
    <xf numFmtId="44" fontId="9" fillId="0" borderId="14" xfId="1" applyFont="1" applyBorder="1" applyAlignment="1">
      <alignment vertical="center"/>
    </xf>
    <xf numFmtId="44" fontId="9" fillId="0" borderId="15" xfId="1" applyFont="1" applyBorder="1" applyAlignment="1">
      <alignment vertical="center"/>
    </xf>
    <xf numFmtId="0" fontId="0" fillId="8" borderId="17" xfId="0" applyFill="1" applyBorder="1"/>
    <xf numFmtId="0" fontId="10" fillId="0" borderId="18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64" fontId="10" fillId="0" borderId="0" xfId="0" applyNumberFormat="1" applyFont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vertical="center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10" fillId="0" borderId="24" xfId="0" applyNumberFormat="1" applyFont="1" applyBorder="1" applyAlignment="1">
      <alignment horizontal="center" vertical="center"/>
    </xf>
    <xf numFmtId="164" fontId="10" fillId="0" borderId="24" xfId="0" applyNumberFormat="1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13" borderId="29" xfId="0" applyFont="1" applyFill="1" applyBorder="1" applyAlignment="1">
      <alignment horizontal="center" vertical="center"/>
    </xf>
    <xf numFmtId="0" fontId="7" fillId="14" borderId="29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30" xfId="0" applyBorder="1"/>
    <xf numFmtId="44" fontId="0" fillId="0" borderId="0" xfId="0" applyNumberFormat="1"/>
    <xf numFmtId="0" fontId="15" fillId="0" borderId="22" xfId="0" applyFont="1" applyBorder="1"/>
    <xf numFmtId="164" fontId="23" fillId="0" borderId="22" xfId="0" applyNumberFormat="1" applyFont="1" applyBorder="1" applyAlignment="1">
      <alignment horizontal="center" vertical="center"/>
    </xf>
    <xf numFmtId="0" fontId="15" fillId="0" borderId="0" xfId="0" applyFont="1" applyBorder="1"/>
    <xf numFmtId="0" fontId="2" fillId="0" borderId="0" xfId="0" applyFont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64" fontId="21" fillId="10" borderId="16" xfId="0" applyNumberFormat="1" applyFont="1" applyFill="1" applyBorder="1" applyAlignment="1">
      <alignment horizontal="left" textRotation="15"/>
    </xf>
    <xf numFmtId="0" fontId="25" fillId="0" borderId="0" xfId="0" applyFont="1"/>
    <xf numFmtId="164" fontId="24" fillId="16" borderId="18" xfId="0" applyNumberFormat="1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165" fontId="7" fillId="0" borderId="12" xfId="0" applyNumberFormat="1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65" fontId="10" fillId="0" borderId="37" xfId="0" applyNumberFormat="1" applyFont="1" applyBorder="1" applyAlignment="1">
      <alignment horizontal="center" vertical="center"/>
    </xf>
    <xf numFmtId="165" fontId="10" fillId="0" borderId="33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17" borderId="18" xfId="0" applyFont="1" applyFill="1" applyBorder="1" applyAlignment="1">
      <alignment vertical="center"/>
    </xf>
    <xf numFmtId="164" fontId="17" fillId="17" borderId="26" xfId="0" applyNumberFormat="1" applyFont="1" applyFill="1" applyBorder="1" applyAlignment="1">
      <alignment horizontal="center" vertical="center"/>
    </xf>
    <xf numFmtId="0" fontId="13" fillId="0" borderId="10" xfId="0" applyFont="1" applyBorder="1" applyAlignment="1">
      <alignment vertical="center" wrapText="1"/>
    </xf>
    <xf numFmtId="0" fontId="13" fillId="0" borderId="39" xfId="0" applyFont="1" applyBorder="1" applyAlignment="1">
      <alignment vertical="center" wrapText="1"/>
    </xf>
    <xf numFmtId="0" fontId="2" fillId="16" borderId="12" xfId="0" applyFont="1" applyFill="1" applyBorder="1" applyAlignment="1">
      <alignment horizontal="center" vertical="center" wrapText="1"/>
    </xf>
    <xf numFmtId="164" fontId="23" fillId="0" borderId="40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7" fillId="16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2" fillId="3" borderId="25" xfId="0" applyFont="1" applyFill="1" applyBorder="1" applyAlignment="1">
      <alignment horizontal="center" wrapText="1"/>
    </xf>
    <xf numFmtId="0" fontId="25" fillId="0" borderId="0" xfId="0" applyFont="1" applyAlignment="1"/>
    <xf numFmtId="0" fontId="0" fillId="0" borderId="0" xfId="0" applyBorder="1" applyAlignment="1"/>
    <xf numFmtId="0" fontId="0" fillId="0" borderId="23" xfId="0" applyFill="1" applyBorder="1" applyAlignment="1"/>
    <xf numFmtId="0" fontId="0" fillId="0" borderId="0" xfId="0" applyFill="1" applyAlignment="1"/>
    <xf numFmtId="0" fontId="2" fillId="3" borderId="25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8" fillId="8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23" xfId="0" applyFill="1" applyBorder="1"/>
    <xf numFmtId="0" fontId="27" fillId="0" borderId="0" xfId="0" applyFont="1"/>
    <xf numFmtId="0" fontId="28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15" borderId="29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164" fontId="10" fillId="6" borderId="1" xfId="1" applyNumberFormat="1" applyFont="1" applyFill="1" applyBorder="1" applyAlignment="1">
      <alignment horizontal="center" vertical="center"/>
    </xf>
    <xf numFmtId="164" fontId="10" fillId="6" borderId="7" xfId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17" borderId="26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2" fillId="0" borderId="0" xfId="2" applyFont="1" applyFill="1" applyBorder="1" applyAlignment="1" applyProtection="1">
      <alignment vertical="center"/>
    </xf>
    <xf numFmtId="0" fontId="33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 vertical="center"/>
    </xf>
    <xf numFmtId="164" fontId="33" fillId="0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vertical="center" wrapText="1"/>
    </xf>
    <xf numFmtId="0" fontId="33" fillId="0" borderId="0" xfId="0" applyFont="1" applyFill="1" applyBorder="1" applyAlignment="1">
      <alignment horizontal="center" vertical="center"/>
    </xf>
    <xf numFmtId="0" fontId="30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164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15" fillId="0" borderId="1" xfId="0" applyFont="1" applyBorder="1"/>
    <xf numFmtId="0" fontId="34" fillId="0" borderId="0" xfId="0" applyFont="1" applyFill="1" applyBorder="1" applyAlignment="1">
      <alignment vertical="center"/>
    </xf>
    <xf numFmtId="0" fontId="35" fillId="0" borderId="47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2" fillId="3" borderId="48" xfId="0" applyFont="1" applyFill="1" applyBorder="1" applyAlignment="1">
      <alignment horizontal="center" vertical="center"/>
    </xf>
    <xf numFmtId="164" fontId="10" fillId="0" borderId="37" xfId="0" applyNumberFormat="1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15" fillId="0" borderId="0" xfId="0" applyNumberFormat="1" applyFont="1"/>
    <xf numFmtId="2" fontId="10" fillId="0" borderId="18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/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0" fontId="10" fillId="16" borderId="0" xfId="0" applyFont="1" applyFill="1" applyBorder="1" applyAlignment="1"/>
    <xf numFmtId="0" fontId="10" fillId="16" borderId="6" xfId="0" applyFont="1" applyFill="1" applyBorder="1" applyAlignment="1"/>
    <xf numFmtId="0" fontId="10" fillId="16" borderId="4" xfId="0" applyFont="1" applyFill="1" applyBorder="1" applyAlignment="1"/>
    <xf numFmtId="0" fontId="10" fillId="16" borderId="5" xfId="0" applyFont="1" applyFill="1" applyBorder="1" applyAlignment="1"/>
    <xf numFmtId="0" fontId="0" fillId="0" borderId="0" xfId="0" applyFill="1" applyBorder="1"/>
    <xf numFmtId="0" fontId="10" fillId="0" borderId="0" xfId="0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2" fillId="0" borderId="0" xfId="0" applyFont="1" applyFill="1" applyBorder="1"/>
    <xf numFmtId="164" fontId="9" fillId="0" borderId="0" xfId="0" applyNumberFormat="1" applyFont="1" applyFill="1" applyBorder="1" applyAlignment="1">
      <alignment vertical="center"/>
    </xf>
    <xf numFmtId="164" fontId="21" fillId="0" borderId="0" xfId="0" applyNumberFormat="1" applyFont="1" applyFill="1" applyBorder="1" applyAlignment="1">
      <alignment horizontal="left" textRotation="15"/>
    </xf>
    <xf numFmtId="44" fontId="7" fillId="0" borderId="0" xfId="1" applyFont="1" applyFill="1" applyBorder="1" applyAlignment="1"/>
    <xf numFmtId="0" fontId="0" fillId="0" borderId="0" xfId="0" applyFill="1" applyBorder="1" applyAlignment="1"/>
    <xf numFmtId="44" fontId="9" fillId="0" borderId="0" xfId="1" applyFont="1" applyFill="1" applyBorder="1" applyAlignment="1">
      <alignment vertical="center"/>
    </xf>
    <xf numFmtId="164" fontId="9" fillId="0" borderId="0" xfId="0" applyNumberFormat="1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164" fontId="24" fillId="0" borderId="0" xfId="0" applyNumberFormat="1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36" fillId="0" borderId="1" xfId="0" applyFont="1" applyFill="1" applyBorder="1" applyAlignment="1">
      <alignment horizontal="left" wrapText="1" indent="1"/>
    </xf>
    <xf numFmtId="0" fontId="36" fillId="0" borderId="1" xfId="0" applyFont="1" applyBorder="1"/>
    <xf numFmtId="0" fontId="21" fillId="0" borderId="0" xfId="0" applyFont="1"/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7" fillId="15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9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/>
    </xf>
    <xf numFmtId="0" fontId="7" fillId="0" borderId="53" xfId="0" applyFont="1" applyBorder="1" applyAlignment="1">
      <alignment horizontal="center" vertical="center"/>
    </xf>
    <xf numFmtId="164" fontId="7" fillId="0" borderId="54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2" fillId="0" borderId="47" xfId="0" applyFont="1" applyBorder="1" applyAlignment="1">
      <alignment horizontal="center" vertical="center"/>
    </xf>
    <xf numFmtId="164" fontId="10" fillId="6" borderId="57" xfId="1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12" fillId="0" borderId="2" xfId="2" applyFont="1" applyBorder="1" applyAlignment="1" applyProtection="1">
      <alignment horizontal="center" vertical="center"/>
    </xf>
    <xf numFmtId="165" fontId="10" fillId="0" borderId="58" xfId="0" applyNumberFormat="1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64" fontId="10" fillId="0" borderId="58" xfId="0" applyNumberFormat="1" applyFont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59" xfId="0" applyNumberFormat="1" applyFont="1" applyBorder="1" applyAlignment="1">
      <alignment horizontal="center" vertical="center"/>
    </xf>
    <xf numFmtId="164" fontId="10" fillId="0" borderId="60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2" xfId="3" applyFont="1" applyFill="1" applyBorder="1" applyAlignment="1" applyProtection="1">
      <alignment vertical="center" shrinkToFit="1"/>
      <protection hidden="1"/>
    </xf>
    <xf numFmtId="0" fontId="3" fillId="0" borderId="2" xfId="4" applyFont="1" applyFill="1" applyBorder="1" applyAlignment="1" applyProtection="1">
      <alignment vertical="center" shrinkToFit="1"/>
      <protection hidden="1"/>
    </xf>
    <xf numFmtId="0" fontId="3" fillId="19" borderId="2" xfId="3" applyFont="1" applyFill="1" applyBorder="1" applyAlignment="1" applyProtection="1">
      <alignment vertical="center" shrinkToFit="1"/>
      <protection hidden="1"/>
    </xf>
    <xf numFmtId="0" fontId="3" fillId="19" borderId="2" xfId="4" applyFont="1" applyFill="1" applyBorder="1" applyAlignment="1" applyProtection="1">
      <alignment vertical="center" shrinkToFit="1"/>
      <protection hidden="1"/>
    </xf>
    <xf numFmtId="0" fontId="0" fillId="0" borderId="2" xfId="0" applyBorder="1"/>
    <xf numFmtId="0" fontId="38" fillId="0" borderId="0" xfId="0" applyFont="1"/>
    <xf numFmtId="0" fontId="30" fillId="0" borderId="0" xfId="0" applyFont="1"/>
    <xf numFmtId="0" fontId="28" fillId="2" borderId="0" xfId="0" applyFont="1" applyFill="1"/>
    <xf numFmtId="164" fontId="0" fillId="0" borderId="0" xfId="0" applyNumberFormat="1"/>
    <xf numFmtId="0" fontId="41" fillId="19" borderId="2" xfId="3" applyFont="1" applyFill="1" applyBorder="1" applyAlignment="1" applyProtection="1">
      <alignment vertical="center" shrinkToFit="1"/>
      <protection hidden="1"/>
    </xf>
    <xf numFmtId="0" fontId="17" fillId="0" borderId="3" xfId="0" applyFont="1" applyBorder="1"/>
    <xf numFmtId="0" fontId="17" fillId="0" borderId="2" xfId="0" applyFont="1" applyBorder="1"/>
    <xf numFmtId="0" fontId="41" fillId="0" borderId="2" xfId="3" applyFont="1" applyFill="1" applyBorder="1" applyAlignment="1" applyProtection="1">
      <alignment vertical="center" shrinkToFit="1"/>
      <protection hidden="1"/>
    </xf>
    <xf numFmtId="0" fontId="41" fillId="0" borderId="2" xfId="4" applyFont="1" applyFill="1" applyBorder="1" applyAlignment="1" applyProtection="1">
      <alignment vertical="center" shrinkToFit="1"/>
      <protection hidden="1"/>
    </xf>
    <xf numFmtId="0" fontId="17" fillId="0" borderId="0" xfId="0" applyFont="1"/>
    <xf numFmtId="0" fontId="0" fillId="0" borderId="0" xfId="0" applyNumberFormat="1"/>
    <xf numFmtId="0" fontId="0" fillId="2" borderId="0" xfId="0" applyFill="1"/>
    <xf numFmtId="0" fontId="10" fillId="16" borderId="18" xfId="0" applyFont="1" applyFill="1" applyBorder="1" applyAlignment="1"/>
    <xf numFmtId="0" fontId="2" fillId="0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164" fontId="10" fillId="0" borderId="18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6" fontId="10" fillId="0" borderId="18" xfId="0" applyNumberFormat="1" applyFont="1" applyBorder="1" applyAlignment="1">
      <alignment horizontal="center" vertical="center"/>
    </xf>
    <xf numFmtId="166" fontId="0" fillId="0" borderId="18" xfId="0" applyNumberFormat="1" applyBorder="1" applyAlignment="1">
      <alignment vertical="center"/>
    </xf>
    <xf numFmtId="166" fontId="23" fillId="0" borderId="18" xfId="0" applyNumberFormat="1" applyFont="1" applyBorder="1" applyAlignment="1">
      <alignment horizontal="center" vertical="center"/>
    </xf>
    <xf numFmtId="166" fontId="2" fillId="3" borderId="18" xfId="0" applyNumberFormat="1" applyFont="1" applyFill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22" fillId="0" borderId="18" xfId="0" applyNumberFormat="1" applyFont="1" applyBorder="1" applyAlignment="1">
      <alignment horizontal="center" vertical="center"/>
    </xf>
    <xf numFmtId="166" fontId="0" fillId="0" borderId="18" xfId="0" applyNumberFormat="1" applyBorder="1" applyAlignment="1">
      <alignment horizontal="center" vertical="center"/>
    </xf>
    <xf numFmtId="166" fontId="2" fillId="0" borderId="18" xfId="0" applyNumberFormat="1" applyFont="1" applyBorder="1" applyAlignment="1">
      <alignment horizontal="center" vertical="center"/>
    </xf>
    <xf numFmtId="164" fontId="44" fillId="12" borderId="18" xfId="0" applyNumberFormat="1" applyFont="1" applyFill="1" applyBorder="1" applyAlignment="1">
      <alignment horizontal="center" vertical="center" textRotation="45"/>
    </xf>
    <xf numFmtId="167" fontId="10" fillId="0" borderId="18" xfId="0" applyNumberFormat="1" applyFont="1" applyBorder="1" applyAlignment="1">
      <alignment horizontal="center" vertical="center"/>
    </xf>
    <xf numFmtId="167" fontId="10" fillId="0" borderId="25" xfId="0" applyNumberFormat="1" applyFont="1" applyBorder="1" applyAlignment="1">
      <alignment horizontal="center" vertical="center"/>
    </xf>
    <xf numFmtId="0" fontId="0" fillId="0" borderId="61" xfId="0" applyFill="1" applyBorder="1"/>
    <xf numFmtId="0" fontId="0" fillId="22" borderId="1" xfId="0" applyFill="1" applyBorder="1"/>
    <xf numFmtId="0" fontId="0" fillId="22" borderId="0" xfId="0" applyFill="1"/>
    <xf numFmtId="0" fontId="11" fillId="0" borderId="0" xfId="0" applyFont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/>
    <xf numFmtId="0" fontId="21" fillId="3" borderId="26" xfId="0" applyFont="1" applyFill="1" applyBorder="1" applyAlignment="1">
      <alignment horizontal="center" vertical="center" wrapText="1"/>
    </xf>
    <xf numFmtId="167" fontId="10" fillId="0" borderId="26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 textRotation="135"/>
    </xf>
    <xf numFmtId="164" fontId="45" fillId="0" borderId="0" xfId="0" applyNumberFormat="1" applyFont="1" applyFill="1" applyBorder="1" applyAlignment="1">
      <alignment horizontal="center" vertical="center"/>
    </xf>
    <xf numFmtId="0" fontId="32" fillId="0" borderId="0" xfId="2" applyFont="1" applyFill="1" applyBorder="1" applyAlignment="1" applyProtection="1">
      <alignment horizontal="center" vertical="center"/>
    </xf>
    <xf numFmtId="0" fontId="45" fillId="0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 vertical="center" textRotation="135"/>
    </xf>
    <xf numFmtId="164" fontId="45" fillId="0" borderId="0" xfId="0" applyNumberFormat="1" applyFont="1" applyFill="1" applyBorder="1" applyAlignment="1">
      <alignment horizontal="center" vertical="center" wrapText="1"/>
    </xf>
    <xf numFmtId="164" fontId="31" fillId="0" borderId="0" xfId="0" applyNumberFormat="1" applyFont="1" applyFill="1" applyBorder="1" applyAlignment="1">
      <alignment horizontal="center" vertical="center"/>
    </xf>
    <xf numFmtId="2" fontId="31" fillId="0" borderId="0" xfId="0" applyNumberFormat="1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9" fillId="12" borderId="28" xfId="0" applyFont="1" applyFill="1" applyBorder="1" applyAlignment="1">
      <alignment vertical="center"/>
    </xf>
    <xf numFmtId="0" fontId="19" fillId="12" borderId="26" xfId="0" applyFont="1" applyFill="1" applyBorder="1" applyAlignment="1">
      <alignment vertical="center"/>
    </xf>
    <xf numFmtId="164" fontId="43" fillId="21" borderId="28" xfId="0" applyNumberFormat="1" applyFont="1" applyFill="1" applyBorder="1" applyAlignment="1">
      <alignment vertical="center"/>
    </xf>
    <xf numFmtId="164" fontId="43" fillId="21" borderId="26" xfId="0" applyNumberFormat="1" applyFont="1" applyFill="1" applyBorder="1" applyAlignment="1">
      <alignment vertical="center"/>
    </xf>
    <xf numFmtId="0" fontId="12" fillId="0" borderId="64" xfId="2" applyFont="1" applyBorder="1" applyAlignment="1" applyProtection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164" fontId="44" fillId="12" borderId="25" xfId="0" applyNumberFormat="1" applyFont="1" applyFill="1" applyBorder="1" applyAlignment="1">
      <alignment horizontal="center" vertical="center" textRotation="45"/>
    </xf>
    <xf numFmtId="0" fontId="0" fillId="0" borderId="18" xfId="0" applyBorder="1"/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0" fillId="2" borderId="0" xfId="0" applyFill="1" applyAlignment="1"/>
    <xf numFmtId="0" fontId="2" fillId="12" borderId="2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/>
    </xf>
    <xf numFmtId="0" fontId="2" fillId="21" borderId="25" xfId="0" applyFont="1" applyFill="1" applyBorder="1" applyAlignment="1">
      <alignment horizontal="center" vertical="center" wrapText="1"/>
    </xf>
    <xf numFmtId="167" fontId="10" fillId="21" borderId="18" xfId="0" applyNumberFormat="1" applyFont="1" applyFill="1" applyBorder="1" applyAlignment="1">
      <alignment horizontal="center" vertical="center"/>
    </xf>
    <xf numFmtId="0" fontId="2" fillId="21" borderId="18" xfId="0" applyFont="1" applyFill="1" applyBorder="1" applyAlignment="1">
      <alignment horizontal="center" vertical="center" wrapText="1"/>
    </xf>
    <xf numFmtId="0" fontId="48" fillId="12" borderId="18" xfId="0" applyFont="1" applyFill="1" applyBorder="1" applyAlignment="1">
      <alignment horizontal="left" textRotation="45"/>
    </xf>
    <xf numFmtId="0" fontId="50" fillId="12" borderId="18" xfId="0" applyFont="1" applyFill="1" applyBorder="1" applyAlignment="1">
      <alignment horizontal="center" vertical="center" textRotation="135" wrapText="1"/>
    </xf>
    <xf numFmtId="0" fontId="10" fillId="4" borderId="18" xfId="0" applyFont="1" applyFill="1" applyBorder="1" applyAlignment="1">
      <alignment horizontal="center" vertical="center" textRotation="135"/>
    </xf>
    <xf numFmtId="164" fontId="51" fillId="12" borderId="26" xfId="0" applyNumberFormat="1" applyFont="1" applyFill="1" applyBorder="1" applyAlignment="1">
      <alignment horizontal="left" vertical="center"/>
    </xf>
    <xf numFmtId="0" fontId="39" fillId="24" borderId="18" xfId="0" applyFont="1" applyFill="1" applyBorder="1" applyAlignment="1" applyProtection="1">
      <alignment horizontal="center" vertical="center"/>
    </xf>
    <xf numFmtId="164" fontId="51" fillId="12" borderId="18" xfId="0" applyNumberFormat="1" applyFont="1" applyFill="1" applyBorder="1" applyAlignment="1" applyProtection="1">
      <alignment vertical="center"/>
    </xf>
    <xf numFmtId="164" fontId="52" fillId="12" borderId="18" xfId="0" applyNumberFormat="1" applyFont="1" applyFill="1" applyBorder="1" applyAlignment="1" applyProtection="1">
      <alignment horizontal="center" vertical="center"/>
      <protection locked="0"/>
    </xf>
    <xf numFmtId="44" fontId="53" fillId="12" borderId="18" xfId="0" applyNumberFormat="1" applyFont="1" applyFill="1" applyBorder="1" applyAlignment="1">
      <alignment vertical="center"/>
    </xf>
    <xf numFmtId="44" fontId="7" fillId="0" borderId="18" xfId="0" applyNumberFormat="1" applyFont="1" applyBorder="1" applyAlignment="1">
      <alignment horizontal="center" vertical="center"/>
    </xf>
    <xf numFmtId="44" fontId="7" fillId="0" borderId="38" xfId="0" applyNumberFormat="1" applyFont="1" applyBorder="1" applyAlignment="1">
      <alignment vertical="center"/>
    </xf>
    <xf numFmtId="44" fontId="54" fillId="0" borderId="18" xfId="1" applyFont="1" applyBorder="1" applyAlignment="1">
      <alignment vertical="center"/>
    </xf>
    <xf numFmtId="44" fontId="40" fillId="23" borderId="66" xfId="1" applyFont="1" applyFill="1" applyBorder="1" applyAlignment="1" applyProtection="1">
      <alignment vertical="center" textRotation="15"/>
      <protection locked="0"/>
    </xf>
    <xf numFmtId="44" fontId="40" fillId="23" borderId="63" xfId="1" applyFont="1" applyFill="1" applyBorder="1" applyAlignment="1" applyProtection="1">
      <alignment vertical="center" textRotation="15"/>
      <protection locked="0"/>
    </xf>
    <xf numFmtId="0" fontId="40" fillId="7" borderId="36" xfId="0" applyFont="1" applyFill="1" applyBorder="1" applyAlignment="1">
      <alignment horizontal="center" vertical="center" textRotation="45" wrapText="1"/>
    </xf>
    <xf numFmtId="0" fontId="0" fillId="0" borderId="38" xfId="0" applyBorder="1"/>
    <xf numFmtId="44" fontId="56" fillId="0" borderId="0" xfId="0" applyNumberFormat="1" applyFont="1"/>
    <xf numFmtId="168" fontId="38" fillId="0" borderId="0" xfId="0" applyNumberFormat="1" applyFont="1" applyBorder="1" applyAlignment="1">
      <alignment horizontal="center" vertical="center"/>
    </xf>
    <xf numFmtId="0" fontId="56" fillId="0" borderId="0" xfId="0" applyFont="1"/>
    <xf numFmtId="0" fontId="0" fillId="0" borderId="0" xfId="0" applyAlignment="1">
      <alignment horizontal="left"/>
    </xf>
    <xf numFmtId="44" fontId="0" fillId="0" borderId="0" xfId="0" applyNumberFormat="1" applyFill="1" applyBorder="1"/>
    <xf numFmtId="0" fontId="57" fillId="0" borderId="0" xfId="0" applyFont="1"/>
    <xf numFmtId="0" fontId="15" fillId="0" borderId="0" xfId="0" applyFont="1" applyAlignment="1">
      <alignment horizontal="left"/>
    </xf>
    <xf numFmtId="2" fontId="30" fillId="0" borderId="0" xfId="0" applyNumberFormat="1" applyFont="1"/>
    <xf numFmtId="0" fontId="15" fillId="0" borderId="0" xfId="0" applyFont="1" applyAlignment="1"/>
    <xf numFmtId="169" fontId="58" fillId="0" borderId="0" xfId="0" applyNumberFormat="1" applyFont="1" applyFill="1" applyBorder="1" applyAlignment="1" applyProtection="1">
      <alignment horizontal="left"/>
    </xf>
    <xf numFmtId="169" fontId="59" fillId="0" borderId="0" xfId="0" applyNumberFormat="1" applyFont="1" applyFill="1" applyBorder="1" applyAlignment="1" applyProtection="1">
      <alignment horizontal="center"/>
    </xf>
    <xf numFmtId="169" fontId="58" fillId="0" borderId="0" xfId="0" applyNumberFormat="1" applyFont="1" applyFill="1" applyBorder="1" applyAlignment="1" applyProtection="1">
      <alignment horizontal="center"/>
    </xf>
    <xf numFmtId="170" fontId="15" fillId="0" borderId="0" xfId="0" applyNumberFormat="1" applyFont="1"/>
    <xf numFmtId="0" fontId="60" fillId="0" borderId="0" xfId="0" applyFont="1" applyFill="1" applyBorder="1" applyAlignment="1">
      <alignment horizontal="left" vertical="center"/>
    </xf>
    <xf numFmtId="0" fontId="60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left"/>
    </xf>
    <xf numFmtId="0" fontId="2" fillId="12" borderId="26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164" fontId="10" fillId="0" borderId="4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2" fontId="10" fillId="12" borderId="26" xfId="0" applyNumberFormat="1" applyFont="1" applyFill="1" applyBorder="1" applyAlignment="1">
      <alignment horizontal="center" vertical="center"/>
    </xf>
    <xf numFmtId="44" fontId="15" fillId="0" borderId="0" xfId="0" applyNumberFormat="1" applyFont="1" applyFill="1" applyBorder="1"/>
    <xf numFmtId="171" fontId="40" fillId="26" borderId="0" xfId="5" applyNumberFormat="1" applyFont="1" applyFill="1" applyAlignment="1" applyProtection="1">
      <alignment vertical="center"/>
      <protection hidden="1"/>
    </xf>
    <xf numFmtId="171" fontId="61" fillId="27" borderId="57" xfId="6" applyNumberFormat="1" applyFont="1" applyFill="1" applyBorder="1" applyAlignment="1" applyProtection="1">
      <alignment horizontal="right" vertical="center"/>
      <protection locked="0"/>
    </xf>
    <xf numFmtId="0" fontId="62" fillId="0" borderId="0" xfId="0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8" fillId="28" borderId="0" xfId="0" applyFont="1" applyFill="1" applyAlignment="1">
      <alignment horizontal="center"/>
    </xf>
    <xf numFmtId="0" fontId="38" fillId="0" borderId="0" xfId="0" applyFont="1" applyAlignment="1">
      <alignment vertical="center"/>
    </xf>
    <xf numFmtId="0" fontId="9" fillId="0" borderId="0" xfId="0" applyFont="1"/>
    <xf numFmtId="0" fontId="38" fillId="0" borderId="0" xfId="0" applyFont="1" applyBorder="1"/>
    <xf numFmtId="0" fontId="63" fillId="29" borderId="67" xfId="0" applyFont="1" applyFill="1" applyBorder="1" applyAlignment="1">
      <alignment vertical="center"/>
    </xf>
    <xf numFmtId="0" fontId="62" fillId="29" borderId="68" xfId="0" applyFont="1" applyFill="1" applyBorder="1"/>
    <xf numFmtId="0" fontId="62" fillId="29" borderId="69" xfId="0" applyFont="1" applyFill="1" applyBorder="1"/>
    <xf numFmtId="0" fontId="64" fillId="30" borderId="72" xfId="0" applyFont="1" applyFill="1" applyBorder="1" applyAlignment="1">
      <alignment vertical="center"/>
    </xf>
    <xf numFmtId="0" fontId="64" fillId="30" borderId="73" xfId="0" applyFont="1" applyFill="1" applyBorder="1" applyAlignment="1">
      <alignment vertical="center"/>
    </xf>
    <xf numFmtId="0" fontId="0" fillId="33" borderId="0" xfId="0" applyFill="1"/>
    <xf numFmtId="0" fontId="38" fillId="19" borderId="0" xfId="0" applyFont="1" applyFill="1" applyAlignment="1"/>
    <xf numFmtId="0" fontId="9" fillId="0" borderId="0" xfId="0" applyFont="1" applyAlignment="1"/>
    <xf numFmtId="0" fontId="65" fillId="4" borderId="74" xfId="0" applyNumberFormat="1" applyFont="1" applyFill="1" applyBorder="1" applyAlignment="1" applyProtection="1">
      <alignment horizontal="center"/>
    </xf>
    <xf numFmtId="0" fontId="66" fillId="4" borderId="74" xfId="0" applyNumberFormat="1" applyFont="1" applyFill="1" applyBorder="1" applyAlignment="1" applyProtection="1">
      <alignment horizontal="center"/>
    </xf>
    <xf numFmtId="0" fontId="38" fillId="0" borderId="0" xfId="0" applyFont="1" applyAlignment="1">
      <alignment wrapText="1"/>
    </xf>
    <xf numFmtId="0" fontId="38" fillId="0" borderId="0" xfId="0" applyFont="1" applyBorder="1" applyAlignment="1">
      <alignment wrapText="1"/>
    </xf>
    <xf numFmtId="0" fontId="62" fillId="0" borderId="75" xfId="0" applyFont="1" applyBorder="1"/>
    <xf numFmtId="0" fontId="62" fillId="0" borderId="76" xfId="0" applyFont="1" applyBorder="1"/>
    <xf numFmtId="0" fontId="62" fillId="0" borderId="77" xfId="0" applyFont="1" applyBorder="1"/>
    <xf numFmtId="0" fontId="21" fillId="30" borderId="74" xfId="0" applyFont="1" applyFill="1" applyBorder="1" applyAlignment="1">
      <alignment horizontal="left" vertical="center"/>
    </xf>
    <xf numFmtId="0" fontId="21" fillId="30" borderId="74" xfId="0" applyFont="1" applyFill="1" applyBorder="1" applyAlignment="1">
      <alignment horizontal="center" vertical="center"/>
    </xf>
    <xf numFmtId="0" fontId="0" fillId="0" borderId="74" xfId="0" applyBorder="1" applyAlignment="1">
      <alignment horizontal="center"/>
    </xf>
    <xf numFmtId="0" fontId="68" fillId="19" borderId="74" xfId="0" applyFont="1" applyFill="1" applyBorder="1" applyAlignment="1" applyProtection="1">
      <alignment horizontal="center" vertical="top"/>
      <protection locked="0"/>
    </xf>
    <xf numFmtId="0" fontId="69" fillId="0" borderId="74" xfId="0" applyFont="1" applyBorder="1" applyAlignment="1">
      <alignment horizontal="left"/>
    </xf>
    <xf numFmtId="0" fontId="0" fillId="0" borderId="74" xfId="0" applyBorder="1" applyAlignment="1"/>
    <xf numFmtId="0" fontId="68" fillId="36" borderId="73" xfId="0" applyFont="1" applyFill="1" applyBorder="1" applyAlignment="1">
      <alignment horizontal="center" vertical="center"/>
    </xf>
    <xf numFmtId="0" fontId="68" fillId="36" borderId="74" xfId="0" applyFont="1" applyFill="1" applyBorder="1" applyAlignment="1">
      <alignment horizontal="center" vertical="center"/>
    </xf>
    <xf numFmtId="0" fontId="38" fillId="19" borderId="0" xfId="0" applyFont="1" applyFill="1"/>
    <xf numFmtId="0" fontId="0" fillId="19" borderId="81" xfId="0" applyFill="1" applyBorder="1"/>
    <xf numFmtId="0" fontId="0" fillId="0" borderId="0" xfId="0" applyFont="1"/>
    <xf numFmtId="0" fontId="0" fillId="0" borderId="81" xfId="0" applyBorder="1"/>
    <xf numFmtId="0" fontId="2" fillId="26" borderId="0" xfId="0" applyFont="1" applyFill="1"/>
    <xf numFmtId="0" fontId="0" fillId="26" borderId="81" xfId="0" applyFill="1" applyBorder="1"/>
    <xf numFmtId="0" fontId="9" fillId="0" borderId="82" xfId="0" applyFont="1" applyBorder="1" applyAlignment="1">
      <alignment horizontal="center" vertical="center" textRotation="255"/>
    </xf>
    <xf numFmtId="0" fontId="38" fillId="19" borderId="74" xfId="0" applyFont="1" applyFill="1" applyBorder="1" applyAlignment="1">
      <alignment horizontal="center"/>
    </xf>
    <xf numFmtId="0" fontId="70" fillId="4" borderId="74" xfId="0" applyFont="1" applyFill="1" applyBorder="1" applyAlignment="1">
      <alignment horizontal="center"/>
    </xf>
    <xf numFmtId="0" fontId="70" fillId="19" borderId="74" xfId="0" applyFont="1" applyFill="1" applyBorder="1" applyAlignment="1">
      <alignment horizontal="center"/>
    </xf>
    <xf numFmtId="0" fontId="70" fillId="4" borderId="72" xfId="0" applyFont="1" applyFill="1" applyBorder="1" applyAlignment="1">
      <alignment horizontal="center"/>
    </xf>
    <xf numFmtId="0" fontId="38" fillId="0" borderId="83" xfId="0" applyFont="1" applyBorder="1" applyAlignment="1">
      <alignment vertical="center" wrapText="1"/>
    </xf>
    <xf numFmtId="0" fontId="9" fillId="37" borderId="84" xfId="0" applyFont="1" applyFill="1" applyBorder="1" applyAlignment="1">
      <alignment horizontal="left" wrapText="1"/>
    </xf>
    <xf numFmtId="8" fontId="21" fillId="0" borderId="85" xfId="0" applyNumberFormat="1" applyFont="1" applyBorder="1" applyAlignment="1">
      <alignment horizontal="center" vertical="center" wrapText="1"/>
    </xf>
    <xf numFmtId="44" fontId="21" fillId="0" borderId="85" xfId="1" applyFont="1" applyBorder="1" applyAlignment="1">
      <alignment horizontal="center" vertical="center" wrapText="1"/>
    </xf>
    <xf numFmtId="8" fontId="21" fillId="0" borderId="85" xfId="1" applyNumberFormat="1" applyFont="1" applyBorder="1" applyAlignment="1">
      <alignment horizontal="center" vertical="center" wrapText="1"/>
    </xf>
    <xf numFmtId="0" fontId="71" fillId="0" borderId="86" xfId="0" applyFont="1" applyBorder="1" applyAlignment="1">
      <alignment horizontal="center" vertical="center"/>
    </xf>
    <xf numFmtId="0" fontId="71" fillId="0" borderId="87" xfId="0" applyFont="1" applyBorder="1" applyAlignment="1">
      <alignment horizontal="right"/>
    </xf>
    <xf numFmtId="0" fontId="71" fillId="0" borderId="88" xfId="0" applyFont="1" applyBorder="1"/>
    <xf numFmtId="0" fontId="71" fillId="34" borderId="88" xfId="0" applyFont="1" applyFill="1" applyBorder="1" applyAlignment="1">
      <alignment horizontal="center"/>
    </xf>
    <xf numFmtId="0" fontId="71" fillId="35" borderId="88" xfId="0" applyFont="1" applyFill="1" applyBorder="1" applyAlignment="1">
      <alignment horizontal="center"/>
    </xf>
    <xf numFmtId="0" fontId="71" fillId="0" borderId="0" xfId="0" applyFont="1"/>
    <xf numFmtId="49" fontId="71" fillId="0" borderId="0" xfId="0" applyNumberFormat="1" applyFont="1"/>
    <xf numFmtId="0" fontId="38" fillId="36" borderId="74" xfId="0" applyFont="1" applyFill="1" applyBorder="1" applyAlignment="1">
      <alignment horizontal="left" vertical="top"/>
    </xf>
    <xf numFmtId="0" fontId="71" fillId="0" borderId="89" xfId="7" applyFont="1" applyBorder="1"/>
    <xf numFmtId="0" fontId="21" fillId="36" borderId="74" xfId="0" applyFont="1" applyFill="1" applyBorder="1" applyAlignment="1">
      <alignment horizontal="center" vertical="center"/>
    </xf>
    <xf numFmtId="0" fontId="21" fillId="36" borderId="74" xfId="0" applyFont="1" applyFill="1" applyBorder="1" applyAlignment="1">
      <alignment horizontal="center" vertical="top"/>
    </xf>
    <xf numFmtId="44" fontId="21" fillId="36" borderId="72" xfId="0" applyNumberFormat="1" applyFont="1" applyFill="1" applyBorder="1" applyAlignment="1">
      <alignment horizontal="center" vertical="top"/>
    </xf>
    <xf numFmtId="44" fontId="38" fillId="0" borderId="0" xfId="1" applyFont="1" applyBorder="1" applyAlignment="1">
      <alignment wrapText="1"/>
    </xf>
    <xf numFmtId="0" fontId="39" fillId="0" borderId="51" xfId="5" applyFont="1" applyFill="1" applyBorder="1" applyAlignment="1" applyProtection="1">
      <alignment horizontal="right"/>
      <protection hidden="1"/>
    </xf>
    <xf numFmtId="0" fontId="72" fillId="0" borderId="88" xfId="0" applyFont="1" applyBorder="1" applyAlignment="1">
      <alignment horizontal="center"/>
    </xf>
    <xf numFmtId="174" fontId="71" fillId="0" borderId="88" xfId="0" applyNumberFormat="1" applyFont="1" applyBorder="1" applyAlignment="1">
      <alignment horizontal="left"/>
    </xf>
    <xf numFmtId="0" fontId="38" fillId="38" borderId="74" xfId="0" applyFont="1" applyFill="1" applyBorder="1" applyAlignment="1">
      <alignment horizontal="left" vertical="top"/>
    </xf>
    <xf numFmtId="0" fontId="38" fillId="0" borderId="0" xfId="0" applyFont="1" applyBorder="1" applyAlignment="1">
      <alignment horizontal="center" vertical="center"/>
    </xf>
    <xf numFmtId="44" fontId="38" fillId="0" borderId="0" xfId="1" applyFont="1" applyBorder="1" applyAlignment="1">
      <alignment horizontal="center" vertical="center"/>
    </xf>
    <xf numFmtId="44" fontId="38" fillId="0" borderId="0" xfId="1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68" fillId="28" borderId="74" xfId="0" applyFont="1" applyFill="1" applyBorder="1" applyAlignment="1" applyProtection="1">
      <alignment horizontal="center" vertical="top"/>
      <protection locked="0"/>
    </xf>
    <xf numFmtId="0" fontId="70" fillId="0" borderId="74" xfId="0" applyFont="1" applyBorder="1" applyAlignment="1">
      <alignment horizontal="center"/>
    </xf>
    <xf numFmtId="0" fontId="38" fillId="2" borderId="0" xfId="0" applyFont="1" applyFill="1"/>
    <xf numFmtId="0" fontId="73" fillId="0" borderId="0" xfId="0" applyFont="1"/>
    <xf numFmtId="0" fontId="73" fillId="0" borderId="0" xfId="0" applyFont="1" applyFill="1" applyBorder="1" applyAlignment="1">
      <alignment horizontal="right" vertical="center"/>
    </xf>
    <xf numFmtId="0" fontId="73" fillId="0" borderId="0" xfId="0" applyFont="1" applyFill="1" applyBorder="1" applyAlignment="1">
      <alignment vertical="center"/>
    </xf>
    <xf numFmtId="0" fontId="73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173" fontId="73" fillId="0" borderId="0" xfId="0" applyNumberFormat="1" applyFont="1" applyFill="1" applyBorder="1" applyAlignment="1">
      <alignment vertical="center"/>
    </xf>
    <xf numFmtId="174" fontId="73" fillId="0" borderId="0" xfId="0" applyNumberFormat="1" applyFont="1" applyFill="1" applyBorder="1" applyAlignment="1">
      <alignment horizontal="left" vertical="center"/>
    </xf>
    <xf numFmtId="0" fontId="73" fillId="0" borderId="0" xfId="0" applyFont="1" applyFill="1" applyBorder="1" applyAlignment="1">
      <alignment horizontal="center"/>
    </xf>
    <xf numFmtId="0" fontId="73" fillId="0" borderId="0" xfId="0" applyFont="1" applyFill="1" applyBorder="1"/>
    <xf numFmtId="0" fontId="75" fillId="0" borderId="0" xfId="0" applyFont="1"/>
    <xf numFmtId="0" fontId="75" fillId="0" borderId="0" xfId="0" applyFont="1" applyFill="1" applyBorder="1"/>
    <xf numFmtId="0" fontId="62" fillId="0" borderId="0" xfId="0" applyFont="1" applyFill="1" applyBorder="1"/>
    <xf numFmtId="0" fontId="62" fillId="0" borderId="0" xfId="0" applyFont="1" applyFill="1" applyBorder="1" applyAlignment="1">
      <alignment horizontal="center"/>
    </xf>
    <xf numFmtId="0" fontId="76" fillId="0" borderId="0" xfId="0" applyFont="1" applyAlignment="1"/>
    <xf numFmtId="0" fontId="15" fillId="0" borderId="74" xfId="0" applyFont="1" applyBorder="1" applyAlignment="1"/>
    <xf numFmtId="0" fontId="77" fillId="36" borderId="73" xfId="0" applyFont="1" applyFill="1" applyBorder="1" applyAlignment="1">
      <alignment horizontal="center" vertical="center"/>
    </xf>
    <xf numFmtId="0" fontId="77" fillId="36" borderId="74" xfId="0" applyFont="1" applyFill="1" applyBorder="1" applyAlignment="1">
      <alignment horizontal="center" vertical="center"/>
    </xf>
    <xf numFmtId="0" fontId="76" fillId="0" borderId="0" xfId="0" applyFont="1"/>
    <xf numFmtId="0" fontId="35" fillId="0" borderId="82" xfId="0" applyFont="1" applyBorder="1" applyAlignment="1">
      <alignment horizontal="center" vertical="center" textRotation="255"/>
    </xf>
    <xf numFmtId="0" fontId="35" fillId="0" borderId="0" xfId="0" applyFont="1"/>
    <xf numFmtId="0" fontId="76" fillId="19" borderId="74" xfId="0" applyFont="1" applyFill="1" applyBorder="1" applyAlignment="1">
      <alignment horizontal="center"/>
    </xf>
    <xf numFmtId="0" fontId="78" fillId="4" borderId="74" xfId="0" applyFont="1" applyFill="1" applyBorder="1" applyAlignment="1">
      <alignment horizontal="center"/>
    </xf>
    <xf numFmtId="0" fontId="78" fillId="19" borderId="74" xfId="0" applyFont="1" applyFill="1" applyBorder="1" applyAlignment="1">
      <alignment horizontal="center"/>
    </xf>
    <xf numFmtId="0" fontId="76" fillId="0" borderId="0" xfId="0" applyFont="1" applyBorder="1"/>
    <xf numFmtId="0" fontId="62" fillId="0" borderId="0" xfId="0" applyFont="1" applyAlignment="1">
      <alignment horizontal="right"/>
    </xf>
    <xf numFmtId="0" fontId="76" fillId="0" borderId="74" xfId="0" applyFont="1" applyBorder="1" applyAlignment="1">
      <alignment horizontal="center"/>
    </xf>
    <xf numFmtId="0" fontId="78" fillId="0" borderId="74" xfId="0" applyFont="1" applyBorder="1" applyAlignment="1">
      <alignment horizontal="center"/>
    </xf>
    <xf numFmtId="0" fontId="9" fillId="0" borderId="82" xfId="0" applyFont="1" applyBorder="1" applyAlignment="1">
      <alignment horizontal="center"/>
    </xf>
    <xf numFmtId="0" fontId="38" fillId="28" borderId="74" xfId="0" applyFont="1" applyFill="1" applyBorder="1" applyAlignment="1">
      <alignment horizontal="center"/>
    </xf>
    <xf numFmtId="0" fontId="38" fillId="0" borderId="74" xfId="0" applyFont="1" applyFill="1" applyBorder="1" applyAlignment="1">
      <alignment horizontal="center"/>
    </xf>
    <xf numFmtId="0" fontId="0" fillId="0" borderId="71" xfId="0" applyBorder="1" applyAlignment="1">
      <alignment horizontal="center"/>
    </xf>
    <xf numFmtId="0" fontId="68" fillId="28" borderId="73" xfId="0" applyFont="1" applyFill="1" applyBorder="1" applyAlignment="1" applyProtection="1">
      <alignment horizontal="center" vertical="top"/>
      <protection locked="0"/>
    </xf>
    <xf numFmtId="0" fontId="69" fillId="0" borderId="90" xfId="0" applyFont="1" applyBorder="1" applyAlignment="1">
      <alignment horizontal="left"/>
    </xf>
    <xf numFmtId="0" fontId="0" fillId="0" borderId="90" xfId="0" applyBorder="1" applyAlignment="1"/>
    <xf numFmtId="0" fontId="68" fillId="38" borderId="74" xfId="0" applyFont="1" applyFill="1" applyBorder="1" applyAlignment="1" applyProtection="1">
      <alignment horizontal="center" vertical="top"/>
      <protection locked="0"/>
    </xf>
    <xf numFmtId="0" fontId="68" fillId="36" borderId="74" xfId="0" applyFont="1" applyFill="1" applyBorder="1" applyAlignment="1" applyProtection="1">
      <alignment horizontal="center" vertical="top"/>
      <protection locked="0"/>
    </xf>
    <xf numFmtId="0" fontId="68" fillId="38" borderId="90" xfId="0" applyFont="1" applyFill="1" applyBorder="1" applyAlignment="1" applyProtection="1">
      <alignment horizontal="center" vertical="top"/>
      <protection locked="0"/>
    </xf>
    <xf numFmtId="0" fontId="68" fillId="36" borderId="72" xfId="0" applyFont="1" applyFill="1" applyBorder="1" applyAlignment="1" applyProtection="1">
      <alignment horizontal="center" vertical="top"/>
      <protection locked="0"/>
    </xf>
    <xf numFmtId="0" fontId="38" fillId="0" borderId="0" xfId="0" applyFont="1" applyFill="1"/>
    <xf numFmtId="0" fontId="9" fillId="0" borderId="0" xfId="0" applyFont="1" applyAlignment="1">
      <alignment horizontal="center"/>
    </xf>
    <xf numFmtId="0" fontId="68" fillId="28" borderId="90" xfId="0" applyFont="1" applyFill="1" applyBorder="1" applyAlignment="1" applyProtection="1">
      <alignment horizontal="center" vertical="top"/>
      <protection locked="0"/>
    </xf>
    <xf numFmtId="0" fontId="68" fillId="36" borderId="91" xfId="0" applyFont="1" applyFill="1" applyBorder="1" applyAlignment="1" applyProtection="1">
      <alignment horizontal="center" vertical="top"/>
      <protection locked="0"/>
    </xf>
    <xf numFmtId="0" fontId="68" fillId="38" borderId="71" xfId="0" applyFont="1" applyFill="1" applyBorder="1" applyAlignment="1" applyProtection="1">
      <alignment horizontal="center" vertical="top"/>
      <protection locked="0"/>
    </xf>
    <xf numFmtId="0" fontId="68" fillId="36" borderId="92" xfId="0" applyFont="1" applyFill="1" applyBorder="1" applyAlignment="1" applyProtection="1">
      <alignment horizontal="center" vertical="top"/>
      <protection locked="0"/>
    </xf>
    <xf numFmtId="0" fontId="0" fillId="0" borderId="74" xfId="0" applyBorder="1" applyAlignment="1" applyProtection="1">
      <alignment horizontal="left"/>
      <protection locked="0"/>
    </xf>
    <xf numFmtId="164" fontId="51" fillId="12" borderId="63" xfId="0" applyNumberFormat="1" applyFont="1" applyFill="1" applyBorder="1" applyAlignment="1">
      <alignment horizontal="left" vertical="center"/>
    </xf>
    <xf numFmtId="0" fontId="39" fillId="24" borderId="36" xfId="0" applyFont="1" applyFill="1" applyBorder="1" applyAlignment="1" applyProtection="1">
      <alignment horizontal="center" vertical="center"/>
    </xf>
    <xf numFmtId="164" fontId="51" fillId="12" borderId="36" xfId="0" applyNumberFormat="1" applyFont="1" applyFill="1" applyBorder="1" applyAlignment="1" applyProtection="1">
      <alignment vertical="center"/>
    </xf>
    <xf numFmtId="164" fontId="52" fillId="12" borderId="36" xfId="0" applyNumberFormat="1" applyFont="1" applyFill="1" applyBorder="1" applyAlignment="1" applyProtection="1">
      <alignment horizontal="center" vertical="center"/>
      <protection locked="0"/>
    </xf>
    <xf numFmtId="44" fontId="53" fillId="12" borderId="36" xfId="0" applyNumberFormat="1" applyFont="1" applyFill="1" applyBorder="1" applyAlignment="1">
      <alignment vertical="center"/>
    </xf>
    <xf numFmtId="44" fontId="7" fillId="0" borderId="36" xfId="0" applyNumberFormat="1" applyFont="1" applyBorder="1" applyAlignment="1">
      <alignment horizontal="center" vertical="center"/>
    </xf>
    <xf numFmtId="44" fontId="54" fillId="0" borderId="36" xfId="1" applyFont="1" applyBorder="1" applyAlignment="1">
      <alignment vertical="center"/>
    </xf>
    <xf numFmtId="164" fontId="26" fillId="4" borderId="63" xfId="0" applyNumberFormat="1" applyFont="1" applyFill="1" applyBorder="1" applyAlignment="1">
      <alignment horizontal="center" vertical="center"/>
    </xf>
    <xf numFmtId="0" fontId="26" fillId="4" borderId="36" xfId="0" applyNumberFormat="1" applyFont="1" applyFill="1" applyBorder="1" applyAlignment="1">
      <alignment horizontal="center" vertical="center"/>
    </xf>
    <xf numFmtId="44" fontId="55" fillId="4" borderId="36" xfId="0" applyNumberFormat="1" applyFont="1" applyFill="1" applyBorder="1" applyAlignment="1">
      <alignment vertical="center"/>
    </xf>
    <xf numFmtId="44" fontId="55" fillId="7" borderId="36" xfId="0" applyNumberFormat="1" applyFont="1" applyFill="1" applyBorder="1" applyAlignment="1">
      <alignment vertical="center"/>
    </xf>
    <xf numFmtId="44" fontId="7" fillId="4" borderId="36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 textRotation="45" wrapText="1"/>
    </xf>
    <xf numFmtId="0" fontId="49" fillId="23" borderId="18" xfId="0" applyFont="1" applyFill="1" applyBorder="1" applyAlignment="1">
      <alignment horizontal="right"/>
    </xf>
    <xf numFmtId="0" fontId="0" fillId="23" borderId="18" xfId="0" applyFill="1" applyBorder="1" applyAlignment="1"/>
    <xf numFmtId="0" fontId="2" fillId="12" borderId="18" xfId="0" applyFont="1" applyFill="1" applyBorder="1" applyAlignment="1">
      <alignment horizontal="center" vertical="center" textRotation="135" wrapText="1"/>
    </xf>
    <xf numFmtId="0" fontId="40" fillId="7" borderId="18" xfId="0" applyFont="1" applyFill="1" applyBorder="1" applyAlignment="1">
      <alignment horizontal="center" vertical="center" textRotation="135" wrapText="1"/>
    </xf>
    <xf numFmtId="0" fontId="40" fillId="16" borderId="18" xfId="0" applyFont="1" applyFill="1" applyBorder="1" applyAlignment="1">
      <alignment horizontal="center" vertical="center" textRotation="135" wrapText="1"/>
    </xf>
    <xf numFmtId="171" fontId="40" fillId="26" borderId="18" xfId="5" applyNumberFormat="1" applyFont="1" applyFill="1" applyBorder="1" applyAlignment="1" applyProtection="1">
      <alignment vertical="center"/>
      <protection hidden="1"/>
    </xf>
    <xf numFmtId="171" fontId="61" fillId="27" borderId="18" xfId="6" applyNumberFormat="1" applyFont="1" applyFill="1" applyBorder="1" applyAlignment="1" applyProtection="1">
      <alignment horizontal="right" vertical="center"/>
      <protection locked="0"/>
    </xf>
    <xf numFmtId="0" fontId="71" fillId="0" borderId="88" xfId="0" applyFont="1" applyBorder="1" applyAlignment="1">
      <alignment horizontal="center"/>
    </xf>
    <xf numFmtId="0" fontId="38" fillId="0" borderId="0" xfId="0" applyFont="1" applyAlignment="1">
      <alignment horizontal="right"/>
    </xf>
    <xf numFmtId="0" fontId="38" fillId="0" borderId="74" xfId="0" applyFont="1" applyBorder="1" applyAlignment="1">
      <alignment horizontal="center"/>
    </xf>
    <xf numFmtId="0" fontId="64" fillId="30" borderId="71" xfId="0" applyFont="1" applyFill="1" applyBorder="1" applyAlignment="1">
      <alignment horizontal="center" vertical="center"/>
    </xf>
    <xf numFmtId="0" fontId="21" fillId="30" borderId="72" xfId="0" applyFont="1" applyFill="1" applyBorder="1" applyAlignment="1">
      <alignment horizontal="center" vertical="center"/>
    </xf>
    <xf numFmtId="172" fontId="72" fillId="0" borderId="93" xfId="0" applyNumberFormat="1" applyFont="1" applyBorder="1" applyAlignment="1">
      <alignment horizontal="center"/>
    </xf>
    <xf numFmtId="173" fontId="71" fillId="0" borderId="88" xfId="0" applyNumberFormat="1" applyFont="1" applyBorder="1"/>
    <xf numFmtId="0" fontId="2" fillId="20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42" fillId="14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0" fillId="0" borderId="0" xfId="0" applyFont="1" applyFill="1" applyBorder="1"/>
    <xf numFmtId="0" fontId="29" fillId="0" borderId="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81" fillId="0" borderId="29" xfId="0" applyFont="1" applyFill="1" applyBorder="1" applyAlignment="1">
      <alignment horizontal="center" vertical="center"/>
    </xf>
    <xf numFmtId="0" fontId="81" fillId="0" borderId="29" xfId="0" applyFont="1" applyFill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82" fillId="0" borderId="21" xfId="0" applyFont="1" applyBorder="1" applyAlignment="1">
      <alignment horizontal="center" vertical="center" wrapText="1"/>
    </xf>
    <xf numFmtId="0" fontId="83" fillId="0" borderId="18" xfId="0" applyFont="1" applyBorder="1" applyAlignment="1">
      <alignment horizontal="center" vertical="center"/>
    </xf>
    <xf numFmtId="0" fontId="0" fillId="0" borderId="26" xfId="0" applyBorder="1"/>
    <xf numFmtId="0" fontId="0" fillId="19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0" xfId="0" applyFont="1" applyBorder="1" applyAlignment="1">
      <alignment vertical="center" wrapText="1"/>
    </xf>
    <xf numFmtId="0" fontId="83" fillId="0" borderId="36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/>
    </xf>
    <xf numFmtId="0" fontId="7" fillId="15" borderId="29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left" vertical="center"/>
    </xf>
    <xf numFmtId="164" fontId="9" fillId="8" borderId="14" xfId="0" applyNumberFormat="1" applyFont="1" applyFill="1" applyBorder="1" applyAlignment="1">
      <alignment horizontal="center" vertical="center" wrapText="1"/>
    </xf>
    <xf numFmtId="164" fontId="9" fillId="8" borderId="44" xfId="0" applyNumberFormat="1" applyFont="1" applyFill="1" applyBorder="1" applyAlignment="1">
      <alignment horizontal="center" vertical="center" wrapText="1"/>
    </xf>
    <xf numFmtId="164" fontId="9" fillId="8" borderId="15" xfId="0" applyNumberFormat="1" applyFont="1" applyFill="1" applyBorder="1" applyAlignment="1">
      <alignment horizontal="center" vertical="center" wrapText="1"/>
    </xf>
    <xf numFmtId="164" fontId="9" fillId="9" borderId="14" xfId="0" applyNumberFormat="1" applyFont="1" applyFill="1" applyBorder="1" applyAlignment="1">
      <alignment horizontal="center" vertical="center"/>
    </xf>
    <xf numFmtId="164" fontId="9" fillId="9" borderId="15" xfId="0" applyNumberFormat="1" applyFont="1" applyFill="1" applyBorder="1" applyAlignment="1">
      <alignment horizontal="center" vertical="center"/>
    </xf>
    <xf numFmtId="164" fontId="9" fillId="11" borderId="14" xfId="0" applyNumberFormat="1" applyFont="1" applyFill="1" applyBorder="1" applyAlignment="1">
      <alignment horizontal="center" vertical="center"/>
    </xf>
    <xf numFmtId="164" fontId="9" fillId="11" borderId="15" xfId="0" applyNumberFormat="1" applyFont="1" applyFill="1" applyBorder="1" applyAlignment="1">
      <alignment horizontal="center" vertical="center"/>
    </xf>
    <xf numFmtId="164" fontId="9" fillId="8" borderId="14" xfId="0" applyNumberFormat="1" applyFont="1" applyFill="1" applyBorder="1" applyAlignment="1">
      <alignment horizontal="center" vertical="center"/>
    </xf>
    <xf numFmtId="164" fontId="9" fillId="8" borderId="15" xfId="0" applyNumberFormat="1" applyFont="1" applyFill="1" applyBorder="1" applyAlignment="1">
      <alignment horizontal="center" vertical="center"/>
    </xf>
    <xf numFmtId="164" fontId="9" fillId="9" borderId="44" xfId="0" applyNumberFormat="1" applyFont="1" applyFill="1" applyBorder="1" applyAlignment="1">
      <alignment horizontal="center" vertical="center"/>
    </xf>
    <xf numFmtId="44" fontId="7" fillId="8" borderId="14" xfId="1" applyFont="1" applyFill="1" applyBorder="1" applyAlignment="1">
      <alignment horizontal="center"/>
    </xf>
    <xf numFmtId="44" fontId="7" fillId="8" borderId="15" xfId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/>
    </xf>
    <xf numFmtId="44" fontId="7" fillId="9" borderId="14" xfId="1" applyFont="1" applyFill="1" applyBorder="1" applyAlignment="1">
      <alignment horizontal="center"/>
    </xf>
    <xf numFmtId="44" fontId="7" fillId="9" borderId="15" xfId="1" applyFont="1" applyFill="1" applyBorder="1" applyAlignment="1">
      <alignment horizontal="center"/>
    </xf>
    <xf numFmtId="44" fontId="7" fillId="12" borderId="14" xfId="1" applyFont="1" applyFill="1" applyBorder="1" applyAlignment="1">
      <alignment horizontal="center"/>
    </xf>
    <xf numFmtId="44" fontId="7" fillId="12" borderId="15" xfId="1" applyFont="1" applyFill="1" applyBorder="1" applyAlignment="1">
      <alignment horizontal="center"/>
    </xf>
    <xf numFmtId="164" fontId="9" fillId="11" borderId="44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/>
    <xf numFmtId="0" fontId="10" fillId="16" borderId="21" xfId="0" applyFont="1" applyFill="1" applyBorder="1" applyAlignment="1">
      <alignment horizontal="center"/>
    </xf>
    <xf numFmtId="0" fontId="10" fillId="16" borderId="28" xfId="0" applyFont="1" applyFill="1" applyBorder="1" applyAlignment="1">
      <alignment horizontal="center"/>
    </xf>
    <xf numFmtId="0" fontId="10" fillId="16" borderId="26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6" fillId="3" borderId="32" xfId="0" applyFont="1" applyFill="1" applyBorder="1" applyAlignment="1">
      <alignment horizontal="center" vertical="center"/>
    </xf>
    <xf numFmtId="0" fontId="26" fillId="3" borderId="34" xfId="0" applyFont="1" applyFill="1" applyBorder="1" applyAlignment="1">
      <alignment horizontal="center" vertical="center"/>
    </xf>
    <xf numFmtId="0" fontId="26" fillId="3" borderId="33" xfId="0" applyFont="1" applyFill="1" applyBorder="1" applyAlignment="1">
      <alignment horizontal="center" vertical="center"/>
    </xf>
    <xf numFmtId="164" fontId="10" fillId="0" borderId="41" xfId="0" applyNumberFormat="1" applyFont="1" applyBorder="1" applyAlignment="1">
      <alignment horizontal="center" vertical="center"/>
    </xf>
    <xf numFmtId="164" fontId="10" fillId="0" borderId="34" xfId="0" applyNumberFormat="1" applyFont="1" applyBorder="1" applyAlignment="1">
      <alignment horizontal="center" vertical="center"/>
    </xf>
    <xf numFmtId="164" fontId="10" fillId="0" borderId="33" xfId="0" applyNumberFormat="1" applyFont="1" applyBorder="1" applyAlignment="1">
      <alignment horizontal="center" vertical="center"/>
    </xf>
    <xf numFmtId="164" fontId="10" fillId="0" borderId="32" xfId="0" applyNumberFormat="1" applyFont="1" applyBorder="1" applyAlignment="1">
      <alignment horizontal="center" vertical="center"/>
    </xf>
    <xf numFmtId="164" fontId="10" fillId="0" borderId="42" xfId="0" applyNumberFormat="1" applyFont="1" applyBorder="1" applyAlignment="1">
      <alignment horizontal="center" vertical="center"/>
    </xf>
    <xf numFmtId="164" fontId="10" fillId="0" borderId="4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64" fontId="18" fillId="0" borderId="20" xfId="0" applyNumberFormat="1" applyFont="1" applyBorder="1" applyAlignment="1">
      <alignment horizontal="left" vertical="center"/>
    </xf>
    <xf numFmtId="164" fontId="20" fillId="12" borderId="18" xfId="0" applyNumberFormat="1" applyFont="1" applyFill="1" applyBorder="1" applyAlignment="1">
      <alignment horizontal="center" textRotation="15"/>
    </xf>
    <xf numFmtId="164" fontId="20" fillId="12" borderId="25" xfId="0" applyNumberFormat="1" applyFont="1" applyFill="1" applyBorder="1" applyAlignment="1">
      <alignment horizontal="center" textRotation="15"/>
    </xf>
    <xf numFmtId="0" fontId="19" fillId="12" borderId="21" xfId="0" applyFont="1" applyFill="1" applyBorder="1" applyAlignment="1">
      <alignment horizontal="center" vertical="center"/>
    </xf>
    <xf numFmtId="0" fontId="19" fillId="12" borderId="28" xfId="0" applyFont="1" applyFill="1" applyBorder="1" applyAlignment="1">
      <alignment horizontal="center" vertical="center"/>
    </xf>
    <xf numFmtId="0" fontId="19" fillId="12" borderId="26" xfId="0" applyFont="1" applyFill="1" applyBorder="1" applyAlignment="1">
      <alignment horizontal="center" vertical="center"/>
    </xf>
    <xf numFmtId="164" fontId="20" fillId="12" borderId="26" xfId="0" applyNumberFormat="1" applyFont="1" applyFill="1" applyBorder="1" applyAlignment="1">
      <alignment horizontal="center" textRotation="15"/>
    </xf>
    <xf numFmtId="0" fontId="10" fillId="16" borderId="21" xfId="0" applyFont="1" applyFill="1" applyBorder="1" applyAlignment="1">
      <alignment horizontal="center" vertical="center"/>
    </xf>
    <xf numFmtId="0" fontId="10" fillId="16" borderId="28" xfId="0" applyFont="1" applyFill="1" applyBorder="1" applyAlignment="1">
      <alignment horizontal="center" vertical="center"/>
    </xf>
    <xf numFmtId="0" fontId="10" fillId="16" borderId="26" xfId="0" applyFont="1" applyFill="1" applyBorder="1" applyAlignment="1">
      <alignment horizontal="center" vertical="center"/>
    </xf>
    <xf numFmtId="0" fontId="2" fillId="16" borderId="18" xfId="0" applyFont="1" applyFill="1" applyBorder="1" applyAlignment="1">
      <alignment horizontal="center" wrapText="1"/>
    </xf>
    <xf numFmtId="0" fontId="10" fillId="16" borderId="18" xfId="0" applyFont="1" applyFill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0" fontId="2" fillId="16" borderId="1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80" fillId="0" borderId="25" xfId="0" applyFont="1" applyBorder="1" applyAlignment="1">
      <alignment horizontal="center" vertical="center" textRotation="255"/>
    </xf>
    <xf numFmtId="0" fontId="80" fillId="0" borderId="94" xfId="0" applyFont="1" applyBorder="1" applyAlignment="1">
      <alignment horizontal="center" vertical="center" textRotation="255"/>
    </xf>
    <xf numFmtId="0" fontId="80" fillId="0" borderId="36" xfId="0" applyFont="1" applyBorder="1" applyAlignment="1">
      <alignment horizontal="center" vertical="center" textRotation="255"/>
    </xf>
    <xf numFmtId="8" fontId="10" fillId="25" borderId="21" xfId="1" applyNumberFormat="1" applyFont="1" applyFill="1" applyBorder="1" applyAlignment="1">
      <alignment horizontal="right"/>
    </xf>
    <xf numFmtId="8" fontId="10" fillId="25" borderId="26" xfId="1" applyNumberFormat="1" applyFont="1" applyFill="1" applyBorder="1" applyAlignment="1">
      <alignment horizontal="right"/>
    </xf>
    <xf numFmtId="0" fontId="52" fillId="23" borderId="38" xfId="0" applyFont="1" applyFill="1" applyBorder="1" applyAlignment="1">
      <alignment horizontal="center" vertical="center"/>
    </xf>
    <xf numFmtId="0" fontId="52" fillId="23" borderId="65" xfId="0" applyFont="1" applyFill="1" applyBorder="1" applyAlignment="1">
      <alignment horizontal="center" vertical="center"/>
    </xf>
    <xf numFmtId="0" fontId="9" fillId="12" borderId="27" xfId="0" applyFont="1" applyFill="1" applyBorder="1" applyAlignment="1">
      <alignment horizontal="center" vertical="center" wrapText="1"/>
    </xf>
    <xf numFmtId="0" fontId="9" fillId="12" borderId="62" xfId="0" applyFont="1" applyFill="1" applyBorder="1" applyAlignment="1">
      <alignment horizontal="center" vertical="center" wrapText="1"/>
    </xf>
    <xf numFmtId="0" fontId="10" fillId="12" borderId="21" xfId="0" applyFont="1" applyFill="1" applyBorder="1" applyAlignment="1">
      <alignment horizontal="center" vertical="center" wrapText="1"/>
    </xf>
    <xf numFmtId="0" fontId="10" fillId="12" borderId="2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Fill="1" applyBorder="1" applyAlignment="1">
      <alignment horizontal="center" vertical="center" textRotation="45"/>
    </xf>
    <xf numFmtId="0" fontId="29" fillId="0" borderId="0" xfId="0" applyFont="1" applyFill="1" applyBorder="1" applyAlignment="1">
      <alignment horizontal="center" vertical="center" textRotation="45"/>
    </xf>
    <xf numFmtId="0" fontId="10" fillId="0" borderId="10" xfId="0" applyFont="1" applyBorder="1" applyAlignment="1">
      <alignment horizontal="center" vertical="center" textRotation="255"/>
    </xf>
    <xf numFmtId="0" fontId="10" fillId="0" borderId="55" xfId="0" applyFont="1" applyBorder="1" applyAlignment="1">
      <alignment horizontal="center" vertical="center" textRotation="255"/>
    </xf>
    <xf numFmtId="0" fontId="10" fillId="0" borderId="11" xfId="0" applyFont="1" applyBorder="1" applyAlignment="1">
      <alignment horizontal="center" vertical="center" textRotation="255"/>
    </xf>
    <xf numFmtId="0" fontId="84" fillId="0" borderId="21" xfId="0" applyFont="1" applyBorder="1" applyAlignment="1">
      <alignment horizontal="center" vertical="center" wrapText="1"/>
    </xf>
    <xf numFmtId="0" fontId="84" fillId="0" borderId="28" xfId="0" applyFont="1" applyBorder="1" applyAlignment="1">
      <alignment horizontal="center" vertical="center" wrapText="1"/>
    </xf>
    <xf numFmtId="0" fontId="84" fillId="0" borderId="26" xfId="0" applyFont="1" applyBorder="1" applyAlignment="1">
      <alignment horizontal="center" vertical="center" wrapText="1"/>
    </xf>
    <xf numFmtId="164" fontId="20" fillId="12" borderId="18" xfId="0" applyNumberFormat="1" applyFont="1" applyFill="1" applyBorder="1" applyAlignment="1">
      <alignment horizontal="center" vertical="center" textRotation="15"/>
    </xf>
    <xf numFmtId="0" fontId="2" fillId="16" borderId="21" xfId="0" applyFont="1" applyFill="1" applyBorder="1" applyAlignment="1">
      <alignment horizontal="center" vertical="center" wrapText="1"/>
    </xf>
    <xf numFmtId="0" fontId="2" fillId="16" borderId="28" xfId="0" applyFont="1" applyFill="1" applyBorder="1" applyAlignment="1">
      <alignment horizontal="center" vertical="center" wrapText="1"/>
    </xf>
    <xf numFmtId="0" fontId="2" fillId="16" borderId="26" xfId="0" applyFont="1" applyFill="1" applyBorder="1" applyAlignment="1">
      <alignment horizontal="center" vertical="center" wrapText="1"/>
    </xf>
    <xf numFmtId="0" fontId="81" fillId="0" borderId="29" xfId="0" applyFont="1" applyFill="1" applyBorder="1" applyAlignment="1">
      <alignment horizontal="center" vertical="center"/>
    </xf>
    <xf numFmtId="0" fontId="7" fillId="18" borderId="25" xfId="0" applyFont="1" applyFill="1" applyBorder="1" applyAlignment="1">
      <alignment horizontal="center" vertical="center" wrapText="1"/>
    </xf>
    <xf numFmtId="0" fontId="7" fillId="18" borderId="36" xfId="0" applyFont="1" applyFill="1" applyBorder="1" applyAlignment="1">
      <alignment horizontal="center" vertical="center" wrapText="1"/>
    </xf>
    <xf numFmtId="164" fontId="17" fillId="18" borderId="25" xfId="0" applyNumberFormat="1" applyFont="1" applyFill="1" applyBorder="1" applyAlignment="1">
      <alignment horizontal="center" vertical="center" wrapText="1"/>
    </xf>
    <xf numFmtId="164" fontId="17" fillId="18" borderId="36" xfId="0" applyNumberFormat="1" applyFont="1" applyFill="1" applyBorder="1" applyAlignment="1">
      <alignment horizontal="center" vertical="center" wrapText="1"/>
    </xf>
    <xf numFmtId="164" fontId="43" fillId="21" borderId="21" xfId="0" applyNumberFormat="1" applyFont="1" applyFill="1" applyBorder="1" applyAlignment="1">
      <alignment horizontal="center" vertical="center"/>
    </xf>
    <xf numFmtId="164" fontId="43" fillId="21" borderId="28" xfId="0" applyNumberFormat="1" applyFont="1" applyFill="1" applyBorder="1" applyAlignment="1">
      <alignment horizontal="center" vertical="center"/>
    </xf>
    <xf numFmtId="164" fontId="43" fillId="21" borderId="26" xfId="0" applyNumberFormat="1" applyFont="1" applyFill="1" applyBorder="1" applyAlignment="1">
      <alignment horizontal="center" vertical="center"/>
    </xf>
    <xf numFmtId="0" fontId="19" fillId="12" borderId="21" xfId="0" applyFont="1" applyFill="1" applyBorder="1" applyAlignment="1">
      <alignment horizontal="center" vertical="center" wrapText="1"/>
    </xf>
    <xf numFmtId="0" fontId="19" fillId="12" borderId="28" xfId="0" applyFont="1" applyFill="1" applyBorder="1" applyAlignment="1">
      <alignment horizontal="center" vertical="center" wrapText="1"/>
    </xf>
    <xf numFmtId="0" fontId="19" fillId="12" borderId="26" xfId="0" applyFont="1" applyFill="1" applyBorder="1" applyAlignment="1">
      <alignment horizontal="center" vertical="center" wrapText="1"/>
    </xf>
    <xf numFmtId="164" fontId="20" fillId="12" borderId="36" xfId="0" applyNumberFormat="1" applyFont="1" applyFill="1" applyBorder="1" applyAlignment="1">
      <alignment horizontal="center" vertical="center" textRotation="15"/>
    </xf>
    <xf numFmtId="164" fontId="20" fillId="12" borderId="25" xfId="0" applyNumberFormat="1" applyFont="1" applyFill="1" applyBorder="1" applyAlignment="1">
      <alignment horizontal="center" vertical="center" textRotation="15"/>
    </xf>
    <xf numFmtId="0" fontId="0" fillId="0" borderId="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 textRotation="45"/>
    </xf>
    <xf numFmtId="0" fontId="2" fillId="3" borderId="56" xfId="0" applyFont="1" applyFill="1" applyBorder="1" applyAlignment="1">
      <alignment horizontal="center" vertical="center" textRotation="45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textRotation="45"/>
    </xf>
    <xf numFmtId="0" fontId="2" fillId="3" borderId="11" xfId="0" applyFont="1" applyFill="1" applyBorder="1" applyAlignment="1">
      <alignment horizontal="center" vertical="center" textRotation="45"/>
    </xf>
    <xf numFmtId="0" fontId="10" fillId="0" borderId="5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7" fillId="16" borderId="21" xfId="0" applyFont="1" applyFill="1" applyBorder="1" applyAlignment="1">
      <alignment horizontal="center" vertical="center" wrapText="1"/>
    </xf>
    <xf numFmtId="0" fontId="7" fillId="16" borderId="26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1" fillId="16" borderId="21" xfId="0" applyFont="1" applyFill="1" applyBorder="1" applyAlignment="1">
      <alignment horizontal="center" vertical="center" wrapText="1"/>
    </xf>
    <xf numFmtId="0" fontId="21" fillId="16" borderId="2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71" fillId="0" borderId="88" xfId="0" applyFont="1" applyBorder="1" applyAlignment="1">
      <alignment horizontal="center"/>
    </xf>
    <xf numFmtId="0" fontId="38" fillId="0" borderId="0" xfId="0" applyFont="1" applyAlignment="1">
      <alignment horizontal="right"/>
    </xf>
    <xf numFmtId="0" fontId="0" fillId="34" borderId="74" xfId="0" applyFill="1" applyBorder="1" applyAlignment="1" applyProtection="1">
      <alignment horizontal="center"/>
    </xf>
    <xf numFmtId="0" fontId="38" fillId="0" borderId="74" xfId="0" applyFont="1" applyBorder="1" applyAlignment="1">
      <alignment horizontal="center"/>
    </xf>
    <xf numFmtId="0" fontId="0" fillId="0" borderId="74" xfId="0" applyBorder="1" applyAlignment="1" applyProtection="1">
      <alignment horizontal="center"/>
    </xf>
    <xf numFmtId="0" fontId="21" fillId="0" borderId="70" xfId="0" applyFont="1" applyBorder="1" applyAlignment="1">
      <alignment horizontal="left"/>
    </xf>
    <xf numFmtId="0" fontId="64" fillId="30" borderId="71" xfId="0" applyFont="1" applyFill="1" applyBorder="1" applyAlignment="1">
      <alignment horizontal="center" vertical="center"/>
    </xf>
    <xf numFmtId="0" fontId="0" fillId="31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0" fillId="32" borderId="0" xfId="0" applyFill="1" applyAlignment="1">
      <alignment horizontal="center"/>
    </xf>
    <xf numFmtId="0" fontId="38" fillId="19" borderId="0" xfId="0" applyFont="1" applyFill="1" applyAlignment="1">
      <alignment horizontal="right"/>
    </xf>
    <xf numFmtId="0" fontId="67" fillId="34" borderId="78" xfId="0" applyFont="1" applyFill="1" applyBorder="1" applyAlignment="1">
      <alignment horizontal="center"/>
    </xf>
    <xf numFmtId="0" fontId="67" fillId="34" borderId="0" xfId="0" applyFont="1" applyFill="1" applyBorder="1" applyAlignment="1">
      <alignment horizontal="center"/>
    </xf>
    <xf numFmtId="0" fontId="67" fillId="34" borderId="79" xfId="0" applyFont="1" applyFill="1" applyBorder="1" applyAlignment="1">
      <alignment horizontal="center"/>
    </xf>
    <xf numFmtId="0" fontId="67" fillId="35" borderId="0" xfId="0" applyFont="1" applyFill="1" applyBorder="1" applyAlignment="1">
      <alignment horizontal="center"/>
    </xf>
    <xf numFmtId="0" fontId="67" fillId="35" borderId="80" xfId="0" applyFont="1" applyFill="1" applyBorder="1" applyAlignment="1">
      <alignment horizontal="center"/>
    </xf>
    <xf numFmtId="0" fontId="21" fillId="30" borderId="72" xfId="0" applyFont="1" applyFill="1" applyBorder="1" applyAlignment="1">
      <alignment horizontal="center" vertical="center"/>
    </xf>
    <xf numFmtId="0" fontId="21" fillId="30" borderId="73" xfId="0" applyFont="1" applyFill="1" applyBorder="1" applyAlignment="1">
      <alignment horizontal="center" vertical="center"/>
    </xf>
  </cellXfs>
  <cellStyles count="8">
    <cellStyle name="%" xfId="5"/>
    <cellStyle name="% 2" xfId="6"/>
    <cellStyle name="Standard" xfId="0" builtinId="0"/>
    <cellStyle name="Standard 2" xfId="2"/>
    <cellStyle name="Standard 2 2" xfId="3"/>
    <cellStyle name="Standard 3 2" xfId="4"/>
    <cellStyle name="Standard 9" xfId="7"/>
    <cellStyle name="Währung" xfId="1" builtinId="4"/>
  </cellStyles>
  <dxfs count="26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rgb="FF0070C0"/>
      </font>
    </dxf>
    <dxf>
      <font>
        <b/>
        <i val="0"/>
        <color theme="9" tint="-0.24994659260841701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rgb="FF0070C0"/>
      </font>
    </dxf>
    <dxf>
      <font>
        <b/>
        <i val="0"/>
        <color theme="9" tint="-0.24994659260841701"/>
      </font>
    </dxf>
    <dxf>
      <font>
        <condense val="0"/>
        <extend val="0"/>
        <color indexed="12"/>
      </font>
    </dxf>
    <dxf>
      <font>
        <b/>
        <i val="0"/>
        <color theme="9" tint="-0.499984740745262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B0F0"/>
      </font>
    </dxf>
    <dxf>
      <font>
        <b/>
        <i val="0"/>
        <color rgb="FF1717ED"/>
      </font>
    </dxf>
    <dxf>
      <font>
        <b/>
        <i val="0"/>
        <color rgb="FF0070C0"/>
      </font>
    </dxf>
    <dxf>
      <font>
        <b/>
        <i val="0"/>
        <color theme="9" tint="-0.24994659260841701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2"/>
      </font>
    </dxf>
    <dxf>
      <font>
        <color rgb="FF00B0F0"/>
      </font>
    </dxf>
    <dxf>
      <font>
        <b/>
        <i val="0"/>
        <color rgb="FF1717ED"/>
      </font>
    </dxf>
    <dxf>
      <font>
        <color rgb="FF005C2A"/>
      </font>
    </dxf>
    <dxf>
      <font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2060"/>
      </font>
    </dxf>
  </dxfs>
  <tableStyles count="0" defaultTableStyle="TableStyleMedium9" defaultPivotStyle="PivotStyleLight16"/>
  <colors>
    <mruColors>
      <color rgb="FF33CCCC"/>
      <color rgb="FFC30DAD"/>
      <color rgb="FFEBE005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</xdr:row>
      <xdr:rowOff>1</xdr:rowOff>
    </xdr:from>
    <xdr:ext cx="1058334" cy="515013"/>
    <xdr:sp macro="[0]!zurauswertung8spieler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3503083" y="65616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Auswertung</a:t>
          </a:r>
        </a:p>
      </xdr:txBody>
    </xdr:sp>
    <xdr:clientData/>
  </xdr:oneCellAnchor>
  <xdr:oneCellAnchor>
    <xdr:from>
      <xdr:col>39</xdr:col>
      <xdr:colOff>656167</xdr:colOff>
      <xdr:row>0</xdr:row>
      <xdr:rowOff>0</xdr:rowOff>
    </xdr:from>
    <xdr:ext cx="1058334" cy="303673"/>
    <xdr:sp macro="[0]!zureingabe1000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30924500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9</xdr:col>
      <xdr:colOff>963086</xdr:colOff>
      <xdr:row>0</xdr:row>
      <xdr:rowOff>0</xdr:rowOff>
    </xdr:from>
    <xdr:ext cx="878417" cy="303673"/>
    <xdr:sp macro="[0]!zuspiel7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4466169" y="0"/>
          <a:ext cx="87841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7</a:t>
          </a:r>
        </a:p>
      </xdr:txBody>
    </xdr:sp>
    <xdr:clientData/>
  </xdr:oneCellAnchor>
  <xdr:oneCellAnchor>
    <xdr:from>
      <xdr:col>16</xdr:col>
      <xdr:colOff>1047745</xdr:colOff>
      <xdr:row>0</xdr:row>
      <xdr:rowOff>0</xdr:rowOff>
    </xdr:from>
    <xdr:ext cx="1037167" cy="303673"/>
    <xdr:sp macro="[0]!zuspiel13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11588745" y="0"/>
          <a:ext cx="103716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13</a:t>
          </a:r>
        </a:p>
      </xdr:txBody>
    </xdr:sp>
    <xdr:clientData/>
  </xdr:oneCellAnchor>
  <xdr:oneCellAnchor>
    <xdr:from>
      <xdr:col>23</xdr:col>
      <xdr:colOff>0</xdr:colOff>
      <xdr:row>0</xdr:row>
      <xdr:rowOff>0</xdr:rowOff>
    </xdr:from>
    <xdr:ext cx="1037167" cy="303673"/>
    <xdr:sp macro="[0]!zuspiel19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16224250" y="0"/>
          <a:ext cx="103716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19</a:t>
          </a:r>
        </a:p>
      </xdr:txBody>
    </xdr:sp>
    <xdr:clientData/>
  </xdr:oneCellAnchor>
  <xdr:oneCellAnchor>
    <xdr:from>
      <xdr:col>29</xdr:col>
      <xdr:colOff>0</xdr:colOff>
      <xdr:row>0</xdr:row>
      <xdr:rowOff>1</xdr:rowOff>
    </xdr:from>
    <xdr:ext cx="1037167" cy="303673"/>
    <xdr:sp macro="[0]!zureingabe1000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21685250" y="1"/>
          <a:ext cx="103716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1</a:t>
          </a:r>
        </a:p>
      </xdr:txBody>
    </xdr:sp>
    <xdr:clientData/>
  </xdr:oneCellAnchor>
  <xdr:oneCellAnchor>
    <xdr:from>
      <xdr:col>35</xdr:col>
      <xdr:colOff>10583</xdr:colOff>
      <xdr:row>0</xdr:row>
      <xdr:rowOff>412737</xdr:rowOff>
    </xdr:from>
    <xdr:ext cx="1820334" cy="303673"/>
    <xdr:sp macro="[0]!zumfinale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30458833" y="412737"/>
          <a:ext cx="1820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Zum</a:t>
          </a:r>
          <a:r>
            <a:rPr lang="de-DE" sz="1350" baseline="0"/>
            <a:t> 1/8 und Finale</a:t>
          </a:r>
          <a:endParaRPr lang="de-DE" sz="1350"/>
        </a:p>
      </xdr:txBody>
    </xdr:sp>
    <xdr:clientData/>
  </xdr:oneCellAnchor>
  <xdr:twoCellAnchor editAs="oneCell">
    <xdr:from>
      <xdr:col>7</xdr:col>
      <xdr:colOff>0</xdr:colOff>
      <xdr:row>2</xdr:row>
      <xdr:rowOff>0</xdr:rowOff>
    </xdr:from>
    <xdr:to>
      <xdr:col>9</xdr:col>
      <xdr:colOff>330687</xdr:colOff>
      <xdr:row>3</xdr:row>
      <xdr:rowOff>560917</xdr:rowOff>
    </xdr:to>
    <xdr:pic macro="[0]!löschen8spieler2019">
      <xdr:nvPicPr>
        <xdr:cNvPr id="1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180167" y="1153583"/>
          <a:ext cx="1060937" cy="1153584"/>
        </a:xfrm>
        <a:prstGeom prst="rect">
          <a:avLst/>
        </a:prstGeom>
        <a:noFill/>
      </xdr:spPr>
    </xdr:pic>
    <xdr:clientData/>
  </xdr:twoCellAnchor>
  <xdr:twoCellAnchor>
    <xdr:from>
      <xdr:col>7</xdr:col>
      <xdr:colOff>28575</xdr:colOff>
      <xdr:row>3</xdr:row>
      <xdr:rowOff>228600</xdr:rowOff>
    </xdr:from>
    <xdr:to>
      <xdr:col>8</xdr:col>
      <xdr:colOff>342900</xdr:colOff>
      <xdr:row>3</xdr:row>
      <xdr:rowOff>455083</xdr:rowOff>
    </xdr:to>
    <xdr:sp macro="[0]!löschen8spielertabelle1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2208742" y="1974850"/>
          <a:ext cx="663575" cy="2264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7</xdr:col>
          <xdr:colOff>0</xdr:colOff>
          <xdr:row>1</xdr:row>
          <xdr:rowOff>400050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</xdr:row>
          <xdr:rowOff>219075</xdr:rowOff>
        </xdr:from>
        <xdr:to>
          <xdr:col>9</xdr:col>
          <xdr:colOff>381000</xdr:colOff>
          <xdr:row>5</xdr:row>
          <xdr:rowOff>552450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Wurf zurücknehmen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656167</xdr:colOff>
      <xdr:row>0</xdr:row>
      <xdr:rowOff>0</xdr:rowOff>
    </xdr:from>
    <xdr:ext cx="1058334" cy="303673"/>
    <xdr:sp macro="[0]!zureingabe500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4231792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0</xdr:colOff>
      <xdr:row>6</xdr:row>
      <xdr:rowOff>391583</xdr:rowOff>
    </xdr:from>
    <xdr:ext cx="1058334" cy="515013"/>
    <xdr:sp macro="[0]!Ruecknahme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2180167" y="3915833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oneCellAnchor>
    <xdr:from>
      <xdr:col>9</xdr:col>
      <xdr:colOff>963086</xdr:colOff>
      <xdr:row>0</xdr:row>
      <xdr:rowOff>0</xdr:rowOff>
    </xdr:from>
    <xdr:ext cx="878417" cy="303673"/>
    <xdr:sp macro="[0]!zuspiel7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4477811" y="0"/>
          <a:ext cx="87841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7</a:t>
          </a:r>
        </a:p>
      </xdr:txBody>
    </xdr:sp>
    <xdr:clientData/>
  </xdr:oneCellAnchor>
  <xdr:oneCellAnchor>
    <xdr:from>
      <xdr:col>16</xdr:col>
      <xdr:colOff>1047745</xdr:colOff>
      <xdr:row>0</xdr:row>
      <xdr:rowOff>0</xdr:rowOff>
    </xdr:from>
    <xdr:ext cx="1037167" cy="303673"/>
    <xdr:sp macro="[0]!zuspiel13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11601445" y="0"/>
          <a:ext cx="103716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13</a:t>
          </a:r>
        </a:p>
      </xdr:txBody>
    </xdr:sp>
    <xdr:clientData/>
  </xdr:oneCellAnchor>
  <xdr:oneCellAnchor>
    <xdr:from>
      <xdr:col>23</xdr:col>
      <xdr:colOff>0</xdr:colOff>
      <xdr:row>0</xdr:row>
      <xdr:rowOff>0</xdr:rowOff>
    </xdr:from>
    <xdr:ext cx="1037167" cy="303673"/>
    <xdr:sp macro="[0]!zuspiel19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7887950" y="0"/>
          <a:ext cx="103716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19</a:t>
          </a:r>
        </a:p>
      </xdr:txBody>
    </xdr:sp>
    <xdr:clientData/>
  </xdr:oneCellAnchor>
  <xdr:oneCellAnchor>
    <xdr:from>
      <xdr:col>29</xdr:col>
      <xdr:colOff>0</xdr:colOff>
      <xdr:row>0</xdr:row>
      <xdr:rowOff>1</xdr:rowOff>
    </xdr:from>
    <xdr:ext cx="1037167" cy="303673"/>
    <xdr:sp macro="[0]!zureingabe500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24174450" y="1"/>
          <a:ext cx="1037167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Spiel 1</a:t>
          </a:r>
        </a:p>
      </xdr:txBody>
    </xdr:sp>
    <xdr:clientData/>
  </xdr:oneCellAnchor>
  <xdr:oneCellAnchor>
    <xdr:from>
      <xdr:col>35</xdr:col>
      <xdr:colOff>0</xdr:colOff>
      <xdr:row>0</xdr:row>
      <xdr:rowOff>476250</xdr:rowOff>
    </xdr:from>
    <xdr:ext cx="1746250" cy="303673"/>
    <xdr:sp macro="[0]!zujedergegenjeden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30448250" y="476250"/>
          <a:ext cx="1746250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jeder gegen jeden</a:t>
          </a:r>
        </a:p>
      </xdr:txBody>
    </xdr:sp>
    <xdr:clientData/>
  </xdr:oneCellAnchor>
  <xdr:twoCellAnchor editAs="oneCell">
    <xdr:from>
      <xdr:col>7</xdr:col>
      <xdr:colOff>0</xdr:colOff>
      <xdr:row>2</xdr:row>
      <xdr:rowOff>0</xdr:rowOff>
    </xdr:from>
    <xdr:to>
      <xdr:col>9</xdr:col>
      <xdr:colOff>330687</xdr:colOff>
      <xdr:row>5</xdr:row>
      <xdr:rowOff>165100</xdr:rowOff>
    </xdr:to>
    <xdr:pic>
      <xdr:nvPicPr>
        <xdr:cNvPr id="1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90800" y="847725"/>
          <a:ext cx="792121" cy="984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28575</xdr:colOff>
      <xdr:row>3</xdr:row>
      <xdr:rowOff>228600</xdr:rowOff>
    </xdr:from>
    <xdr:to>
      <xdr:col>8</xdr:col>
      <xdr:colOff>342900</xdr:colOff>
      <xdr:row>4</xdr:row>
      <xdr:rowOff>219075</xdr:rowOff>
    </xdr:to>
    <xdr:sp macro="[0]!löschen8spielertabelle1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2619375" y="1323975"/>
          <a:ext cx="6667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xdr:oneCellAnchor>
    <xdr:from>
      <xdr:col>6</xdr:col>
      <xdr:colOff>243454</xdr:colOff>
      <xdr:row>1</xdr:row>
      <xdr:rowOff>0</xdr:rowOff>
    </xdr:from>
    <xdr:ext cx="1291168" cy="280205"/>
    <xdr:sp macro="[0]!zurauswertung1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2137871" y="656167"/>
          <a:ext cx="1291168" cy="28020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>
              <a:solidFill>
                <a:schemeClr val="tx1"/>
              </a:solidFill>
              <a:latin typeface="+mn-lt"/>
              <a:ea typeface="+mn-ea"/>
              <a:cs typeface="+mn-cs"/>
            </a:rPr>
            <a:t>Zu </a:t>
          </a:r>
          <a:r>
            <a:rPr lang="de-DE" sz="1200">
              <a:solidFill>
                <a:schemeClr val="tx1"/>
              </a:solidFill>
              <a:latin typeface="+mn-lt"/>
              <a:ea typeface="+mn-ea"/>
              <a:cs typeface="+mn-cs"/>
            </a:rPr>
            <a:t>Auswertung</a:t>
          </a:r>
          <a:r>
            <a:rPr lang="de-DE" sz="1100">
              <a:solidFill>
                <a:schemeClr val="tx1"/>
              </a:solidFill>
              <a:latin typeface="+mn-lt"/>
              <a:ea typeface="+mn-ea"/>
              <a:cs typeface="+mn-cs"/>
            </a:rPr>
            <a:t> 1</a:t>
          </a:r>
          <a:endParaRPr lang="de-DE" sz="12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7</xdr:col>
          <xdr:colOff>0</xdr:colOff>
          <xdr:row>1</xdr:row>
          <xdr:rowOff>400050</xdr:rowOff>
        </xdr:to>
        <xdr:sp macro="" textlink="">
          <xdr:nvSpPr>
            <xdr:cNvPr id="3073" name="Spin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6</xdr:row>
          <xdr:rowOff>9525</xdr:rowOff>
        </xdr:from>
        <xdr:to>
          <xdr:col>9</xdr:col>
          <xdr:colOff>104775</xdr:colOff>
          <xdr:row>6</xdr:row>
          <xdr:rowOff>381000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3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Wurf zurücknehmen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609600</xdr:colOff>
          <xdr:row>3</xdr:row>
          <xdr:rowOff>47625</xdr:rowOff>
        </xdr:from>
        <xdr:to>
          <xdr:col>36</xdr:col>
          <xdr:colOff>695325</xdr:colOff>
          <xdr:row>6</xdr:row>
          <xdr:rowOff>95250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4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68780" y="1547813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4651374" y="28680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8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65685" y="3290092"/>
          <a:ext cx="428626" cy="1146834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10" name="Grafik 9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9337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12" name="Pfeil nach oben 11"/>
        <xdr:cNvSpPr/>
      </xdr:nvSpPr>
      <xdr:spPr>
        <a:xfrm>
          <a:off x="18848614" y="12238264"/>
          <a:ext cx="217714" cy="484414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24577" name="SpinButton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10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38100</xdr:rowOff>
        </xdr:from>
        <xdr:to>
          <xdr:col>9</xdr:col>
          <xdr:colOff>285750</xdr:colOff>
          <xdr:row>5</xdr:row>
          <xdr:rowOff>28575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10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22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25601" name="SpinButton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11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38100</xdr:rowOff>
        </xdr:from>
        <xdr:to>
          <xdr:col>9</xdr:col>
          <xdr:colOff>285750</xdr:colOff>
          <xdr:row>5</xdr:row>
          <xdr:rowOff>28575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11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11</xdr:row>
          <xdr:rowOff>38100</xdr:rowOff>
        </xdr:from>
        <xdr:to>
          <xdr:col>9</xdr:col>
          <xdr:colOff>285750</xdr:colOff>
          <xdr:row>12</xdr:row>
          <xdr:rowOff>28575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11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1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26625" name="SpinButton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1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38100</xdr:rowOff>
        </xdr:from>
        <xdr:to>
          <xdr:col>9</xdr:col>
          <xdr:colOff>285750</xdr:colOff>
          <xdr:row>5</xdr:row>
          <xdr:rowOff>28575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12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24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27649" name="SpinButton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13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38100</xdr:rowOff>
        </xdr:from>
        <xdr:to>
          <xdr:col>9</xdr:col>
          <xdr:colOff>285750</xdr:colOff>
          <xdr:row>5</xdr:row>
          <xdr:rowOff>28575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13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11</xdr:row>
          <xdr:rowOff>76200</xdr:rowOff>
        </xdr:from>
        <xdr:to>
          <xdr:col>9</xdr:col>
          <xdr:colOff>257175</xdr:colOff>
          <xdr:row>12</xdr:row>
          <xdr:rowOff>66675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13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1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28673" name="SpinButton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14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38100</xdr:rowOff>
        </xdr:from>
        <xdr:to>
          <xdr:col>9</xdr:col>
          <xdr:colOff>285750</xdr:colOff>
          <xdr:row>5</xdr:row>
          <xdr:rowOff>28575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  <a:ext uri="{FF2B5EF4-FFF2-40B4-BE49-F238E27FC236}">
                  <a16:creationId xmlns:a16="http://schemas.microsoft.com/office/drawing/2014/main" id="{00000000-0008-0000-1400-000002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26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29697" name="SpinButton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15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38100</xdr:rowOff>
        </xdr:from>
        <xdr:to>
          <xdr:col>9</xdr:col>
          <xdr:colOff>285750</xdr:colOff>
          <xdr:row>5</xdr:row>
          <xdr:rowOff>28575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  <a:ext uri="{FF2B5EF4-FFF2-40B4-BE49-F238E27FC236}">
                  <a16:creationId xmlns:a16="http://schemas.microsoft.com/office/drawing/2014/main" id="{00000000-0008-0000-1500-000002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11</xdr:row>
          <xdr:rowOff>104775</xdr:rowOff>
        </xdr:from>
        <xdr:to>
          <xdr:col>9</xdr:col>
          <xdr:colOff>257175</xdr:colOff>
          <xdr:row>12</xdr:row>
          <xdr:rowOff>95250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  <a:ext uri="{FF2B5EF4-FFF2-40B4-BE49-F238E27FC236}">
                  <a16:creationId xmlns:a16="http://schemas.microsoft.com/office/drawing/2014/main" id="{00000000-0008-0000-1500-000003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1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30721" name="SpinButton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1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38100</xdr:rowOff>
        </xdr:from>
        <xdr:to>
          <xdr:col>9</xdr:col>
          <xdr:colOff>285750</xdr:colOff>
          <xdr:row>5</xdr:row>
          <xdr:rowOff>28575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16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28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948518</xdr:colOff>
      <xdr:row>0</xdr:row>
      <xdr:rowOff>0</xdr:rowOff>
    </xdr:from>
    <xdr:ext cx="1058334" cy="303673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8311343" y="0"/>
          <a:ext cx="1058334" cy="30367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Zu r Eingabe</a:t>
          </a:r>
        </a:p>
      </xdr:txBody>
    </xdr:sp>
    <xdr:clientData/>
  </xdr:oneCellAnchor>
  <xdr:oneCellAnchor>
    <xdr:from>
      <xdr:col>7</xdr:col>
      <xdr:colOff>63500</xdr:colOff>
      <xdr:row>5</xdr:row>
      <xdr:rowOff>232833</xdr:rowOff>
    </xdr:from>
    <xdr:ext cx="1058334" cy="515013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 txBox="1"/>
      </xdr:nvSpPr>
      <xdr:spPr>
        <a:xfrm>
          <a:off x="2654300" y="2395008"/>
          <a:ext cx="1058334" cy="515013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1350"/>
            <a:t>Rücknahme von Würfe</a:t>
          </a:r>
        </a:p>
      </xdr:txBody>
    </xdr:sp>
    <xdr:clientData/>
  </xdr:oneCellAnchor>
  <xdr:twoCellAnchor editAs="oneCell">
    <xdr:from>
      <xdr:col>0</xdr:col>
      <xdr:colOff>35719</xdr:colOff>
      <xdr:row>14</xdr:row>
      <xdr:rowOff>23812</xdr:rowOff>
    </xdr:from>
    <xdr:to>
      <xdr:col>1</xdr:col>
      <xdr:colOff>238124</xdr:colOff>
      <xdr:row>16</xdr:row>
      <xdr:rowOff>277676</xdr:rowOff>
    </xdr:to>
    <xdr:pic macro="[0]!löschen8spieler2019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719" y="5957887"/>
          <a:ext cx="678655" cy="1139689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64293</xdr:colOff>
      <xdr:row>16</xdr:row>
      <xdr:rowOff>95253</xdr:rowOff>
    </xdr:from>
    <xdr:to>
      <xdr:col>1</xdr:col>
      <xdr:colOff>261936</xdr:colOff>
      <xdr:row>16</xdr:row>
      <xdr:rowOff>273844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 txBox="1"/>
      </xdr:nvSpPr>
      <xdr:spPr>
        <a:xfrm>
          <a:off x="64293" y="6915153"/>
          <a:ext cx="673893" cy="1785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123825</xdr:rowOff>
        </xdr:to>
        <xdr:sp macro="" textlink="">
          <xdr:nvSpPr>
            <xdr:cNvPr id="31745" name="SpinButton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17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3</xdr:row>
          <xdr:rowOff>38100</xdr:rowOff>
        </xdr:from>
        <xdr:to>
          <xdr:col>9</xdr:col>
          <xdr:colOff>285750</xdr:colOff>
          <xdr:row>4</xdr:row>
          <xdr:rowOff>28575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  <a:ext uri="{FF2B5EF4-FFF2-40B4-BE49-F238E27FC236}">
                  <a16:creationId xmlns:a16="http://schemas.microsoft.com/office/drawing/2014/main" id="{00000000-0008-0000-1700-000002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1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75777" name="Button 1" hidden="1">
              <a:extLst>
                <a:ext uri="{63B3BB69-23CF-44E3-9099-C40C66FF867C}">
                  <a14:compatExt spid="_x0000_s75777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75778" name="Button 2" hidden="1">
              <a:extLst>
                <a:ext uri="{63B3BB69-23CF-44E3-9099-C40C66FF867C}">
                  <a14:compatExt spid="_x0000_s75778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76801" name="Button 1" hidden="1">
              <a:extLst>
                <a:ext uri="{63B3BB69-23CF-44E3-9099-C40C66FF867C}">
                  <a14:compatExt spid="_x0000_s76801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76802" name="Button 2" hidden="1">
              <a:extLst>
                <a:ext uri="{63B3BB69-23CF-44E3-9099-C40C66FF867C}">
                  <a14:compatExt spid="_x0000_s76802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77825" name="Button 1" hidden="1">
              <a:extLst>
                <a:ext uri="{63B3BB69-23CF-44E3-9099-C40C66FF867C}">
                  <a14:compatExt spid="_x0000_s77825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77826" name="Button 2" hidden="1">
              <a:extLst>
                <a:ext uri="{63B3BB69-23CF-44E3-9099-C40C66FF867C}">
                  <a14:compatExt spid="_x0000_s77826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78849" name="Button 1" hidden="1">
              <a:extLst>
                <a:ext uri="{63B3BB69-23CF-44E3-9099-C40C66FF867C}">
                  <a14:compatExt spid="_x0000_s78849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78850" name="Button 2" hidden="1">
              <a:extLst>
                <a:ext uri="{63B3BB69-23CF-44E3-9099-C40C66FF867C}">
                  <a14:compatExt spid="_x0000_s78850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79873" name="Button 1" hidden="1">
              <a:extLst>
                <a:ext uri="{63B3BB69-23CF-44E3-9099-C40C66FF867C}">
                  <a14:compatExt spid="_x0000_s79873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79874" name="Button 2" hidden="1">
              <a:extLst>
                <a:ext uri="{63B3BB69-23CF-44E3-9099-C40C66FF867C}">
                  <a14:compatExt spid="_x0000_s79874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0897" name="Button 1" hidden="1">
              <a:extLst>
                <a:ext uri="{63B3BB69-23CF-44E3-9099-C40C66FF867C}">
                  <a14:compatExt spid="_x0000_s80897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0898" name="Button 2" hidden="1">
              <a:extLst>
                <a:ext uri="{63B3BB69-23CF-44E3-9099-C40C66FF867C}">
                  <a14:compatExt spid="_x0000_s80898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1921" name="Button 1" hidden="1">
              <a:extLst>
                <a:ext uri="{63B3BB69-23CF-44E3-9099-C40C66FF867C}">
                  <a14:compatExt spid="_x0000_s81921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1922" name="Button 2" hidden="1">
              <a:extLst>
                <a:ext uri="{63B3BB69-23CF-44E3-9099-C40C66FF867C}">
                  <a14:compatExt spid="_x0000_s81922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2945" name="Button 1" hidden="1">
              <a:extLst>
                <a:ext uri="{63B3BB69-23CF-44E3-9099-C40C66FF867C}">
                  <a14:compatExt spid="_x0000_s82945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2946" name="Button 2" hidden="1">
              <a:extLst>
                <a:ext uri="{63B3BB69-23CF-44E3-9099-C40C66FF867C}">
                  <a14:compatExt spid="_x0000_s82946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3969" name="Button 1" hidden="1">
              <a:extLst>
                <a:ext uri="{63B3BB69-23CF-44E3-9099-C40C66FF867C}">
                  <a14:compatExt spid="_x0000_s83969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3970" name="Button 2" hidden="1">
              <a:extLst>
                <a:ext uri="{63B3BB69-23CF-44E3-9099-C40C66FF867C}">
                  <a14:compatExt spid="_x0000_s83970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4993" name="Button 1" hidden="1">
              <a:extLst>
                <a:ext uri="{63B3BB69-23CF-44E3-9099-C40C66FF867C}">
                  <a14:compatExt spid="_x0000_s84993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4994" name="Button 2" hidden="1">
              <a:extLst>
                <a:ext uri="{63B3BB69-23CF-44E3-9099-C40C66FF867C}">
                  <a14:compatExt spid="_x0000_s84994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6017" name="Button 1" hidden="1">
              <a:extLst>
                <a:ext uri="{63B3BB69-23CF-44E3-9099-C40C66FF867C}">
                  <a14:compatExt spid="_x0000_s86017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6018" name="Button 2" hidden="1">
              <a:extLst>
                <a:ext uri="{63B3BB69-23CF-44E3-9099-C40C66FF867C}">
                  <a14:compatExt spid="_x0000_s86018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7041" name="Button 1" hidden="1">
              <a:extLst>
                <a:ext uri="{63B3BB69-23CF-44E3-9099-C40C66FF867C}">
                  <a14:compatExt spid="_x0000_s87041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7042" name="Button 2" hidden="1">
              <a:extLst>
                <a:ext uri="{63B3BB69-23CF-44E3-9099-C40C66FF867C}">
                  <a14:compatExt spid="_x0000_s87042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8066" name="Button 2" hidden="1">
              <a:extLst>
                <a:ext uri="{63B3BB69-23CF-44E3-9099-C40C66FF867C}">
                  <a14:compatExt spid="_x0000_s88066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89089" name="Button 1" hidden="1">
              <a:extLst>
                <a:ext uri="{63B3BB69-23CF-44E3-9099-C40C66FF867C}">
                  <a14:compatExt spid="_x0000_s89089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89090" name="Button 2" hidden="1">
              <a:extLst>
                <a:ext uri="{63B3BB69-23CF-44E3-9099-C40C66FF867C}">
                  <a14:compatExt spid="_x0000_s89090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90113" name="Button 1" hidden="1">
              <a:extLst>
                <a:ext uri="{63B3BB69-23CF-44E3-9099-C40C66FF867C}">
                  <a14:compatExt spid="_x0000_s90113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90114" name="Button 2" hidden="1">
              <a:extLst>
                <a:ext uri="{63B3BB69-23CF-44E3-9099-C40C66FF867C}">
                  <a14:compatExt spid="_x0000_s90114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91137" name="Button 1" hidden="1">
              <a:extLst>
                <a:ext uri="{63B3BB69-23CF-44E3-9099-C40C66FF867C}">
                  <a14:compatExt spid="_x0000_s91137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91138" name="Button 2" hidden="1">
              <a:extLst>
                <a:ext uri="{63B3BB69-23CF-44E3-9099-C40C66FF867C}">
                  <a14:compatExt spid="_x0000_s91138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92161" name="Button 1" hidden="1">
              <a:extLst>
                <a:ext uri="{63B3BB69-23CF-44E3-9099-C40C66FF867C}">
                  <a14:compatExt spid="_x0000_s92161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92162" name="Button 2" hidden="1">
              <a:extLst>
                <a:ext uri="{63B3BB69-23CF-44E3-9099-C40C66FF867C}">
                  <a14:compatExt spid="_x0000_s92162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93185" name="Button 1" hidden="1">
              <a:extLst>
                <a:ext uri="{63B3BB69-23CF-44E3-9099-C40C66FF867C}">
                  <a14:compatExt spid="_x0000_s93185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93186" name="Button 2" hidden="1">
              <a:extLst>
                <a:ext uri="{63B3BB69-23CF-44E3-9099-C40C66FF867C}">
                  <a14:compatExt spid="_x0000_s93186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32530</xdr:colOff>
      <xdr:row>3</xdr:row>
      <xdr:rowOff>0</xdr:rowOff>
    </xdr:from>
    <xdr:ext cx="2007408" cy="428625"/>
    <xdr:sp macro="[0]!zureingabe500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10671955" y="1543050"/>
          <a:ext cx="2007408" cy="428625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noAutofit/>
        </a:bodyPr>
        <a:lstStyle/>
        <a:p>
          <a:pPr algn="ctr"/>
          <a:r>
            <a:rPr lang="de-DE" sz="1800">
              <a:latin typeface="Algerian" panose="04020705040A02060702" pitchFamily="82" charset="0"/>
            </a:rPr>
            <a:t>Zur Eingabe</a:t>
          </a:r>
        </a:p>
      </xdr:txBody>
    </xdr:sp>
    <xdr:clientData/>
  </xdr:oneCellAnchor>
  <xdr:oneCellAnchor>
    <xdr:from>
      <xdr:col>11</xdr:col>
      <xdr:colOff>95249</xdr:colOff>
      <xdr:row>6</xdr:row>
      <xdr:rowOff>42334</xdr:rowOff>
    </xdr:from>
    <xdr:ext cx="746125" cy="342786"/>
    <xdr:sp macro="[0]!Ruecknahme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8753474" y="2842684"/>
          <a:ext cx="746125" cy="342786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de-DE" sz="800"/>
            <a:t>Rücknahme von Würfe</a:t>
          </a:r>
        </a:p>
      </xdr:txBody>
    </xdr:sp>
    <xdr:clientData/>
  </xdr:oneCellAnchor>
  <xdr:twoCellAnchor editAs="oneCell">
    <xdr:from>
      <xdr:col>10</xdr:col>
      <xdr:colOff>325435</xdr:colOff>
      <xdr:row>7</xdr:row>
      <xdr:rowOff>154779</xdr:rowOff>
    </xdr:from>
    <xdr:to>
      <xdr:col>11</xdr:col>
      <xdr:colOff>126999</xdr:colOff>
      <xdr:row>10</xdr:row>
      <xdr:rowOff>39551</xdr:rowOff>
    </xdr:to>
    <xdr:pic macro="[0]!löschen8spielertabelle1">
      <xdr:nvPicPr>
        <xdr:cNvPr id="4" name="Picture 6" descr="Dart-Dartspieler-Dartplayer-16-cm-Sport-Funny-Figur-Kollektion-Neu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355010" y="3374229"/>
          <a:ext cx="430214" cy="114207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</xdr:row>
          <xdr:rowOff>38100</xdr:rowOff>
        </xdr:from>
        <xdr:to>
          <xdr:col>20</xdr:col>
          <xdr:colOff>895350</xdr:colOff>
          <xdr:row>4</xdr:row>
          <xdr:rowOff>361950</xdr:rowOff>
        </xdr:to>
        <xdr:sp macro="" textlink="">
          <xdr:nvSpPr>
            <xdr:cNvPr id="94209" name="Button 1" hidden="1">
              <a:extLst>
                <a:ext uri="{63B3BB69-23CF-44E3-9099-C40C66FF867C}">
                  <a14:compatExt spid="_x0000_s94209"/>
                </a:ext>
                <a:ext uri="{FF2B5EF4-FFF2-40B4-BE49-F238E27FC236}">
                  <a16:creationId xmlns:a16="http://schemas.microsoft.com/office/drawing/2014/main" id="{00000000-0008-0000-05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 Runde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6</xdr:row>
          <xdr:rowOff>19050</xdr:rowOff>
        </xdr:from>
        <xdr:to>
          <xdr:col>20</xdr:col>
          <xdr:colOff>714375</xdr:colOff>
          <xdr:row>6</xdr:row>
          <xdr:rowOff>390525</xdr:rowOff>
        </xdr:to>
        <xdr:sp macro="" textlink="">
          <xdr:nvSpPr>
            <xdr:cNvPr id="94210" name="Button 2" hidden="1">
              <a:extLst>
                <a:ext uri="{63B3BB69-23CF-44E3-9099-C40C66FF867C}">
                  <a14:compatExt spid="_x0000_s94210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Zur Auswertung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1085850</xdr:colOff>
      <xdr:row>2</xdr:row>
      <xdr:rowOff>17462</xdr:rowOff>
    </xdr:to>
    <xdr:pic macro="[1]!GameOn">
      <xdr:nvPicPr>
        <xdr:cNvPr id="7" name="Grafik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1085850" cy="1046162"/>
        </a:xfrm>
        <a:prstGeom prst="rect">
          <a:avLst/>
        </a:prstGeom>
      </xdr:spPr>
    </xdr:pic>
    <xdr:clientData/>
  </xdr:twoCellAnchor>
  <xdr:twoCellAnchor>
    <xdr:from>
      <xdr:col>3</xdr:col>
      <xdr:colOff>27214</xdr:colOff>
      <xdr:row>1</xdr:row>
      <xdr:rowOff>789214</xdr:rowOff>
    </xdr:from>
    <xdr:to>
      <xdr:col>3</xdr:col>
      <xdr:colOff>244928</xdr:colOff>
      <xdr:row>2</xdr:row>
      <xdr:rowOff>244928</xdr:rowOff>
    </xdr:to>
    <xdr:sp macro="" textlink="">
      <xdr:nvSpPr>
        <xdr:cNvPr id="8" name="Pfeil nach oben 7"/>
        <xdr:cNvSpPr/>
      </xdr:nvSpPr>
      <xdr:spPr>
        <a:xfrm>
          <a:off x="2646589" y="1027339"/>
          <a:ext cx="217714" cy="2462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942974</xdr:colOff>
      <xdr:row>0</xdr:row>
      <xdr:rowOff>9525</xdr:rowOff>
    </xdr:from>
    <xdr:to>
      <xdr:col>3</xdr:col>
      <xdr:colOff>485774</xdr:colOff>
      <xdr:row>2</xdr:row>
      <xdr:rowOff>209550</xdr:rowOff>
    </xdr:to>
    <xdr:pic>
      <xdr:nvPicPr>
        <xdr:cNvPr id="2" name="Picture 7" descr="Bildergebnis fÃ¼r bilder mit ball im tor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0724" y="9525"/>
          <a:ext cx="1019175" cy="6000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42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3" name="AutoShape 6" descr="🇱🇮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0621625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46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4" name="AutoShape 6" descr="🇱🇮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4222075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44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5" name="AutoShape 6" descr="🇱🇮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22440900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46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6" name="AutoShape 6" descr="🇱🇮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24222075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43</xdr:col>
      <xdr:colOff>0</xdr:colOff>
      <xdr:row>8</xdr:row>
      <xdr:rowOff>0</xdr:rowOff>
    </xdr:from>
    <xdr:to>
      <xdr:col>58</xdr:col>
      <xdr:colOff>343421</xdr:colOff>
      <xdr:row>9</xdr:row>
      <xdr:rowOff>60878</xdr:rowOff>
    </xdr:to>
    <xdr:sp macro="" textlink="">
      <xdr:nvSpPr>
        <xdr:cNvPr id="7" name="AutoShape 6" descr="🇱🇮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2231350" y="1876425"/>
          <a:ext cx="343421" cy="299003"/>
        </a:xfrm>
        <a:prstGeom prst="rect">
          <a:avLst/>
        </a:prstGeom>
        <a:noFill/>
      </xdr:spPr>
    </xdr:sp>
    <xdr:clientData/>
  </xdr:twoCellAnchor>
  <xdr:twoCellAnchor editAs="oneCell">
    <xdr:from>
      <xdr:col>47</xdr:col>
      <xdr:colOff>0</xdr:colOff>
      <xdr:row>8</xdr:row>
      <xdr:rowOff>0</xdr:rowOff>
    </xdr:from>
    <xdr:to>
      <xdr:col>58</xdr:col>
      <xdr:colOff>345537</xdr:colOff>
      <xdr:row>9</xdr:row>
      <xdr:rowOff>60878</xdr:rowOff>
    </xdr:to>
    <xdr:sp macro="" textlink="">
      <xdr:nvSpPr>
        <xdr:cNvPr id="8" name="AutoShape 6" descr="🇱🇮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25850850" y="1876425"/>
          <a:ext cx="345537" cy="299003"/>
        </a:xfrm>
        <a:prstGeom prst="rect">
          <a:avLst/>
        </a:prstGeom>
        <a:noFill/>
      </xdr:spPr>
    </xdr:sp>
    <xdr:clientData/>
  </xdr:twoCellAnchor>
  <xdr:twoCellAnchor editAs="oneCell">
    <xdr:from>
      <xdr:col>45</xdr:col>
      <xdr:colOff>0</xdr:colOff>
      <xdr:row>8</xdr:row>
      <xdr:rowOff>0</xdr:rowOff>
    </xdr:from>
    <xdr:to>
      <xdr:col>58</xdr:col>
      <xdr:colOff>340245</xdr:colOff>
      <xdr:row>9</xdr:row>
      <xdr:rowOff>60878</xdr:rowOff>
    </xdr:to>
    <xdr:sp macro="" textlink="">
      <xdr:nvSpPr>
        <xdr:cNvPr id="9" name="AutoShape 6" descr="🇱🇮">
          <a:extLst>
            <a:ext uri="{FF2B5EF4-FFF2-40B4-BE49-F238E27FC236}">
              <a16:creationId xmlns:a16="http://schemas.microsoft.com/office/drawing/2014/main" id="{00000000-0008-0000-2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23983950" y="1876425"/>
          <a:ext cx="340245" cy="299003"/>
        </a:xfrm>
        <a:prstGeom prst="rect">
          <a:avLst/>
        </a:prstGeom>
        <a:noFill/>
      </xdr:spPr>
    </xdr:sp>
    <xdr:clientData/>
  </xdr:twoCellAnchor>
  <xdr:twoCellAnchor editAs="oneCell">
    <xdr:from>
      <xdr:col>47</xdr:col>
      <xdr:colOff>0</xdr:colOff>
      <xdr:row>8</xdr:row>
      <xdr:rowOff>0</xdr:rowOff>
    </xdr:from>
    <xdr:to>
      <xdr:col>58</xdr:col>
      <xdr:colOff>345537</xdr:colOff>
      <xdr:row>9</xdr:row>
      <xdr:rowOff>60878</xdr:rowOff>
    </xdr:to>
    <xdr:sp macro="" textlink="">
      <xdr:nvSpPr>
        <xdr:cNvPr id="10" name="AutoShape 6" descr="🇱🇮">
          <a:extLst>
            <a:ext uri="{FF2B5EF4-FFF2-40B4-BE49-F238E27FC236}">
              <a16:creationId xmlns:a16="http://schemas.microsoft.com/office/drawing/2014/main" id="{00000000-0008-0000-2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25850850" y="1876425"/>
          <a:ext cx="345537" cy="299003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942974</xdr:colOff>
      <xdr:row>0</xdr:row>
      <xdr:rowOff>9525</xdr:rowOff>
    </xdr:from>
    <xdr:to>
      <xdr:col>3</xdr:col>
      <xdr:colOff>485774</xdr:colOff>
      <xdr:row>2</xdr:row>
      <xdr:rowOff>209550</xdr:rowOff>
    </xdr:to>
    <xdr:pic>
      <xdr:nvPicPr>
        <xdr:cNvPr id="11" name="Picture 7" descr="Bildergebnis fÃ¼r bilder mit ball im tor">
          <a:extLst>
            <a:ext uri="{FF2B5EF4-FFF2-40B4-BE49-F238E27FC236}">
              <a16:creationId xmlns:a16="http://schemas.microsoft.com/office/drawing/2014/main" id="{00000000-0008-0000-2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0724" y="9525"/>
          <a:ext cx="1019175" cy="6477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42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12" name="AutoShape 6" descr="🇱🇮">
          <a:extLst>
            <a:ext uri="{FF2B5EF4-FFF2-40B4-BE49-F238E27FC236}">
              <a16:creationId xmlns:a16="http://schemas.microsoft.com/office/drawing/2014/main" id="{00000000-0008-0000-2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46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13" name="AutoShape 6" descr="🇱🇮">
          <a:extLst>
            <a:ext uri="{FF2B5EF4-FFF2-40B4-BE49-F238E27FC236}">
              <a16:creationId xmlns:a16="http://schemas.microsoft.com/office/drawing/2014/main" id="{00000000-0008-0000-2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44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14" name="AutoShape 6" descr="🇱🇮">
          <a:extLst>
            <a:ext uri="{FF2B5EF4-FFF2-40B4-BE49-F238E27FC236}">
              <a16:creationId xmlns:a16="http://schemas.microsoft.com/office/drawing/2014/main" id="{00000000-0008-0000-2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46</xdr:col>
      <xdr:colOff>0</xdr:colOff>
      <xdr:row>8</xdr:row>
      <xdr:rowOff>0</xdr:rowOff>
    </xdr:from>
    <xdr:to>
      <xdr:col>58</xdr:col>
      <xdr:colOff>365415</xdr:colOff>
      <xdr:row>9</xdr:row>
      <xdr:rowOff>85725</xdr:rowOff>
    </xdr:to>
    <xdr:sp macro="" textlink="">
      <xdr:nvSpPr>
        <xdr:cNvPr id="15" name="AutoShape 6" descr="🇱🇮">
          <a:extLst>
            <a:ext uri="{FF2B5EF4-FFF2-40B4-BE49-F238E27FC236}">
              <a16:creationId xmlns:a16="http://schemas.microsoft.com/office/drawing/2014/main" id="{00000000-0008-0000-2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65415" cy="323850"/>
        </a:xfrm>
        <a:prstGeom prst="rect">
          <a:avLst/>
        </a:prstGeom>
        <a:noFill/>
      </xdr:spPr>
    </xdr:sp>
    <xdr:clientData/>
  </xdr:twoCellAnchor>
  <xdr:twoCellAnchor editAs="oneCell">
    <xdr:from>
      <xdr:col>43</xdr:col>
      <xdr:colOff>0</xdr:colOff>
      <xdr:row>8</xdr:row>
      <xdr:rowOff>0</xdr:rowOff>
    </xdr:from>
    <xdr:to>
      <xdr:col>58</xdr:col>
      <xdr:colOff>343421</xdr:colOff>
      <xdr:row>9</xdr:row>
      <xdr:rowOff>60878</xdr:rowOff>
    </xdr:to>
    <xdr:sp macro="" textlink="">
      <xdr:nvSpPr>
        <xdr:cNvPr id="16" name="AutoShape 6" descr="🇱🇮">
          <a:extLst>
            <a:ext uri="{FF2B5EF4-FFF2-40B4-BE49-F238E27FC236}">
              <a16:creationId xmlns:a16="http://schemas.microsoft.com/office/drawing/2014/main" id="{00000000-0008-0000-2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43421" cy="299003"/>
        </a:xfrm>
        <a:prstGeom prst="rect">
          <a:avLst/>
        </a:prstGeom>
        <a:noFill/>
      </xdr:spPr>
    </xdr:sp>
    <xdr:clientData/>
  </xdr:twoCellAnchor>
  <xdr:twoCellAnchor editAs="oneCell">
    <xdr:from>
      <xdr:col>47</xdr:col>
      <xdr:colOff>0</xdr:colOff>
      <xdr:row>8</xdr:row>
      <xdr:rowOff>0</xdr:rowOff>
    </xdr:from>
    <xdr:to>
      <xdr:col>58</xdr:col>
      <xdr:colOff>345537</xdr:colOff>
      <xdr:row>9</xdr:row>
      <xdr:rowOff>60878</xdr:rowOff>
    </xdr:to>
    <xdr:sp macro="" textlink="">
      <xdr:nvSpPr>
        <xdr:cNvPr id="17" name="AutoShape 6" descr="🇱🇮">
          <a:extLst>
            <a:ext uri="{FF2B5EF4-FFF2-40B4-BE49-F238E27FC236}">
              <a16:creationId xmlns:a16="http://schemas.microsoft.com/office/drawing/2014/main" id="{00000000-0008-0000-2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45537" cy="299003"/>
        </a:xfrm>
        <a:prstGeom prst="rect">
          <a:avLst/>
        </a:prstGeom>
        <a:noFill/>
      </xdr:spPr>
    </xdr:sp>
    <xdr:clientData/>
  </xdr:twoCellAnchor>
  <xdr:twoCellAnchor editAs="oneCell">
    <xdr:from>
      <xdr:col>45</xdr:col>
      <xdr:colOff>0</xdr:colOff>
      <xdr:row>8</xdr:row>
      <xdr:rowOff>0</xdr:rowOff>
    </xdr:from>
    <xdr:to>
      <xdr:col>58</xdr:col>
      <xdr:colOff>340245</xdr:colOff>
      <xdr:row>9</xdr:row>
      <xdr:rowOff>60878</xdr:rowOff>
    </xdr:to>
    <xdr:sp macro="" textlink="">
      <xdr:nvSpPr>
        <xdr:cNvPr id="18" name="AutoShape 6" descr="🇱🇮">
          <a:extLst>
            <a:ext uri="{FF2B5EF4-FFF2-40B4-BE49-F238E27FC236}">
              <a16:creationId xmlns:a16="http://schemas.microsoft.com/office/drawing/2014/main" id="{00000000-0008-0000-23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40245" cy="299003"/>
        </a:xfrm>
        <a:prstGeom prst="rect">
          <a:avLst/>
        </a:prstGeom>
        <a:noFill/>
      </xdr:spPr>
    </xdr:sp>
    <xdr:clientData/>
  </xdr:twoCellAnchor>
  <xdr:twoCellAnchor editAs="oneCell">
    <xdr:from>
      <xdr:col>47</xdr:col>
      <xdr:colOff>0</xdr:colOff>
      <xdr:row>8</xdr:row>
      <xdr:rowOff>0</xdr:rowOff>
    </xdr:from>
    <xdr:to>
      <xdr:col>58</xdr:col>
      <xdr:colOff>345537</xdr:colOff>
      <xdr:row>9</xdr:row>
      <xdr:rowOff>60878</xdr:rowOff>
    </xdr:to>
    <xdr:sp macro="" textlink="">
      <xdr:nvSpPr>
        <xdr:cNvPr id="19" name="AutoShape 6" descr="🇱🇮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5011400" y="1876425"/>
          <a:ext cx="345537" cy="299003"/>
        </a:xfrm>
        <a:prstGeom prst="rect">
          <a:avLst/>
        </a:prstGeom>
        <a:noFill/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6%20Spieler%20jeder%20vs%20jeden%20Nam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outtabelle(2)"/>
      <sheetName val="Checkouttabelle(4)"/>
      <sheetName val="8 Spieler"/>
      <sheetName val="8 Spieler Halbfinale und Finale"/>
      <sheetName val="6 Spielpaarungen"/>
      <sheetName val="Runde 1"/>
      <sheetName val="Runde 11"/>
      <sheetName val="Runde 12"/>
      <sheetName val="Runde 13"/>
      <sheetName val="Runde 14"/>
      <sheetName val="Runde 15"/>
      <sheetName val="Runde 16"/>
      <sheetName val="Runde 17"/>
      <sheetName val="Runde 18"/>
      <sheetName val="Runde 19"/>
      <sheetName val="Runde 20"/>
      <sheetName val="Runde 21"/>
      <sheetName val="Runde 22"/>
      <sheetName val="Runde 23"/>
      <sheetName val="Runde 24"/>
      <sheetName val="Runde 25"/>
      <sheetName val="Runde 26"/>
      <sheetName val="Runde 27"/>
      <sheetName val="Runde 28"/>
      <sheetName val="Checkouttabelle 2"/>
      <sheetName val="Runde 2"/>
      <sheetName val="Runde 3"/>
      <sheetName val="Runde 4"/>
      <sheetName val="Runde 5"/>
      <sheetName val="Runde 6"/>
      <sheetName val="Runde 7"/>
      <sheetName val="Runde 8"/>
      <sheetName val="Runde 9"/>
      <sheetName val="Runde 10"/>
      <sheetName val="Gewinnauswertung"/>
      <sheetName val="Tabelle1"/>
      <sheetName val="Gewinn Berechnung"/>
      <sheetName val="6 Spieler jeder vs jeden Namen"/>
    </sheetNames>
    <definedNames>
      <definedName name="Game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6.xml"/><Relationship Id="rId5" Type="http://schemas.openxmlformats.org/officeDocument/2006/relationships/image" Target="../media/image5.emf"/><Relationship Id="rId4" Type="http://schemas.openxmlformats.org/officeDocument/2006/relationships/control" Target="../activeX/activeX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7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9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5.emf"/><Relationship Id="rId4" Type="http://schemas.openxmlformats.org/officeDocument/2006/relationships/control" Target="../activeX/activeX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12.xml"/><Relationship Id="rId5" Type="http://schemas.openxmlformats.org/officeDocument/2006/relationships/image" Target="../media/image5.emf"/><Relationship Id="rId4" Type="http://schemas.openxmlformats.org/officeDocument/2006/relationships/control" Target="../activeX/activeX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5.emf"/><Relationship Id="rId4" Type="http://schemas.openxmlformats.org/officeDocument/2006/relationships/control" Target="../activeX/activeX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15.xml"/><Relationship Id="rId5" Type="http://schemas.openxmlformats.org/officeDocument/2006/relationships/image" Target="../media/image5.emf"/><Relationship Id="rId4" Type="http://schemas.openxmlformats.org/officeDocument/2006/relationships/control" Target="../activeX/activeX9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16.xml"/><Relationship Id="rId5" Type="http://schemas.openxmlformats.org/officeDocument/2006/relationships/image" Target="../media/image5.emf"/><Relationship Id="rId4" Type="http://schemas.openxmlformats.org/officeDocument/2006/relationships/control" Target="../activeX/activeX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9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0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1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2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3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4.bin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5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6.bin"/><Relationship Id="rId5" Type="http://schemas.openxmlformats.org/officeDocument/2006/relationships/ctrlProp" Target="../ctrlProps/ctrlProp36.xml"/><Relationship Id="rId4" Type="http://schemas.openxmlformats.org/officeDocument/2006/relationships/ctrlProp" Target="../ctrlProps/ctrlProp35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7.bin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8.bin"/><Relationship Id="rId5" Type="http://schemas.openxmlformats.org/officeDocument/2006/relationships/ctrlProp" Target="../ctrlProps/ctrlProp40.xml"/><Relationship Id="rId4" Type="http://schemas.openxmlformats.org/officeDocument/2006/relationships/ctrlProp" Target="../ctrlProps/ctrlProp39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9.bin"/><Relationship Id="rId5" Type="http://schemas.openxmlformats.org/officeDocument/2006/relationships/ctrlProp" Target="../ctrlProps/ctrlProp42.xml"/><Relationship Id="rId4" Type="http://schemas.openxmlformats.org/officeDocument/2006/relationships/ctrlProp" Target="../ctrlProps/ctrlProp41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0.bin"/><Relationship Id="rId5" Type="http://schemas.openxmlformats.org/officeDocument/2006/relationships/ctrlProp" Target="../ctrlProps/ctrlProp44.xml"/><Relationship Id="rId4" Type="http://schemas.openxmlformats.org/officeDocument/2006/relationships/ctrlProp" Target="../ctrlProps/ctrlProp43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1.bin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2.bin"/><Relationship Id="rId5" Type="http://schemas.openxmlformats.org/officeDocument/2006/relationships/ctrlProp" Target="../ctrlProps/ctrlProp48.xml"/><Relationship Id="rId4" Type="http://schemas.openxmlformats.org/officeDocument/2006/relationships/ctrlProp" Target="../ctrlProps/ctrlProp47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3.bin"/><Relationship Id="rId5" Type="http://schemas.openxmlformats.org/officeDocument/2006/relationships/ctrlProp" Target="../ctrlProps/ctrlProp50.xml"/><Relationship Id="rId4" Type="http://schemas.openxmlformats.org/officeDocument/2006/relationships/ctrlProp" Target="../ctrlProps/ctrlProp49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4.bin"/><Relationship Id="rId5" Type="http://schemas.openxmlformats.org/officeDocument/2006/relationships/ctrlProp" Target="../ctrlProps/ctrlProp52.xml"/><Relationship Id="rId4" Type="http://schemas.openxmlformats.org/officeDocument/2006/relationships/ctrlProp" Target="../ctrlProps/ctrlProp51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5.bin"/><Relationship Id="rId5" Type="http://schemas.openxmlformats.org/officeDocument/2006/relationships/ctrlProp" Target="../ctrlProps/ctrlProp54.xml"/><Relationship Id="rId4" Type="http://schemas.openxmlformats.org/officeDocument/2006/relationships/ctrlProp" Target="../ctrlProps/ctrlProp53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3.vml"/><Relationship Id="rId1" Type="http://schemas.openxmlformats.org/officeDocument/2006/relationships/drawing" Target="../drawings/drawing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302"/>
  <sheetViews>
    <sheetView workbookViewId="0">
      <selection sqref="A1:T302"/>
    </sheetView>
  </sheetViews>
  <sheetFormatPr baseColWidth="10" defaultRowHeight="15"/>
  <sheetData>
    <row r="1" spans="1:20">
      <c r="A1" s="17">
        <v>301</v>
      </c>
      <c r="B1" s="18"/>
      <c r="C1" s="19"/>
      <c r="D1" s="17">
        <v>301</v>
      </c>
      <c r="E1" s="19" t="s">
        <v>71</v>
      </c>
      <c r="F1" s="16"/>
      <c r="G1" s="17">
        <v>301</v>
      </c>
      <c r="H1" s="18" t="s">
        <v>71</v>
      </c>
      <c r="I1" s="16"/>
      <c r="J1" s="17">
        <v>301</v>
      </c>
      <c r="K1" s="19" t="s">
        <v>71</v>
      </c>
      <c r="L1" s="16"/>
      <c r="M1" s="17">
        <v>301</v>
      </c>
      <c r="N1" s="18" t="s">
        <v>71</v>
      </c>
      <c r="O1" s="16"/>
      <c r="P1" s="17">
        <v>301</v>
      </c>
      <c r="Q1" s="19" t="s">
        <v>71</v>
      </c>
      <c r="R1" s="16"/>
      <c r="S1" s="17">
        <v>301</v>
      </c>
      <c r="T1" s="18" t="s">
        <v>71</v>
      </c>
    </row>
    <row r="2" spans="1:20">
      <c r="A2" s="17">
        <v>300</v>
      </c>
      <c r="B2" s="19"/>
      <c r="C2" s="19"/>
      <c r="D2" s="17">
        <v>300</v>
      </c>
      <c r="E2" s="19" t="s">
        <v>71</v>
      </c>
      <c r="F2" s="16"/>
      <c r="G2" s="17">
        <v>300</v>
      </c>
      <c r="H2" s="19" t="s">
        <v>71</v>
      </c>
      <c r="I2" s="16"/>
      <c r="J2" s="17">
        <v>300</v>
      </c>
      <c r="K2" s="19" t="s">
        <v>71</v>
      </c>
      <c r="L2" s="16"/>
      <c r="M2" s="17">
        <v>300</v>
      </c>
      <c r="N2" s="19" t="s">
        <v>71</v>
      </c>
      <c r="O2" s="16"/>
      <c r="P2" s="17">
        <v>300</v>
      </c>
      <c r="Q2" s="19" t="s">
        <v>71</v>
      </c>
      <c r="R2" s="16"/>
      <c r="S2" s="17">
        <v>300</v>
      </c>
      <c r="T2" s="19" t="s">
        <v>71</v>
      </c>
    </row>
    <row r="3" spans="1:20">
      <c r="A3" s="17">
        <v>299</v>
      </c>
      <c r="B3" s="19"/>
      <c r="C3" s="19"/>
      <c r="D3" s="17">
        <v>299</v>
      </c>
      <c r="E3" s="19" t="s">
        <v>71</v>
      </c>
      <c r="F3" s="16"/>
      <c r="G3" s="17">
        <v>299</v>
      </c>
      <c r="H3" s="19" t="s">
        <v>71</v>
      </c>
      <c r="I3" s="16"/>
      <c r="J3" s="17">
        <v>299</v>
      </c>
      <c r="K3" s="19" t="s">
        <v>71</v>
      </c>
      <c r="L3" s="16"/>
      <c r="M3" s="17">
        <v>299</v>
      </c>
      <c r="N3" s="19" t="s">
        <v>71</v>
      </c>
      <c r="O3" s="16"/>
      <c r="P3" s="17">
        <v>299</v>
      </c>
      <c r="Q3" s="19" t="s">
        <v>71</v>
      </c>
      <c r="R3" s="16"/>
      <c r="S3" s="17">
        <v>299</v>
      </c>
      <c r="T3" s="19" t="s">
        <v>71</v>
      </c>
    </row>
    <row r="4" spans="1:20">
      <c r="A4" s="17">
        <v>298</v>
      </c>
      <c r="B4" s="19"/>
      <c r="C4" s="19"/>
      <c r="D4" s="17">
        <v>298</v>
      </c>
      <c r="E4" s="19" t="s">
        <v>71</v>
      </c>
      <c r="F4" s="16"/>
      <c r="G4" s="17">
        <v>298</v>
      </c>
      <c r="H4" s="19" t="s">
        <v>71</v>
      </c>
      <c r="I4" s="16"/>
      <c r="J4" s="17">
        <v>298</v>
      </c>
      <c r="K4" s="19" t="s">
        <v>71</v>
      </c>
      <c r="L4" s="16"/>
      <c r="M4" s="17">
        <v>298</v>
      </c>
      <c r="N4" s="19" t="s">
        <v>71</v>
      </c>
      <c r="O4" s="16"/>
      <c r="P4" s="17">
        <v>298</v>
      </c>
      <c r="Q4" s="19" t="s">
        <v>71</v>
      </c>
      <c r="R4" s="16"/>
      <c r="S4" s="17">
        <v>298</v>
      </c>
      <c r="T4" s="19" t="s">
        <v>71</v>
      </c>
    </row>
    <row r="5" spans="1:20">
      <c r="A5" s="17">
        <v>297</v>
      </c>
      <c r="B5" s="19"/>
      <c r="C5" s="19"/>
      <c r="D5" s="17">
        <v>297</v>
      </c>
      <c r="E5" s="19" t="s">
        <v>71</v>
      </c>
      <c r="F5" s="16"/>
      <c r="G5" s="17">
        <v>297</v>
      </c>
      <c r="H5" s="19" t="s">
        <v>71</v>
      </c>
      <c r="I5" s="16"/>
      <c r="J5" s="17">
        <v>297</v>
      </c>
      <c r="K5" s="19" t="s">
        <v>71</v>
      </c>
      <c r="L5" s="16"/>
      <c r="M5" s="17">
        <v>297</v>
      </c>
      <c r="N5" s="19" t="s">
        <v>71</v>
      </c>
      <c r="O5" s="16"/>
      <c r="P5" s="17">
        <v>297</v>
      </c>
      <c r="Q5" s="19" t="s">
        <v>71</v>
      </c>
      <c r="R5" s="16"/>
      <c r="S5" s="17">
        <v>297</v>
      </c>
      <c r="T5" s="19" t="s">
        <v>71</v>
      </c>
    </row>
    <row r="6" spans="1:20">
      <c r="A6" s="17">
        <v>296</v>
      </c>
      <c r="B6" s="19"/>
      <c r="C6" s="19"/>
      <c r="D6" s="17">
        <v>296</v>
      </c>
      <c r="E6" s="19" t="s">
        <v>71</v>
      </c>
      <c r="F6" s="16"/>
      <c r="G6" s="17">
        <v>296</v>
      </c>
      <c r="H6" s="19" t="s">
        <v>71</v>
      </c>
      <c r="I6" s="16"/>
      <c r="J6" s="17">
        <v>296</v>
      </c>
      <c r="K6" s="19" t="s">
        <v>71</v>
      </c>
      <c r="L6" s="16"/>
      <c r="M6" s="17">
        <v>296</v>
      </c>
      <c r="N6" s="19" t="s">
        <v>71</v>
      </c>
      <c r="O6" s="16"/>
      <c r="P6" s="17">
        <v>296</v>
      </c>
      <c r="Q6" s="19" t="s">
        <v>71</v>
      </c>
      <c r="R6" s="16"/>
      <c r="S6" s="17">
        <v>296</v>
      </c>
      <c r="T6" s="19" t="s">
        <v>71</v>
      </c>
    </row>
    <row r="7" spans="1:20">
      <c r="A7" s="17">
        <v>295</v>
      </c>
      <c r="B7" s="19"/>
      <c r="C7" s="19"/>
      <c r="D7" s="17">
        <v>295</v>
      </c>
      <c r="E7" s="19" t="s">
        <v>71</v>
      </c>
      <c r="F7" s="16"/>
      <c r="G7" s="17">
        <v>295</v>
      </c>
      <c r="H7" s="19" t="s">
        <v>71</v>
      </c>
      <c r="I7" s="16"/>
      <c r="J7" s="17">
        <v>295</v>
      </c>
      <c r="K7" s="19" t="s">
        <v>71</v>
      </c>
      <c r="L7" s="16"/>
      <c r="M7" s="17">
        <v>295</v>
      </c>
      <c r="N7" s="19" t="s">
        <v>71</v>
      </c>
      <c r="O7" s="16"/>
      <c r="P7" s="17">
        <v>295</v>
      </c>
      <c r="Q7" s="19" t="s">
        <v>71</v>
      </c>
      <c r="R7" s="16"/>
      <c r="S7" s="17">
        <v>295</v>
      </c>
      <c r="T7" s="19" t="s">
        <v>71</v>
      </c>
    </row>
    <row r="8" spans="1:20">
      <c r="A8" s="17">
        <v>294</v>
      </c>
      <c r="B8" s="19"/>
      <c r="C8" s="19"/>
      <c r="D8" s="17">
        <v>294</v>
      </c>
      <c r="E8" s="19" t="s">
        <v>71</v>
      </c>
      <c r="F8" s="16"/>
      <c r="G8" s="17">
        <v>294</v>
      </c>
      <c r="H8" s="19" t="s">
        <v>71</v>
      </c>
      <c r="I8" s="16"/>
      <c r="J8" s="17">
        <v>294</v>
      </c>
      <c r="K8" s="19" t="s">
        <v>71</v>
      </c>
      <c r="L8" s="16"/>
      <c r="M8" s="17">
        <v>294</v>
      </c>
      <c r="N8" s="19" t="s">
        <v>71</v>
      </c>
      <c r="O8" s="16"/>
      <c r="P8" s="17">
        <v>294</v>
      </c>
      <c r="Q8" s="19" t="s">
        <v>71</v>
      </c>
      <c r="R8" s="16"/>
      <c r="S8" s="17">
        <v>294</v>
      </c>
      <c r="T8" s="19" t="s">
        <v>71</v>
      </c>
    </row>
    <row r="9" spans="1:20">
      <c r="A9" s="17">
        <v>293</v>
      </c>
      <c r="B9" s="19"/>
      <c r="C9" s="19"/>
      <c r="D9" s="17">
        <v>293</v>
      </c>
      <c r="E9" s="19" t="s">
        <v>71</v>
      </c>
      <c r="F9" s="16"/>
      <c r="G9" s="17">
        <v>293</v>
      </c>
      <c r="H9" s="19" t="s">
        <v>71</v>
      </c>
      <c r="I9" s="16"/>
      <c r="J9" s="17">
        <v>293</v>
      </c>
      <c r="K9" s="19" t="s">
        <v>71</v>
      </c>
      <c r="L9" s="16"/>
      <c r="M9" s="17">
        <v>293</v>
      </c>
      <c r="N9" s="19" t="s">
        <v>71</v>
      </c>
      <c r="O9" s="16"/>
      <c r="P9" s="17">
        <v>293</v>
      </c>
      <c r="Q9" s="19" t="s">
        <v>71</v>
      </c>
      <c r="R9" s="16"/>
      <c r="S9" s="17">
        <v>293</v>
      </c>
      <c r="T9" s="19" t="s">
        <v>71</v>
      </c>
    </row>
    <row r="10" spans="1:20">
      <c r="A10" s="17">
        <v>292</v>
      </c>
      <c r="B10" s="19"/>
      <c r="C10" s="19"/>
      <c r="D10" s="17">
        <v>292</v>
      </c>
      <c r="E10" s="19" t="s">
        <v>71</v>
      </c>
      <c r="F10" s="16"/>
      <c r="G10" s="17">
        <v>292</v>
      </c>
      <c r="H10" s="19" t="s">
        <v>71</v>
      </c>
      <c r="I10" s="16"/>
      <c r="J10" s="17">
        <v>292</v>
      </c>
      <c r="K10" s="19" t="s">
        <v>71</v>
      </c>
      <c r="L10" s="16"/>
      <c r="M10" s="17">
        <v>292</v>
      </c>
      <c r="N10" s="19" t="s">
        <v>71</v>
      </c>
      <c r="O10" s="16"/>
      <c r="P10" s="17">
        <v>292</v>
      </c>
      <c r="Q10" s="19" t="s">
        <v>71</v>
      </c>
      <c r="R10" s="16"/>
      <c r="S10" s="17">
        <v>292</v>
      </c>
      <c r="T10" s="19" t="s">
        <v>71</v>
      </c>
    </row>
    <row r="11" spans="1:20">
      <c r="A11" s="17">
        <v>291</v>
      </c>
      <c r="B11" s="19"/>
      <c r="C11" s="19"/>
      <c r="D11" s="17">
        <v>291</v>
      </c>
      <c r="E11" s="19" t="s">
        <v>71</v>
      </c>
      <c r="F11" s="16"/>
      <c r="G11" s="17">
        <v>291</v>
      </c>
      <c r="H11" s="19" t="s">
        <v>71</v>
      </c>
      <c r="I11" s="16"/>
      <c r="J11" s="17">
        <v>291</v>
      </c>
      <c r="K11" s="19" t="s">
        <v>71</v>
      </c>
      <c r="L11" s="16"/>
      <c r="M11" s="17">
        <v>291</v>
      </c>
      <c r="N11" s="19" t="s">
        <v>71</v>
      </c>
      <c r="O11" s="16"/>
      <c r="P11" s="17">
        <v>291</v>
      </c>
      <c r="Q11" s="19" t="s">
        <v>71</v>
      </c>
      <c r="R11" s="16"/>
      <c r="S11" s="17">
        <v>291</v>
      </c>
      <c r="T11" s="19" t="s">
        <v>71</v>
      </c>
    </row>
    <row r="12" spans="1:20">
      <c r="A12" s="17">
        <v>290</v>
      </c>
      <c r="B12" s="19"/>
      <c r="C12" s="19"/>
      <c r="D12" s="17">
        <v>290</v>
      </c>
      <c r="E12" s="19" t="s">
        <v>71</v>
      </c>
      <c r="F12" s="16"/>
      <c r="G12" s="17">
        <v>290</v>
      </c>
      <c r="H12" s="19" t="s">
        <v>71</v>
      </c>
      <c r="I12" s="16"/>
      <c r="J12" s="17">
        <v>290</v>
      </c>
      <c r="K12" s="19" t="s">
        <v>71</v>
      </c>
      <c r="L12" s="16"/>
      <c r="M12" s="17">
        <v>290</v>
      </c>
      <c r="N12" s="19" t="s">
        <v>71</v>
      </c>
      <c r="O12" s="16"/>
      <c r="P12" s="17">
        <v>290</v>
      </c>
      <c r="Q12" s="19" t="s">
        <v>71</v>
      </c>
      <c r="R12" s="16"/>
      <c r="S12" s="17">
        <v>290</v>
      </c>
      <c r="T12" s="19" t="s">
        <v>71</v>
      </c>
    </row>
    <row r="13" spans="1:20">
      <c r="A13" s="17">
        <v>289</v>
      </c>
      <c r="B13" s="19"/>
      <c r="C13" s="19"/>
      <c r="D13" s="17">
        <v>289</v>
      </c>
      <c r="E13" s="19" t="s">
        <v>71</v>
      </c>
      <c r="F13" s="16"/>
      <c r="G13" s="17">
        <v>289</v>
      </c>
      <c r="H13" s="19" t="s">
        <v>71</v>
      </c>
      <c r="I13" s="16"/>
      <c r="J13" s="17">
        <v>289</v>
      </c>
      <c r="K13" s="19" t="s">
        <v>71</v>
      </c>
      <c r="L13" s="16"/>
      <c r="M13" s="17">
        <v>289</v>
      </c>
      <c r="N13" s="19" t="s">
        <v>71</v>
      </c>
      <c r="O13" s="16"/>
      <c r="P13" s="17">
        <v>289</v>
      </c>
      <c r="Q13" s="19" t="s">
        <v>71</v>
      </c>
      <c r="R13" s="16"/>
      <c r="S13" s="17">
        <v>289</v>
      </c>
      <c r="T13" s="19" t="s">
        <v>71</v>
      </c>
    </row>
    <row r="14" spans="1:20">
      <c r="A14" s="17">
        <v>288</v>
      </c>
      <c r="B14" s="19"/>
      <c r="C14" s="19"/>
      <c r="D14" s="17">
        <v>288</v>
      </c>
      <c r="E14" s="19" t="s">
        <v>71</v>
      </c>
      <c r="F14" s="16"/>
      <c r="G14" s="17">
        <v>288</v>
      </c>
      <c r="H14" s="19" t="s">
        <v>71</v>
      </c>
      <c r="I14" s="16"/>
      <c r="J14" s="17">
        <v>288</v>
      </c>
      <c r="K14" s="19" t="s">
        <v>71</v>
      </c>
      <c r="L14" s="16"/>
      <c r="M14" s="17">
        <v>288</v>
      </c>
      <c r="N14" s="19" t="s">
        <v>71</v>
      </c>
      <c r="O14" s="16"/>
      <c r="P14" s="17">
        <v>288</v>
      </c>
      <c r="Q14" s="19" t="s">
        <v>71</v>
      </c>
      <c r="R14" s="16"/>
      <c r="S14" s="17">
        <v>288</v>
      </c>
      <c r="T14" s="19" t="s">
        <v>71</v>
      </c>
    </row>
    <row r="15" spans="1:20">
      <c r="A15" s="17">
        <v>287</v>
      </c>
      <c r="B15" s="19"/>
      <c r="C15" s="19"/>
      <c r="D15" s="17">
        <v>287</v>
      </c>
      <c r="E15" s="19" t="s">
        <v>71</v>
      </c>
      <c r="F15" s="16"/>
      <c r="G15" s="17">
        <v>287</v>
      </c>
      <c r="H15" s="19" t="s">
        <v>71</v>
      </c>
      <c r="I15" s="16"/>
      <c r="J15" s="17">
        <v>287</v>
      </c>
      <c r="K15" s="19" t="s">
        <v>71</v>
      </c>
      <c r="L15" s="16"/>
      <c r="M15" s="17">
        <v>287</v>
      </c>
      <c r="N15" s="19" t="s">
        <v>71</v>
      </c>
      <c r="O15" s="16"/>
      <c r="P15" s="17">
        <v>287</v>
      </c>
      <c r="Q15" s="19" t="s">
        <v>71</v>
      </c>
      <c r="R15" s="16"/>
      <c r="S15" s="17">
        <v>287</v>
      </c>
      <c r="T15" s="19" t="s">
        <v>71</v>
      </c>
    </row>
    <row r="16" spans="1:20">
      <c r="A16" s="17">
        <v>286</v>
      </c>
      <c r="B16" s="19"/>
      <c r="C16" s="19"/>
      <c r="D16" s="17">
        <v>286</v>
      </c>
      <c r="E16" s="19" t="s">
        <v>71</v>
      </c>
      <c r="F16" s="16"/>
      <c r="G16" s="17">
        <v>286</v>
      </c>
      <c r="H16" s="19" t="s">
        <v>71</v>
      </c>
      <c r="I16" s="16"/>
      <c r="J16" s="17">
        <v>286</v>
      </c>
      <c r="K16" s="19" t="s">
        <v>71</v>
      </c>
      <c r="L16" s="16"/>
      <c r="M16" s="17">
        <v>286</v>
      </c>
      <c r="N16" s="19" t="s">
        <v>71</v>
      </c>
      <c r="O16" s="16"/>
      <c r="P16" s="17">
        <v>286</v>
      </c>
      <c r="Q16" s="19" t="s">
        <v>71</v>
      </c>
      <c r="R16" s="16"/>
      <c r="S16" s="17">
        <v>286</v>
      </c>
      <c r="T16" s="19" t="s">
        <v>71</v>
      </c>
    </row>
    <row r="17" spans="1:20">
      <c r="A17" s="17">
        <v>285</v>
      </c>
      <c r="B17" s="19"/>
      <c r="C17" s="19"/>
      <c r="D17" s="17">
        <v>285</v>
      </c>
      <c r="E17" s="19" t="s">
        <v>71</v>
      </c>
      <c r="F17" s="16"/>
      <c r="G17" s="17">
        <v>285</v>
      </c>
      <c r="H17" s="19" t="s">
        <v>71</v>
      </c>
      <c r="I17" s="16"/>
      <c r="J17" s="17">
        <v>285</v>
      </c>
      <c r="K17" s="19" t="s">
        <v>71</v>
      </c>
      <c r="L17" s="16"/>
      <c r="M17" s="17">
        <v>285</v>
      </c>
      <c r="N17" s="19" t="s">
        <v>71</v>
      </c>
      <c r="O17" s="16"/>
      <c r="P17" s="17">
        <v>285</v>
      </c>
      <c r="Q17" s="19" t="s">
        <v>71</v>
      </c>
      <c r="R17" s="16"/>
      <c r="S17" s="17">
        <v>285</v>
      </c>
      <c r="T17" s="19" t="s">
        <v>71</v>
      </c>
    </row>
    <row r="18" spans="1:20">
      <c r="A18" s="17">
        <v>284</v>
      </c>
      <c r="B18" s="19"/>
      <c r="C18" s="19"/>
      <c r="D18" s="17">
        <v>284</v>
      </c>
      <c r="E18" s="19" t="s">
        <v>71</v>
      </c>
      <c r="F18" s="16"/>
      <c r="G18" s="17">
        <v>284</v>
      </c>
      <c r="H18" s="19" t="s">
        <v>71</v>
      </c>
      <c r="I18" s="16"/>
      <c r="J18" s="17">
        <v>284</v>
      </c>
      <c r="K18" s="19" t="s">
        <v>71</v>
      </c>
      <c r="L18" s="16"/>
      <c r="M18" s="17">
        <v>284</v>
      </c>
      <c r="N18" s="19" t="s">
        <v>71</v>
      </c>
      <c r="O18" s="16"/>
      <c r="P18" s="17">
        <v>284</v>
      </c>
      <c r="Q18" s="19" t="s">
        <v>71</v>
      </c>
      <c r="R18" s="16"/>
      <c r="S18" s="17">
        <v>284</v>
      </c>
      <c r="T18" s="19" t="s">
        <v>71</v>
      </c>
    </row>
    <row r="19" spans="1:20">
      <c r="A19" s="17">
        <v>283</v>
      </c>
      <c r="B19" s="19"/>
      <c r="C19" s="19"/>
      <c r="D19" s="17">
        <v>283</v>
      </c>
      <c r="E19" s="19" t="s">
        <v>71</v>
      </c>
      <c r="F19" s="16"/>
      <c r="G19" s="17">
        <v>283</v>
      </c>
      <c r="H19" s="19" t="s">
        <v>71</v>
      </c>
      <c r="I19" s="16"/>
      <c r="J19" s="17">
        <v>283</v>
      </c>
      <c r="K19" s="19" t="s">
        <v>71</v>
      </c>
      <c r="L19" s="16"/>
      <c r="M19" s="17">
        <v>283</v>
      </c>
      <c r="N19" s="19" t="s">
        <v>71</v>
      </c>
      <c r="O19" s="16"/>
      <c r="P19" s="17">
        <v>283</v>
      </c>
      <c r="Q19" s="19" t="s">
        <v>71</v>
      </c>
      <c r="R19" s="16"/>
      <c r="S19" s="17">
        <v>283</v>
      </c>
      <c r="T19" s="19" t="s">
        <v>71</v>
      </c>
    </row>
    <row r="20" spans="1:20">
      <c r="A20" s="17">
        <v>282</v>
      </c>
      <c r="B20" s="19"/>
      <c r="C20" s="19"/>
      <c r="D20" s="17">
        <v>282</v>
      </c>
      <c r="E20" s="19" t="s">
        <v>71</v>
      </c>
      <c r="F20" s="16"/>
      <c r="G20" s="17">
        <v>282</v>
      </c>
      <c r="H20" s="19" t="s">
        <v>71</v>
      </c>
      <c r="I20" s="16"/>
      <c r="J20" s="17">
        <v>282</v>
      </c>
      <c r="K20" s="19" t="s">
        <v>71</v>
      </c>
      <c r="L20" s="16"/>
      <c r="M20" s="17">
        <v>282</v>
      </c>
      <c r="N20" s="19" t="s">
        <v>71</v>
      </c>
      <c r="O20" s="16"/>
      <c r="P20" s="17">
        <v>282</v>
      </c>
      <c r="Q20" s="19" t="s">
        <v>71</v>
      </c>
      <c r="R20" s="16"/>
      <c r="S20" s="17">
        <v>282</v>
      </c>
      <c r="T20" s="19" t="s">
        <v>71</v>
      </c>
    </row>
    <row r="21" spans="1:20">
      <c r="A21" s="17">
        <v>281</v>
      </c>
      <c r="B21" s="19"/>
      <c r="C21" s="19"/>
      <c r="D21" s="17">
        <v>281</v>
      </c>
      <c r="E21" s="19" t="s">
        <v>71</v>
      </c>
      <c r="F21" s="16"/>
      <c r="G21" s="17">
        <v>281</v>
      </c>
      <c r="H21" s="19" t="s">
        <v>71</v>
      </c>
      <c r="I21" s="16"/>
      <c r="J21" s="17">
        <v>281</v>
      </c>
      <c r="K21" s="19" t="s">
        <v>71</v>
      </c>
      <c r="L21" s="16"/>
      <c r="M21" s="17">
        <v>281</v>
      </c>
      <c r="N21" s="19" t="s">
        <v>71</v>
      </c>
      <c r="O21" s="16"/>
      <c r="P21" s="17">
        <v>281</v>
      </c>
      <c r="Q21" s="19" t="s">
        <v>71</v>
      </c>
      <c r="R21" s="16"/>
      <c r="S21" s="17">
        <v>281</v>
      </c>
      <c r="T21" s="19" t="s">
        <v>71</v>
      </c>
    </row>
    <row r="22" spans="1:20">
      <c r="A22" s="17">
        <v>280</v>
      </c>
      <c r="B22" s="19"/>
      <c r="C22" s="19"/>
      <c r="D22" s="17">
        <v>280</v>
      </c>
      <c r="E22" s="19" t="s">
        <v>71</v>
      </c>
      <c r="F22" s="16"/>
      <c r="G22" s="17">
        <v>280</v>
      </c>
      <c r="H22" s="19" t="s">
        <v>71</v>
      </c>
      <c r="I22" s="16"/>
      <c r="J22" s="17">
        <v>280</v>
      </c>
      <c r="K22" s="19" t="s">
        <v>71</v>
      </c>
      <c r="L22" s="16"/>
      <c r="M22" s="17">
        <v>280</v>
      </c>
      <c r="N22" s="19" t="s">
        <v>71</v>
      </c>
      <c r="O22" s="16"/>
      <c r="P22" s="17">
        <v>280</v>
      </c>
      <c r="Q22" s="19" t="s">
        <v>71</v>
      </c>
      <c r="R22" s="16"/>
      <c r="S22" s="17">
        <v>280</v>
      </c>
      <c r="T22" s="19" t="s">
        <v>71</v>
      </c>
    </row>
    <row r="23" spans="1:20">
      <c r="A23" s="17">
        <v>279</v>
      </c>
      <c r="B23" s="19"/>
      <c r="C23" s="19"/>
      <c r="D23" s="17">
        <v>279</v>
      </c>
      <c r="E23" s="19" t="s">
        <v>71</v>
      </c>
      <c r="F23" s="16"/>
      <c r="G23" s="17">
        <v>279</v>
      </c>
      <c r="H23" s="19" t="s">
        <v>71</v>
      </c>
      <c r="I23" s="16"/>
      <c r="J23" s="17">
        <v>279</v>
      </c>
      <c r="K23" s="19" t="s">
        <v>71</v>
      </c>
      <c r="L23" s="16"/>
      <c r="M23" s="17">
        <v>279</v>
      </c>
      <c r="N23" s="19" t="s">
        <v>71</v>
      </c>
      <c r="O23" s="16"/>
      <c r="P23" s="17">
        <v>279</v>
      </c>
      <c r="Q23" s="19" t="s">
        <v>71</v>
      </c>
      <c r="R23" s="16"/>
      <c r="S23" s="17">
        <v>279</v>
      </c>
      <c r="T23" s="19" t="s">
        <v>71</v>
      </c>
    </row>
    <row r="24" spans="1:20">
      <c r="A24" s="17">
        <v>278</v>
      </c>
      <c r="B24" s="19"/>
      <c r="C24" s="19"/>
      <c r="D24" s="17">
        <v>278</v>
      </c>
      <c r="E24" s="19" t="s">
        <v>71</v>
      </c>
      <c r="F24" s="16"/>
      <c r="G24" s="17">
        <v>278</v>
      </c>
      <c r="H24" s="19" t="s">
        <v>71</v>
      </c>
      <c r="I24" s="16"/>
      <c r="J24" s="17">
        <v>278</v>
      </c>
      <c r="K24" s="19" t="s">
        <v>71</v>
      </c>
      <c r="L24" s="16"/>
      <c r="M24" s="17">
        <v>278</v>
      </c>
      <c r="N24" s="19" t="s">
        <v>71</v>
      </c>
      <c r="O24" s="16"/>
      <c r="P24" s="17">
        <v>278</v>
      </c>
      <c r="Q24" s="19" t="s">
        <v>71</v>
      </c>
      <c r="R24" s="16"/>
      <c r="S24" s="17">
        <v>278</v>
      </c>
      <c r="T24" s="19" t="s">
        <v>71</v>
      </c>
    </row>
    <row r="25" spans="1:20">
      <c r="A25" s="17">
        <v>277</v>
      </c>
      <c r="B25" s="19"/>
      <c r="C25" s="19"/>
      <c r="D25" s="17">
        <v>277</v>
      </c>
      <c r="E25" s="19" t="s">
        <v>71</v>
      </c>
      <c r="F25" s="16"/>
      <c r="G25" s="17">
        <v>277</v>
      </c>
      <c r="H25" s="19" t="s">
        <v>71</v>
      </c>
      <c r="I25" s="16"/>
      <c r="J25" s="17">
        <v>277</v>
      </c>
      <c r="K25" s="19" t="s">
        <v>71</v>
      </c>
      <c r="L25" s="16"/>
      <c r="M25" s="17">
        <v>277</v>
      </c>
      <c r="N25" s="19" t="s">
        <v>71</v>
      </c>
      <c r="O25" s="16"/>
      <c r="P25" s="17">
        <v>277</v>
      </c>
      <c r="Q25" s="19" t="s">
        <v>71</v>
      </c>
      <c r="R25" s="16"/>
      <c r="S25" s="17">
        <v>277</v>
      </c>
      <c r="T25" s="19" t="s">
        <v>71</v>
      </c>
    </row>
    <row r="26" spans="1:20">
      <c r="A26" s="17">
        <v>276</v>
      </c>
      <c r="B26" s="19"/>
      <c r="C26" s="19"/>
      <c r="D26" s="17">
        <v>276</v>
      </c>
      <c r="E26" s="19" t="s">
        <v>71</v>
      </c>
      <c r="F26" s="16"/>
      <c r="G26" s="17">
        <v>276</v>
      </c>
      <c r="H26" s="19" t="s">
        <v>71</v>
      </c>
      <c r="I26" s="16"/>
      <c r="J26" s="17">
        <v>276</v>
      </c>
      <c r="K26" s="19" t="s">
        <v>71</v>
      </c>
      <c r="L26" s="16"/>
      <c r="M26" s="17">
        <v>276</v>
      </c>
      <c r="N26" s="19" t="s">
        <v>71</v>
      </c>
      <c r="O26" s="16"/>
      <c r="P26" s="17">
        <v>276</v>
      </c>
      <c r="Q26" s="19" t="s">
        <v>71</v>
      </c>
      <c r="R26" s="16"/>
      <c r="S26" s="17">
        <v>276</v>
      </c>
      <c r="T26" s="19" t="s">
        <v>71</v>
      </c>
    </row>
    <row r="27" spans="1:20">
      <c r="A27" s="17">
        <v>275</v>
      </c>
      <c r="B27" s="19"/>
      <c r="C27" s="19"/>
      <c r="D27" s="17">
        <v>275</v>
      </c>
      <c r="E27" s="19" t="s">
        <v>71</v>
      </c>
      <c r="F27" s="16"/>
      <c r="G27" s="17">
        <v>275</v>
      </c>
      <c r="H27" s="19" t="s">
        <v>71</v>
      </c>
      <c r="I27" s="16"/>
      <c r="J27" s="17">
        <v>275</v>
      </c>
      <c r="K27" s="19" t="s">
        <v>71</v>
      </c>
      <c r="L27" s="16"/>
      <c r="M27" s="17">
        <v>275</v>
      </c>
      <c r="N27" s="19" t="s">
        <v>71</v>
      </c>
      <c r="O27" s="16"/>
      <c r="P27" s="17">
        <v>275</v>
      </c>
      <c r="Q27" s="19" t="s">
        <v>71</v>
      </c>
      <c r="R27" s="16"/>
      <c r="S27" s="17">
        <v>275</v>
      </c>
      <c r="T27" s="19" t="s">
        <v>71</v>
      </c>
    </row>
    <row r="28" spans="1:20">
      <c r="A28" s="17">
        <v>274</v>
      </c>
      <c r="B28" s="19"/>
      <c r="C28" s="19"/>
      <c r="D28" s="17">
        <v>274</v>
      </c>
      <c r="E28" s="19" t="s">
        <v>71</v>
      </c>
      <c r="F28" s="16"/>
      <c r="G28" s="17">
        <v>274</v>
      </c>
      <c r="H28" s="19" t="s">
        <v>71</v>
      </c>
      <c r="I28" s="16"/>
      <c r="J28" s="17">
        <v>274</v>
      </c>
      <c r="K28" s="19" t="s">
        <v>71</v>
      </c>
      <c r="L28" s="16"/>
      <c r="M28" s="17">
        <v>274</v>
      </c>
      <c r="N28" s="19" t="s">
        <v>71</v>
      </c>
      <c r="O28" s="16"/>
      <c r="P28" s="17">
        <v>274</v>
      </c>
      <c r="Q28" s="19" t="s">
        <v>71</v>
      </c>
      <c r="R28" s="16"/>
      <c r="S28" s="17">
        <v>274</v>
      </c>
      <c r="T28" s="19" t="s">
        <v>71</v>
      </c>
    </row>
    <row r="29" spans="1:20">
      <c r="A29" s="17">
        <v>273</v>
      </c>
      <c r="B29" s="19"/>
      <c r="C29" s="19"/>
      <c r="D29" s="17">
        <v>273</v>
      </c>
      <c r="E29" s="19" t="s">
        <v>71</v>
      </c>
      <c r="F29" s="16"/>
      <c r="G29" s="17">
        <v>273</v>
      </c>
      <c r="H29" s="19" t="s">
        <v>71</v>
      </c>
      <c r="I29" s="16"/>
      <c r="J29" s="17">
        <v>273</v>
      </c>
      <c r="K29" s="19" t="s">
        <v>71</v>
      </c>
      <c r="L29" s="16"/>
      <c r="M29" s="17">
        <v>273</v>
      </c>
      <c r="N29" s="19" t="s">
        <v>71</v>
      </c>
      <c r="O29" s="16"/>
      <c r="P29" s="17">
        <v>273</v>
      </c>
      <c r="Q29" s="19" t="s">
        <v>71</v>
      </c>
      <c r="R29" s="16"/>
      <c r="S29" s="17">
        <v>273</v>
      </c>
      <c r="T29" s="19" t="s">
        <v>71</v>
      </c>
    </row>
    <row r="30" spans="1:20">
      <c r="A30" s="17">
        <v>272</v>
      </c>
      <c r="B30" s="19"/>
      <c r="C30" s="19"/>
      <c r="D30" s="17">
        <v>272</v>
      </c>
      <c r="E30" s="19" t="s">
        <v>71</v>
      </c>
      <c r="F30" s="16"/>
      <c r="G30" s="17">
        <v>272</v>
      </c>
      <c r="H30" s="19" t="s">
        <v>71</v>
      </c>
      <c r="I30" s="16"/>
      <c r="J30" s="17">
        <v>272</v>
      </c>
      <c r="K30" s="19" t="s">
        <v>71</v>
      </c>
      <c r="L30" s="16"/>
      <c r="M30" s="17">
        <v>272</v>
      </c>
      <c r="N30" s="19" t="s">
        <v>71</v>
      </c>
      <c r="O30" s="16"/>
      <c r="P30" s="17">
        <v>272</v>
      </c>
      <c r="Q30" s="19" t="s">
        <v>71</v>
      </c>
      <c r="R30" s="16"/>
      <c r="S30" s="17">
        <v>272</v>
      </c>
      <c r="T30" s="19" t="s">
        <v>71</v>
      </c>
    </row>
    <row r="31" spans="1:20">
      <c r="A31" s="17">
        <v>271</v>
      </c>
      <c r="B31" s="19"/>
      <c r="C31" s="19"/>
      <c r="D31" s="17">
        <v>271</v>
      </c>
      <c r="E31" s="19" t="s">
        <v>71</v>
      </c>
      <c r="F31" s="16"/>
      <c r="G31" s="17">
        <v>271</v>
      </c>
      <c r="H31" s="19" t="s">
        <v>71</v>
      </c>
      <c r="I31" s="16"/>
      <c r="J31" s="17">
        <v>271</v>
      </c>
      <c r="K31" s="19" t="s">
        <v>71</v>
      </c>
      <c r="L31" s="16"/>
      <c r="M31" s="17">
        <v>271</v>
      </c>
      <c r="N31" s="19" t="s">
        <v>71</v>
      </c>
      <c r="O31" s="16"/>
      <c r="P31" s="17">
        <v>271</v>
      </c>
      <c r="Q31" s="19" t="s">
        <v>71</v>
      </c>
      <c r="R31" s="16"/>
      <c r="S31" s="17">
        <v>271</v>
      </c>
      <c r="T31" s="19" t="s">
        <v>71</v>
      </c>
    </row>
    <row r="32" spans="1:20">
      <c r="A32" s="17">
        <v>270</v>
      </c>
      <c r="B32" s="19"/>
      <c r="C32" s="19"/>
      <c r="D32" s="17">
        <v>270</v>
      </c>
      <c r="E32" s="19" t="s">
        <v>71</v>
      </c>
      <c r="F32" s="16"/>
      <c r="G32" s="17">
        <v>270</v>
      </c>
      <c r="H32" s="19" t="s">
        <v>71</v>
      </c>
      <c r="I32" s="16"/>
      <c r="J32" s="17">
        <v>270</v>
      </c>
      <c r="K32" s="19" t="s">
        <v>71</v>
      </c>
      <c r="L32" s="16"/>
      <c r="M32" s="17">
        <v>270</v>
      </c>
      <c r="N32" s="19" t="s">
        <v>71</v>
      </c>
      <c r="O32" s="16"/>
      <c r="P32" s="17">
        <v>270</v>
      </c>
      <c r="Q32" s="19" t="s">
        <v>71</v>
      </c>
      <c r="R32" s="16"/>
      <c r="S32" s="17">
        <v>270</v>
      </c>
      <c r="T32" s="19" t="s">
        <v>71</v>
      </c>
    </row>
    <row r="33" spans="1:20">
      <c r="A33" s="17">
        <v>269</v>
      </c>
      <c r="B33" s="19"/>
      <c r="C33" s="19"/>
      <c r="D33" s="17">
        <v>269</v>
      </c>
      <c r="E33" s="19" t="s">
        <v>71</v>
      </c>
      <c r="F33" s="16"/>
      <c r="G33" s="17">
        <v>269</v>
      </c>
      <c r="H33" s="19" t="s">
        <v>71</v>
      </c>
      <c r="I33" s="16"/>
      <c r="J33" s="17">
        <v>269</v>
      </c>
      <c r="K33" s="19" t="s">
        <v>71</v>
      </c>
      <c r="L33" s="16"/>
      <c r="M33" s="17">
        <v>269</v>
      </c>
      <c r="N33" s="19" t="s">
        <v>71</v>
      </c>
      <c r="O33" s="16"/>
      <c r="P33" s="17">
        <v>269</v>
      </c>
      <c r="Q33" s="19" t="s">
        <v>71</v>
      </c>
      <c r="R33" s="16"/>
      <c r="S33" s="17">
        <v>269</v>
      </c>
      <c r="T33" s="19" t="s">
        <v>71</v>
      </c>
    </row>
    <row r="34" spans="1:20">
      <c r="A34" s="17">
        <v>268</v>
      </c>
      <c r="B34" s="19"/>
      <c r="C34" s="19"/>
      <c r="D34" s="17">
        <v>268</v>
      </c>
      <c r="E34" s="19" t="s">
        <v>71</v>
      </c>
      <c r="F34" s="16"/>
      <c r="G34" s="17">
        <v>268</v>
      </c>
      <c r="H34" s="19" t="s">
        <v>71</v>
      </c>
      <c r="I34" s="16"/>
      <c r="J34" s="17">
        <v>268</v>
      </c>
      <c r="K34" s="19" t="s">
        <v>71</v>
      </c>
      <c r="L34" s="16"/>
      <c r="M34" s="17">
        <v>268</v>
      </c>
      <c r="N34" s="19" t="s">
        <v>71</v>
      </c>
      <c r="O34" s="16"/>
      <c r="P34" s="17">
        <v>268</v>
      </c>
      <c r="Q34" s="19" t="s">
        <v>71</v>
      </c>
      <c r="R34" s="16"/>
      <c r="S34" s="17">
        <v>268</v>
      </c>
      <c r="T34" s="19" t="s">
        <v>71</v>
      </c>
    </row>
    <row r="35" spans="1:20">
      <c r="A35" s="17">
        <v>267</v>
      </c>
      <c r="B35" s="19"/>
      <c r="C35" s="19"/>
      <c r="D35" s="17">
        <v>267</v>
      </c>
      <c r="E35" s="19" t="s">
        <v>71</v>
      </c>
      <c r="F35" s="16"/>
      <c r="G35" s="17">
        <v>267</v>
      </c>
      <c r="H35" s="19" t="s">
        <v>71</v>
      </c>
      <c r="I35" s="16"/>
      <c r="J35" s="17">
        <v>267</v>
      </c>
      <c r="K35" s="19" t="s">
        <v>71</v>
      </c>
      <c r="L35" s="16"/>
      <c r="M35" s="17">
        <v>267</v>
      </c>
      <c r="N35" s="19" t="s">
        <v>71</v>
      </c>
      <c r="O35" s="16"/>
      <c r="P35" s="17">
        <v>267</v>
      </c>
      <c r="Q35" s="19" t="s">
        <v>71</v>
      </c>
      <c r="R35" s="16"/>
      <c r="S35" s="17">
        <v>267</v>
      </c>
      <c r="T35" s="19" t="s">
        <v>71</v>
      </c>
    </row>
    <row r="36" spans="1:20">
      <c r="A36" s="17">
        <v>266</v>
      </c>
      <c r="B36" s="19"/>
      <c r="C36" s="19"/>
      <c r="D36" s="17">
        <v>266</v>
      </c>
      <c r="E36" s="19" t="s">
        <v>71</v>
      </c>
      <c r="F36" s="16"/>
      <c r="G36" s="17">
        <v>266</v>
      </c>
      <c r="H36" s="19" t="s">
        <v>71</v>
      </c>
      <c r="I36" s="16"/>
      <c r="J36" s="17">
        <v>266</v>
      </c>
      <c r="K36" s="19" t="s">
        <v>71</v>
      </c>
      <c r="L36" s="16"/>
      <c r="M36" s="17">
        <v>266</v>
      </c>
      <c r="N36" s="19" t="s">
        <v>71</v>
      </c>
      <c r="O36" s="16"/>
      <c r="P36" s="17">
        <v>266</v>
      </c>
      <c r="Q36" s="19" t="s">
        <v>71</v>
      </c>
      <c r="R36" s="16"/>
      <c r="S36" s="17">
        <v>266</v>
      </c>
      <c r="T36" s="19" t="s">
        <v>71</v>
      </c>
    </row>
    <row r="37" spans="1:20">
      <c r="A37" s="17">
        <v>265</v>
      </c>
      <c r="B37" s="19"/>
      <c r="C37" s="19"/>
      <c r="D37" s="17">
        <v>265</v>
      </c>
      <c r="E37" s="19" t="s">
        <v>71</v>
      </c>
      <c r="F37" s="16"/>
      <c r="G37" s="17">
        <v>265</v>
      </c>
      <c r="H37" s="19" t="s">
        <v>71</v>
      </c>
      <c r="I37" s="16"/>
      <c r="J37" s="17">
        <v>265</v>
      </c>
      <c r="K37" s="19" t="s">
        <v>71</v>
      </c>
      <c r="L37" s="16"/>
      <c r="M37" s="17">
        <v>265</v>
      </c>
      <c r="N37" s="19" t="s">
        <v>71</v>
      </c>
      <c r="O37" s="16"/>
      <c r="P37" s="17">
        <v>265</v>
      </c>
      <c r="Q37" s="19" t="s">
        <v>71</v>
      </c>
      <c r="R37" s="16"/>
      <c r="S37" s="17">
        <v>265</v>
      </c>
      <c r="T37" s="19" t="s">
        <v>71</v>
      </c>
    </row>
    <row r="38" spans="1:20">
      <c r="A38" s="17">
        <v>264</v>
      </c>
      <c r="B38" s="19"/>
      <c r="C38" s="19"/>
      <c r="D38" s="17">
        <v>264</v>
      </c>
      <c r="E38" s="19" t="s">
        <v>71</v>
      </c>
      <c r="F38" s="16"/>
      <c r="G38" s="17">
        <v>264</v>
      </c>
      <c r="H38" s="19" t="s">
        <v>71</v>
      </c>
      <c r="I38" s="16"/>
      <c r="J38" s="17">
        <v>264</v>
      </c>
      <c r="K38" s="19" t="s">
        <v>71</v>
      </c>
      <c r="L38" s="16"/>
      <c r="M38" s="17">
        <v>264</v>
      </c>
      <c r="N38" s="19" t="s">
        <v>71</v>
      </c>
      <c r="O38" s="16"/>
      <c r="P38" s="17">
        <v>264</v>
      </c>
      <c r="Q38" s="19" t="s">
        <v>71</v>
      </c>
      <c r="R38" s="16"/>
      <c r="S38" s="17">
        <v>264</v>
      </c>
      <c r="T38" s="19" t="s">
        <v>71</v>
      </c>
    </row>
    <row r="39" spans="1:20">
      <c r="A39" s="17">
        <v>263</v>
      </c>
      <c r="B39" s="19"/>
      <c r="C39" s="19"/>
      <c r="D39" s="17">
        <v>263</v>
      </c>
      <c r="E39" s="19" t="s">
        <v>71</v>
      </c>
      <c r="F39" s="16"/>
      <c r="G39" s="17">
        <v>263</v>
      </c>
      <c r="H39" s="19" t="s">
        <v>71</v>
      </c>
      <c r="I39" s="16"/>
      <c r="J39" s="17">
        <v>263</v>
      </c>
      <c r="K39" s="19" t="s">
        <v>71</v>
      </c>
      <c r="L39" s="16"/>
      <c r="M39" s="17">
        <v>263</v>
      </c>
      <c r="N39" s="19" t="s">
        <v>71</v>
      </c>
      <c r="O39" s="16"/>
      <c r="P39" s="17">
        <v>263</v>
      </c>
      <c r="Q39" s="19" t="s">
        <v>71</v>
      </c>
      <c r="R39" s="16"/>
      <c r="S39" s="17">
        <v>263</v>
      </c>
      <c r="T39" s="19" t="s">
        <v>71</v>
      </c>
    </row>
    <row r="40" spans="1:20">
      <c r="A40" s="17">
        <v>262</v>
      </c>
      <c r="B40" s="19"/>
      <c r="C40" s="19"/>
      <c r="D40" s="17">
        <v>262</v>
      </c>
      <c r="E40" s="19" t="s">
        <v>71</v>
      </c>
      <c r="F40" s="16"/>
      <c r="G40" s="17">
        <v>262</v>
      </c>
      <c r="H40" s="19" t="s">
        <v>71</v>
      </c>
      <c r="I40" s="16"/>
      <c r="J40" s="17">
        <v>262</v>
      </c>
      <c r="K40" s="19" t="s">
        <v>71</v>
      </c>
      <c r="L40" s="16"/>
      <c r="M40" s="17">
        <v>262</v>
      </c>
      <c r="N40" s="19" t="s">
        <v>71</v>
      </c>
      <c r="O40" s="16"/>
      <c r="P40" s="17">
        <v>262</v>
      </c>
      <c r="Q40" s="19" t="s">
        <v>71</v>
      </c>
      <c r="R40" s="16"/>
      <c r="S40" s="17">
        <v>262</v>
      </c>
      <c r="T40" s="19" t="s">
        <v>71</v>
      </c>
    </row>
    <row r="41" spans="1:20">
      <c r="A41" s="17">
        <v>261</v>
      </c>
      <c r="B41" s="19"/>
      <c r="C41" s="19"/>
      <c r="D41" s="17">
        <v>261</v>
      </c>
      <c r="E41" s="19" t="s">
        <v>71</v>
      </c>
      <c r="F41" s="16"/>
      <c r="G41" s="17">
        <v>261</v>
      </c>
      <c r="H41" s="19" t="s">
        <v>71</v>
      </c>
      <c r="I41" s="16"/>
      <c r="J41" s="17">
        <v>261</v>
      </c>
      <c r="K41" s="19" t="s">
        <v>71</v>
      </c>
      <c r="L41" s="16"/>
      <c r="M41" s="17">
        <v>261</v>
      </c>
      <c r="N41" s="19" t="s">
        <v>71</v>
      </c>
      <c r="O41" s="16"/>
      <c r="P41" s="17">
        <v>261</v>
      </c>
      <c r="Q41" s="19" t="s">
        <v>71</v>
      </c>
      <c r="R41" s="16"/>
      <c r="S41" s="17">
        <v>261</v>
      </c>
      <c r="T41" s="19" t="s">
        <v>71</v>
      </c>
    </row>
    <row r="42" spans="1:20">
      <c r="A42" s="17">
        <v>260</v>
      </c>
      <c r="B42" s="19"/>
      <c r="C42" s="19"/>
      <c r="D42" s="17">
        <v>260</v>
      </c>
      <c r="E42" s="19" t="s">
        <v>71</v>
      </c>
      <c r="F42" s="16"/>
      <c r="G42" s="17">
        <v>260</v>
      </c>
      <c r="H42" s="19" t="s">
        <v>71</v>
      </c>
      <c r="I42" s="16"/>
      <c r="J42" s="17">
        <v>260</v>
      </c>
      <c r="K42" s="19" t="s">
        <v>71</v>
      </c>
      <c r="L42" s="16"/>
      <c r="M42" s="17">
        <v>260</v>
      </c>
      <c r="N42" s="19" t="s">
        <v>71</v>
      </c>
      <c r="O42" s="16"/>
      <c r="P42" s="17">
        <v>260</v>
      </c>
      <c r="Q42" s="19" t="s">
        <v>71</v>
      </c>
      <c r="R42" s="16"/>
      <c r="S42" s="17">
        <v>260</v>
      </c>
      <c r="T42" s="19" t="s">
        <v>71</v>
      </c>
    </row>
    <row r="43" spans="1:20">
      <c r="A43" s="17">
        <v>259</v>
      </c>
      <c r="B43" s="19"/>
      <c r="C43" s="19"/>
      <c r="D43" s="17">
        <v>259</v>
      </c>
      <c r="E43" s="19" t="s">
        <v>71</v>
      </c>
      <c r="F43" s="16"/>
      <c r="G43" s="17">
        <v>259</v>
      </c>
      <c r="H43" s="19" t="s">
        <v>71</v>
      </c>
      <c r="I43" s="16"/>
      <c r="J43" s="17">
        <v>259</v>
      </c>
      <c r="K43" s="19" t="s">
        <v>71</v>
      </c>
      <c r="L43" s="16"/>
      <c r="M43" s="17">
        <v>259</v>
      </c>
      <c r="N43" s="19" t="s">
        <v>71</v>
      </c>
      <c r="O43" s="16"/>
      <c r="P43" s="17">
        <v>259</v>
      </c>
      <c r="Q43" s="19" t="s">
        <v>71</v>
      </c>
      <c r="R43" s="16"/>
      <c r="S43" s="17">
        <v>259</v>
      </c>
      <c r="T43" s="19" t="s">
        <v>71</v>
      </c>
    </row>
    <row r="44" spans="1:20">
      <c r="A44" s="17">
        <v>258</v>
      </c>
      <c r="B44" s="19"/>
      <c r="C44" s="19"/>
      <c r="D44" s="17">
        <v>258</v>
      </c>
      <c r="E44" s="19" t="s">
        <v>71</v>
      </c>
      <c r="F44" s="16"/>
      <c r="G44" s="17">
        <v>258</v>
      </c>
      <c r="H44" s="19" t="s">
        <v>71</v>
      </c>
      <c r="I44" s="16"/>
      <c r="J44" s="17">
        <v>258</v>
      </c>
      <c r="K44" s="19" t="s">
        <v>71</v>
      </c>
      <c r="L44" s="16"/>
      <c r="M44" s="17">
        <v>258</v>
      </c>
      <c r="N44" s="19" t="s">
        <v>71</v>
      </c>
      <c r="O44" s="16"/>
      <c r="P44" s="17">
        <v>258</v>
      </c>
      <c r="Q44" s="19" t="s">
        <v>71</v>
      </c>
      <c r="R44" s="16"/>
      <c r="S44" s="17">
        <v>258</v>
      </c>
      <c r="T44" s="19" t="s">
        <v>71</v>
      </c>
    </row>
    <row r="45" spans="1:20">
      <c r="A45" s="17">
        <v>257</v>
      </c>
      <c r="B45" s="19"/>
      <c r="C45" s="19"/>
      <c r="D45" s="17">
        <v>257</v>
      </c>
      <c r="E45" s="19" t="s">
        <v>71</v>
      </c>
      <c r="F45" s="16"/>
      <c r="G45" s="17">
        <v>257</v>
      </c>
      <c r="H45" s="19" t="s">
        <v>71</v>
      </c>
      <c r="I45" s="16"/>
      <c r="J45" s="17">
        <v>257</v>
      </c>
      <c r="K45" s="19" t="s">
        <v>71</v>
      </c>
      <c r="L45" s="16"/>
      <c r="M45" s="17">
        <v>257</v>
      </c>
      <c r="N45" s="19" t="s">
        <v>71</v>
      </c>
      <c r="O45" s="16"/>
      <c r="P45" s="17">
        <v>257</v>
      </c>
      <c r="Q45" s="19" t="s">
        <v>71</v>
      </c>
      <c r="R45" s="16"/>
      <c r="S45" s="17">
        <v>257</v>
      </c>
      <c r="T45" s="19" t="s">
        <v>71</v>
      </c>
    </row>
    <row r="46" spans="1:20">
      <c r="A46" s="17">
        <v>256</v>
      </c>
      <c r="B46" s="19"/>
      <c r="C46" s="19"/>
      <c r="D46" s="17">
        <v>256</v>
      </c>
      <c r="E46" s="19" t="s">
        <v>71</v>
      </c>
      <c r="F46" s="16"/>
      <c r="G46" s="17">
        <v>256</v>
      </c>
      <c r="H46" s="19" t="s">
        <v>71</v>
      </c>
      <c r="I46" s="16"/>
      <c r="J46" s="17">
        <v>256</v>
      </c>
      <c r="K46" s="19" t="s">
        <v>71</v>
      </c>
      <c r="L46" s="16"/>
      <c r="M46" s="17">
        <v>256</v>
      </c>
      <c r="N46" s="19" t="s">
        <v>71</v>
      </c>
      <c r="O46" s="16"/>
      <c r="P46" s="17">
        <v>256</v>
      </c>
      <c r="Q46" s="19" t="s">
        <v>71</v>
      </c>
      <c r="R46" s="16"/>
      <c r="S46" s="17">
        <v>256</v>
      </c>
      <c r="T46" s="19" t="s">
        <v>71</v>
      </c>
    </row>
    <row r="47" spans="1:20">
      <c r="A47" s="17">
        <v>255</v>
      </c>
      <c r="B47" s="19"/>
      <c r="C47" s="19"/>
      <c r="D47" s="17">
        <v>255</v>
      </c>
      <c r="E47" s="19" t="s">
        <v>71</v>
      </c>
      <c r="F47" s="16"/>
      <c r="G47" s="17">
        <v>255</v>
      </c>
      <c r="H47" s="19" t="s">
        <v>71</v>
      </c>
      <c r="I47" s="16"/>
      <c r="J47" s="17">
        <v>255</v>
      </c>
      <c r="K47" s="19" t="s">
        <v>71</v>
      </c>
      <c r="L47" s="16"/>
      <c r="M47" s="17">
        <v>255</v>
      </c>
      <c r="N47" s="19" t="s">
        <v>71</v>
      </c>
      <c r="O47" s="16"/>
      <c r="P47" s="17">
        <v>255</v>
      </c>
      <c r="Q47" s="19" t="s">
        <v>71</v>
      </c>
      <c r="R47" s="16"/>
      <c r="S47" s="17">
        <v>255</v>
      </c>
      <c r="T47" s="19" t="s">
        <v>71</v>
      </c>
    </row>
    <row r="48" spans="1:20">
      <c r="A48" s="17">
        <v>254</v>
      </c>
      <c r="B48" s="19"/>
      <c r="C48" s="19"/>
      <c r="D48" s="17">
        <v>254</v>
      </c>
      <c r="E48" s="19" t="s">
        <v>71</v>
      </c>
      <c r="F48" s="16"/>
      <c r="G48" s="17">
        <v>254</v>
      </c>
      <c r="H48" s="19" t="s">
        <v>71</v>
      </c>
      <c r="I48" s="16"/>
      <c r="J48" s="17">
        <v>254</v>
      </c>
      <c r="K48" s="19" t="s">
        <v>71</v>
      </c>
      <c r="L48" s="16"/>
      <c r="M48" s="17">
        <v>254</v>
      </c>
      <c r="N48" s="19" t="s">
        <v>71</v>
      </c>
      <c r="O48" s="16"/>
      <c r="P48" s="17">
        <v>254</v>
      </c>
      <c r="Q48" s="19" t="s">
        <v>71</v>
      </c>
      <c r="R48" s="16"/>
      <c r="S48" s="17">
        <v>254</v>
      </c>
      <c r="T48" s="19" t="s">
        <v>71</v>
      </c>
    </row>
    <row r="49" spans="1:20">
      <c r="A49" s="17">
        <v>253</v>
      </c>
      <c r="B49" s="19"/>
      <c r="C49" s="19"/>
      <c r="D49" s="17">
        <v>253</v>
      </c>
      <c r="E49" s="19" t="s">
        <v>71</v>
      </c>
      <c r="F49" s="16"/>
      <c r="G49" s="17">
        <v>253</v>
      </c>
      <c r="H49" s="19" t="s">
        <v>71</v>
      </c>
      <c r="I49" s="16"/>
      <c r="J49" s="17">
        <v>253</v>
      </c>
      <c r="K49" s="19" t="s">
        <v>71</v>
      </c>
      <c r="L49" s="16"/>
      <c r="M49" s="17">
        <v>253</v>
      </c>
      <c r="N49" s="19" t="s">
        <v>71</v>
      </c>
      <c r="O49" s="16"/>
      <c r="P49" s="17">
        <v>253</v>
      </c>
      <c r="Q49" s="19" t="s">
        <v>71</v>
      </c>
      <c r="R49" s="16"/>
      <c r="S49" s="17">
        <v>253</v>
      </c>
      <c r="T49" s="19" t="s">
        <v>71</v>
      </c>
    </row>
    <row r="50" spans="1:20">
      <c r="A50" s="17">
        <v>252</v>
      </c>
      <c r="B50" s="19"/>
      <c r="C50" s="19"/>
      <c r="D50" s="17">
        <v>252</v>
      </c>
      <c r="E50" s="19" t="s">
        <v>71</v>
      </c>
      <c r="F50" s="16"/>
      <c r="G50" s="17">
        <v>252</v>
      </c>
      <c r="H50" s="19" t="s">
        <v>71</v>
      </c>
      <c r="I50" s="16"/>
      <c r="J50" s="17">
        <v>252</v>
      </c>
      <c r="K50" s="19" t="s">
        <v>71</v>
      </c>
      <c r="L50" s="16"/>
      <c r="M50" s="17">
        <v>252</v>
      </c>
      <c r="N50" s="19" t="s">
        <v>71</v>
      </c>
      <c r="O50" s="16"/>
      <c r="P50" s="17">
        <v>252</v>
      </c>
      <c r="Q50" s="19" t="s">
        <v>71</v>
      </c>
      <c r="R50" s="16"/>
      <c r="S50" s="17">
        <v>252</v>
      </c>
      <c r="T50" s="19" t="s">
        <v>71</v>
      </c>
    </row>
    <row r="51" spans="1:20">
      <c r="A51" s="17">
        <v>251</v>
      </c>
      <c r="B51" s="19"/>
      <c r="C51" s="19"/>
      <c r="D51" s="17">
        <v>251</v>
      </c>
      <c r="E51" s="19" t="s">
        <v>71</v>
      </c>
      <c r="F51" s="16"/>
      <c r="G51" s="17">
        <v>251</v>
      </c>
      <c r="H51" s="19" t="s">
        <v>71</v>
      </c>
      <c r="I51" s="16"/>
      <c r="J51" s="17">
        <v>251</v>
      </c>
      <c r="K51" s="19" t="s">
        <v>71</v>
      </c>
      <c r="L51" s="16"/>
      <c r="M51" s="17">
        <v>251</v>
      </c>
      <c r="N51" s="19" t="s">
        <v>71</v>
      </c>
      <c r="O51" s="16"/>
      <c r="P51" s="17">
        <v>251</v>
      </c>
      <c r="Q51" s="19" t="s">
        <v>71</v>
      </c>
      <c r="R51" s="16"/>
      <c r="S51" s="17">
        <v>251</v>
      </c>
      <c r="T51" s="19" t="s">
        <v>71</v>
      </c>
    </row>
    <row r="52" spans="1:20">
      <c r="A52" s="17">
        <v>250</v>
      </c>
      <c r="B52" s="19"/>
      <c r="C52" s="19"/>
      <c r="D52" s="17">
        <v>250</v>
      </c>
      <c r="E52" s="19" t="s">
        <v>71</v>
      </c>
      <c r="F52" s="16"/>
      <c r="G52" s="17">
        <v>250</v>
      </c>
      <c r="H52" s="19" t="s">
        <v>71</v>
      </c>
      <c r="I52" s="16"/>
      <c r="J52" s="17">
        <v>250</v>
      </c>
      <c r="K52" s="19" t="s">
        <v>71</v>
      </c>
      <c r="L52" s="16"/>
      <c r="M52" s="17">
        <v>250</v>
      </c>
      <c r="N52" s="19" t="s">
        <v>71</v>
      </c>
      <c r="O52" s="16"/>
      <c r="P52" s="17">
        <v>250</v>
      </c>
      <c r="Q52" s="19" t="s">
        <v>71</v>
      </c>
      <c r="R52" s="16"/>
      <c r="S52" s="17">
        <v>250</v>
      </c>
      <c r="T52" s="19" t="s">
        <v>71</v>
      </c>
    </row>
    <row r="53" spans="1:20">
      <c r="A53" s="17">
        <v>249</v>
      </c>
      <c r="B53" s="19"/>
      <c r="C53" s="19"/>
      <c r="D53" s="17">
        <v>249</v>
      </c>
      <c r="E53" s="19" t="s">
        <v>71</v>
      </c>
      <c r="F53" s="16"/>
      <c r="G53" s="17">
        <v>249</v>
      </c>
      <c r="H53" s="19" t="s">
        <v>71</v>
      </c>
      <c r="I53" s="16"/>
      <c r="J53" s="17">
        <v>249</v>
      </c>
      <c r="K53" s="19" t="s">
        <v>71</v>
      </c>
      <c r="L53" s="16"/>
      <c r="M53" s="17">
        <v>249</v>
      </c>
      <c r="N53" s="19" t="s">
        <v>71</v>
      </c>
      <c r="O53" s="16"/>
      <c r="P53" s="17">
        <v>249</v>
      </c>
      <c r="Q53" s="19" t="s">
        <v>71</v>
      </c>
      <c r="R53" s="16"/>
      <c r="S53" s="17">
        <v>249</v>
      </c>
      <c r="T53" s="19" t="s">
        <v>71</v>
      </c>
    </row>
    <row r="54" spans="1:20">
      <c r="A54" s="17">
        <v>248</v>
      </c>
      <c r="B54" s="19"/>
      <c r="C54" s="19"/>
      <c r="D54" s="17">
        <v>248</v>
      </c>
      <c r="E54" s="19" t="s">
        <v>71</v>
      </c>
      <c r="F54" s="16"/>
      <c r="G54" s="17">
        <v>248</v>
      </c>
      <c r="H54" s="19" t="s">
        <v>71</v>
      </c>
      <c r="I54" s="16"/>
      <c r="J54" s="17">
        <v>248</v>
      </c>
      <c r="K54" s="19" t="s">
        <v>71</v>
      </c>
      <c r="L54" s="16"/>
      <c r="M54" s="17">
        <v>248</v>
      </c>
      <c r="N54" s="19" t="s">
        <v>71</v>
      </c>
      <c r="O54" s="16"/>
      <c r="P54" s="17">
        <v>248</v>
      </c>
      <c r="Q54" s="19" t="s">
        <v>71</v>
      </c>
      <c r="R54" s="16"/>
      <c r="S54" s="17">
        <v>248</v>
      </c>
      <c r="T54" s="19" t="s">
        <v>71</v>
      </c>
    </row>
    <row r="55" spans="1:20">
      <c r="A55" s="17">
        <v>247</v>
      </c>
      <c r="B55" s="19"/>
      <c r="C55" s="19"/>
      <c r="D55" s="17">
        <v>247</v>
      </c>
      <c r="E55" s="19" t="s">
        <v>71</v>
      </c>
      <c r="F55" s="16"/>
      <c r="G55" s="17">
        <v>247</v>
      </c>
      <c r="H55" s="19" t="s">
        <v>71</v>
      </c>
      <c r="I55" s="16"/>
      <c r="J55" s="17">
        <v>247</v>
      </c>
      <c r="K55" s="19" t="s">
        <v>71</v>
      </c>
      <c r="L55" s="16"/>
      <c r="M55" s="17">
        <v>247</v>
      </c>
      <c r="N55" s="19" t="s">
        <v>71</v>
      </c>
      <c r="O55" s="16"/>
      <c r="P55" s="17">
        <v>247</v>
      </c>
      <c r="Q55" s="19" t="s">
        <v>71</v>
      </c>
      <c r="R55" s="16"/>
      <c r="S55" s="17">
        <v>247</v>
      </c>
      <c r="T55" s="19" t="s">
        <v>71</v>
      </c>
    </row>
    <row r="56" spans="1:20">
      <c r="A56" s="17">
        <v>246</v>
      </c>
      <c r="B56" s="19"/>
      <c r="C56" s="19"/>
      <c r="D56" s="17">
        <v>246</v>
      </c>
      <c r="E56" s="19" t="s">
        <v>71</v>
      </c>
      <c r="F56" s="16"/>
      <c r="G56" s="17">
        <v>246</v>
      </c>
      <c r="H56" s="19" t="s">
        <v>71</v>
      </c>
      <c r="I56" s="16"/>
      <c r="J56" s="17">
        <v>246</v>
      </c>
      <c r="K56" s="19" t="s">
        <v>71</v>
      </c>
      <c r="L56" s="16"/>
      <c r="M56" s="17">
        <v>246</v>
      </c>
      <c r="N56" s="19" t="s">
        <v>71</v>
      </c>
      <c r="O56" s="16"/>
      <c r="P56" s="17">
        <v>246</v>
      </c>
      <c r="Q56" s="19" t="s">
        <v>71</v>
      </c>
      <c r="R56" s="16"/>
      <c r="S56" s="17">
        <v>246</v>
      </c>
      <c r="T56" s="19" t="s">
        <v>71</v>
      </c>
    </row>
    <row r="57" spans="1:20">
      <c r="A57" s="17">
        <v>245</v>
      </c>
      <c r="B57" s="19"/>
      <c r="C57" s="19"/>
      <c r="D57" s="17">
        <v>245</v>
      </c>
      <c r="E57" s="19" t="s">
        <v>71</v>
      </c>
      <c r="F57" s="16"/>
      <c r="G57" s="17">
        <v>245</v>
      </c>
      <c r="H57" s="19" t="s">
        <v>71</v>
      </c>
      <c r="I57" s="16"/>
      <c r="J57" s="17">
        <v>245</v>
      </c>
      <c r="K57" s="19" t="s">
        <v>71</v>
      </c>
      <c r="L57" s="16"/>
      <c r="M57" s="17">
        <v>245</v>
      </c>
      <c r="N57" s="19" t="s">
        <v>71</v>
      </c>
      <c r="O57" s="16"/>
      <c r="P57" s="17">
        <v>245</v>
      </c>
      <c r="Q57" s="19" t="s">
        <v>71</v>
      </c>
      <c r="R57" s="16"/>
      <c r="S57" s="17">
        <v>245</v>
      </c>
      <c r="T57" s="19" t="s">
        <v>71</v>
      </c>
    </row>
    <row r="58" spans="1:20">
      <c r="A58" s="17">
        <v>244</v>
      </c>
      <c r="B58" s="19"/>
      <c r="C58" s="19"/>
      <c r="D58" s="17">
        <v>244</v>
      </c>
      <c r="E58" s="19" t="s">
        <v>71</v>
      </c>
      <c r="F58" s="16"/>
      <c r="G58" s="17">
        <v>244</v>
      </c>
      <c r="H58" s="19" t="s">
        <v>71</v>
      </c>
      <c r="I58" s="16"/>
      <c r="J58" s="17">
        <v>244</v>
      </c>
      <c r="K58" s="19" t="s">
        <v>71</v>
      </c>
      <c r="L58" s="16"/>
      <c r="M58" s="17">
        <v>244</v>
      </c>
      <c r="N58" s="19" t="s">
        <v>71</v>
      </c>
      <c r="O58" s="16"/>
      <c r="P58" s="17">
        <v>244</v>
      </c>
      <c r="Q58" s="19" t="s">
        <v>71</v>
      </c>
      <c r="R58" s="16"/>
      <c r="S58" s="17">
        <v>244</v>
      </c>
      <c r="T58" s="19" t="s">
        <v>71</v>
      </c>
    </row>
    <row r="59" spans="1:20">
      <c r="A59" s="17">
        <v>243</v>
      </c>
      <c r="B59" s="19"/>
      <c r="C59" s="19"/>
      <c r="D59" s="17">
        <v>243</v>
      </c>
      <c r="E59" s="19" t="s">
        <v>71</v>
      </c>
      <c r="F59" s="16"/>
      <c r="G59" s="17">
        <v>243</v>
      </c>
      <c r="H59" s="19" t="s">
        <v>71</v>
      </c>
      <c r="I59" s="16"/>
      <c r="J59" s="17">
        <v>243</v>
      </c>
      <c r="K59" s="19" t="s">
        <v>71</v>
      </c>
      <c r="L59" s="16"/>
      <c r="M59" s="17">
        <v>243</v>
      </c>
      <c r="N59" s="19" t="s">
        <v>71</v>
      </c>
      <c r="O59" s="16"/>
      <c r="P59" s="17">
        <v>243</v>
      </c>
      <c r="Q59" s="19" t="s">
        <v>71</v>
      </c>
      <c r="R59" s="16"/>
      <c r="S59" s="17">
        <v>243</v>
      </c>
      <c r="T59" s="19" t="s">
        <v>71</v>
      </c>
    </row>
    <row r="60" spans="1:20">
      <c r="A60" s="17">
        <v>242</v>
      </c>
      <c r="B60" s="19"/>
      <c r="C60" s="19"/>
      <c r="D60" s="17">
        <v>242</v>
      </c>
      <c r="E60" s="19" t="s">
        <v>71</v>
      </c>
      <c r="F60" s="16"/>
      <c r="G60" s="17">
        <v>242</v>
      </c>
      <c r="H60" s="19" t="s">
        <v>71</v>
      </c>
      <c r="I60" s="16"/>
      <c r="J60" s="17">
        <v>242</v>
      </c>
      <c r="K60" s="19" t="s">
        <v>71</v>
      </c>
      <c r="L60" s="16"/>
      <c r="M60" s="17">
        <v>242</v>
      </c>
      <c r="N60" s="19" t="s">
        <v>71</v>
      </c>
      <c r="O60" s="16"/>
      <c r="P60" s="17">
        <v>242</v>
      </c>
      <c r="Q60" s="19" t="s">
        <v>71</v>
      </c>
      <c r="R60" s="16"/>
      <c r="S60" s="17">
        <v>242</v>
      </c>
      <c r="T60" s="19" t="s">
        <v>71</v>
      </c>
    </row>
    <row r="61" spans="1:20">
      <c r="A61" s="17">
        <v>241</v>
      </c>
      <c r="B61" s="19"/>
      <c r="C61" s="19"/>
      <c r="D61" s="17">
        <v>241</v>
      </c>
      <c r="E61" s="19" t="s">
        <v>71</v>
      </c>
      <c r="F61" s="16"/>
      <c r="G61" s="17">
        <v>241</v>
      </c>
      <c r="H61" s="19" t="s">
        <v>71</v>
      </c>
      <c r="I61" s="16"/>
      <c r="J61" s="17">
        <v>241</v>
      </c>
      <c r="K61" s="19" t="s">
        <v>71</v>
      </c>
      <c r="L61" s="16"/>
      <c r="M61" s="17">
        <v>241</v>
      </c>
      <c r="N61" s="19" t="s">
        <v>71</v>
      </c>
      <c r="O61" s="16"/>
      <c r="P61" s="17">
        <v>241</v>
      </c>
      <c r="Q61" s="19" t="s">
        <v>71</v>
      </c>
      <c r="R61" s="16"/>
      <c r="S61" s="17">
        <v>241</v>
      </c>
      <c r="T61" s="19" t="s">
        <v>71</v>
      </c>
    </row>
    <row r="62" spans="1:20">
      <c r="A62" s="17">
        <v>240</v>
      </c>
      <c r="B62" s="19"/>
      <c r="C62" s="19"/>
      <c r="D62" s="17">
        <v>240</v>
      </c>
      <c r="E62" s="19" t="s">
        <v>71</v>
      </c>
      <c r="F62" s="16"/>
      <c r="G62" s="17">
        <v>240</v>
      </c>
      <c r="H62" s="19" t="s">
        <v>71</v>
      </c>
      <c r="I62" s="16"/>
      <c r="J62" s="17">
        <v>240</v>
      </c>
      <c r="K62" s="19" t="s">
        <v>71</v>
      </c>
      <c r="L62" s="16"/>
      <c r="M62" s="17">
        <v>240</v>
      </c>
      <c r="N62" s="19" t="s">
        <v>71</v>
      </c>
      <c r="O62" s="16"/>
      <c r="P62" s="17">
        <v>240</v>
      </c>
      <c r="Q62" s="19" t="s">
        <v>71</v>
      </c>
      <c r="R62" s="16"/>
      <c r="S62" s="17">
        <v>240</v>
      </c>
      <c r="T62" s="19" t="s">
        <v>71</v>
      </c>
    </row>
    <row r="63" spans="1:20">
      <c r="A63" s="17">
        <v>239</v>
      </c>
      <c r="B63" s="19"/>
      <c r="C63" s="19"/>
      <c r="D63" s="17">
        <v>239</v>
      </c>
      <c r="E63" s="19" t="s">
        <v>71</v>
      </c>
      <c r="F63" s="16"/>
      <c r="G63" s="17">
        <v>239</v>
      </c>
      <c r="H63" s="19" t="s">
        <v>71</v>
      </c>
      <c r="I63" s="16"/>
      <c r="J63" s="17">
        <v>239</v>
      </c>
      <c r="K63" s="19" t="s">
        <v>71</v>
      </c>
      <c r="L63" s="16"/>
      <c r="M63" s="17">
        <v>239</v>
      </c>
      <c r="N63" s="19" t="s">
        <v>71</v>
      </c>
      <c r="O63" s="16"/>
      <c r="P63" s="17">
        <v>239</v>
      </c>
      <c r="Q63" s="19" t="s">
        <v>71</v>
      </c>
      <c r="R63" s="16"/>
      <c r="S63" s="17">
        <v>239</v>
      </c>
      <c r="T63" s="19" t="s">
        <v>71</v>
      </c>
    </row>
    <row r="64" spans="1:20">
      <c r="A64" s="17">
        <v>238</v>
      </c>
      <c r="B64" s="19"/>
      <c r="C64" s="19"/>
      <c r="D64" s="17">
        <v>238</v>
      </c>
      <c r="E64" s="19" t="s">
        <v>71</v>
      </c>
      <c r="F64" s="16"/>
      <c r="G64" s="17">
        <v>238</v>
      </c>
      <c r="H64" s="19" t="s">
        <v>71</v>
      </c>
      <c r="I64" s="16"/>
      <c r="J64" s="17">
        <v>238</v>
      </c>
      <c r="K64" s="19" t="s">
        <v>71</v>
      </c>
      <c r="L64" s="16"/>
      <c r="M64" s="17">
        <v>238</v>
      </c>
      <c r="N64" s="19" t="s">
        <v>71</v>
      </c>
      <c r="O64" s="16"/>
      <c r="P64" s="17">
        <v>238</v>
      </c>
      <c r="Q64" s="19" t="s">
        <v>71</v>
      </c>
      <c r="R64" s="16"/>
      <c r="S64" s="17">
        <v>238</v>
      </c>
      <c r="T64" s="19" t="s">
        <v>71</v>
      </c>
    </row>
    <row r="65" spans="1:20">
      <c r="A65" s="17">
        <v>237</v>
      </c>
      <c r="B65" s="19"/>
      <c r="C65" s="19"/>
      <c r="D65" s="17">
        <v>237</v>
      </c>
      <c r="E65" s="19" t="s">
        <v>71</v>
      </c>
      <c r="F65" s="16"/>
      <c r="G65" s="17">
        <v>237</v>
      </c>
      <c r="H65" s="19" t="s">
        <v>71</v>
      </c>
      <c r="I65" s="16"/>
      <c r="J65" s="17">
        <v>237</v>
      </c>
      <c r="K65" s="19" t="s">
        <v>71</v>
      </c>
      <c r="L65" s="16"/>
      <c r="M65" s="17">
        <v>237</v>
      </c>
      <c r="N65" s="19" t="s">
        <v>71</v>
      </c>
      <c r="O65" s="16"/>
      <c r="P65" s="17">
        <v>237</v>
      </c>
      <c r="Q65" s="19" t="s">
        <v>71</v>
      </c>
      <c r="R65" s="16"/>
      <c r="S65" s="17">
        <v>237</v>
      </c>
      <c r="T65" s="19" t="s">
        <v>71</v>
      </c>
    </row>
    <row r="66" spans="1:20">
      <c r="A66" s="17">
        <v>236</v>
      </c>
      <c r="B66" s="19"/>
      <c r="C66" s="19"/>
      <c r="D66" s="17">
        <v>236</v>
      </c>
      <c r="E66" s="19" t="s">
        <v>71</v>
      </c>
      <c r="F66" s="16"/>
      <c r="G66" s="17">
        <v>236</v>
      </c>
      <c r="H66" s="19" t="s">
        <v>71</v>
      </c>
      <c r="I66" s="16"/>
      <c r="J66" s="17">
        <v>236</v>
      </c>
      <c r="K66" s="19" t="s">
        <v>71</v>
      </c>
      <c r="L66" s="16"/>
      <c r="M66" s="17">
        <v>236</v>
      </c>
      <c r="N66" s="19" t="s">
        <v>71</v>
      </c>
      <c r="O66" s="16"/>
      <c r="P66" s="17">
        <v>236</v>
      </c>
      <c r="Q66" s="19" t="s">
        <v>71</v>
      </c>
      <c r="R66" s="16"/>
      <c r="S66" s="17">
        <v>236</v>
      </c>
      <c r="T66" s="19" t="s">
        <v>71</v>
      </c>
    </row>
    <row r="67" spans="1:20">
      <c r="A67" s="17">
        <v>235</v>
      </c>
      <c r="B67" s="19"/>
      <c r="C67" s="19"/>
      <c r="D67" s="17">
        <v>235</v>
      </c>
      <c r="E67" s="19" t="s">
        <v>71</v>
      </c>
      <c r="F67" s="16"/>
      <c r="G67" s="17">
        <v>235</v>
      </c>
      <c r="H67" s="19" t="s">
        <v>71</v>
      </c>
      <c r="I67" s="16"/>
      <c r="J67" s="17">
        <v>235</v>
      </c>
      <c r="K67" s="19" t="s">
        <v>71</v>
      </c>
      <c r="L67" s="16"/>
      <c r="M67" s="17">
        <v>235</v>
      </c>
      <c r="N67" s="19" t="s">
        <v>71</v>
      </c>
      <c r="O67" s="16"/>
      <c r="P67" s="17">
        <v>235</v>
      </c>
      <c r="Q67" s="19" t="s">
        <v>71</v>
      </c>
      <c r="R67" s="16"/>
      <c r="S67" s="17">
        <v>235</v>
      </c>
      <c r="T67" s="19" t="s">
        <v>71</v>
      </c>
    </row>
    <row r="68" spans="1:20">
      <c r="A68" s="17">
        <v>234</v>
      </c>
      <c r="B68" s="19"/>
      <c r="C68" s="19"/>
      <c r="D68" s="17">
        <v>234</v>
      </c>
      <c r="E68" s="19" t="s">
        <v>71</v>
      </c>
      <c r="F68" s="16"/>
      <c r="G68" s="17">
        <v>234</v>
      </c>
      <c r="H68" s="19" t="s">
        <v>71</v>
      </c>
      <c r="I68" s="16"/>
      <c r="J68" s="17">
        <v>234</v>
      </c>
      <c r="K68" s="19" t="s">
        <v>71</v>
      </c>
      <c r="L68" s="16"/>
      <c r="M68" s="17">
        <v>234</v>
      </c>
      <c r="N68" s="19" t="s">
        <v>71</v>
      </c>
      <c r="O68" s="16"/>
      <c r="P68" s="17">
        <v>234</v>
      </c>
      <c r="Q68" s="19" t="s">
        <v>71</v>
      </c>
      <c r="R68" s="16"/>
      <c r="S68" s="17">
        <v>234</v>
      </c>
      <c r="T68" s="19" t="s">
        <v>71</v>
      </c>
    </row>
    <row r="69" spans="1:20">
      <c r="A69" s="17">
        <v>233</v>
      </c>
      <c r="B69" s="19"/>
      <c r="C69" s="19"/>
      <c r="D69" s="17">
        <v>233</v>
      </c>
      <c r="E69" s="19" t="s">
        <v>71</v>
      </c>
      <c r="F69" s="16"/>
      <c r="G69" s="17">
        <v>233</v>
      </c>
      <c r="H69" s="19" t="s">
        <v>71</v>
      </c>
      <c r="I69" s="16"/>
      <c r="J69" s="17">
        <v>233</v>
      </c>
      <c r="K69" s="19" t="s">
        <v>71</v>
      </c>
      <c r="L69" s="16"/>
      <c r="M69" s="17">
        <v>233</v>
      </c>
      <c r="N69" s="19" t="s">
        <v>71</v>
      </c>
      <c r="O69" s="16"/>
      <c r="P69" s="17">
        <v>233</v>
      </c>
      <c r="Q69" s="19" t="s">
        <v>71</v>
      </c>
      <c r="R69" s="16"/>
      <c r="S69" s="17">
        <v>233</v>
      </c>
      <c r="T69" s="19" t="s">
        <v>71</v>
      </c>
    </row>
    <row r="70" spans="1:20">
      <c r="A70" s="17">
        <v>232</v>
      </c>
      <c r="B70" s="19"/>
      <c r="C70" s="19"/>
      <c r="D70" s="17">
        <v>232</v>
      </c>
      <c r="E70" s="19" t="s">
        <v>71</v>
      </c>
      <c r="F70" s="16"/>
      <c r="G70" s="17">
        <v>232</v>
      </c>
      <c r="H70" s="19" t="s">
        <v>71</v>
      </c>
      <c r="I70" s="16"/>
      <c r="J70" s="17">
        <v>232</v>
      </c>
      <c r="K70" s="19" t="s">
        <v>71</v>
      </c>
      <c r="L70" s="16"/>
      <c r="M70" s="17">
        <v>232</v>
      </c>
      <c r="N70" s="19" t="s">
        <v>71</v>
      </c>
      <c r="O70" s="16"/>
      <c r="P70" s="17">
        <v>232</v>
      </c>
      <c r="Q70" s="19" t="s">
        <v>71</v>
      </c>
      <c r="R70" s="16"/>
      <c r="S70" s="17">
        <v>232</v>
      </c>
      <c r="T70" s="19" t="s">
        <v>71</v>
      </c>
    </row>
    <row r="71" spans="1:20">
      <c r="A71" s="17">
        <v>231</v>
      </c>
      <c r="B71" s="19"/>
      <c r="C71" s="19"/>
      <c r="D71" s="17">
        <v>231</v>
      </c>
      <c r="E71" s="19" t="s">
        <v>71</v>
      </c>
      <c r="F71" s="16"/>
      <c r="G71" s="17">
        <v>231</v>
      </c>
      <c r="H71" s="19" t="s">
        <v>71</v>
      </c>
      <c r="I71" s="16"/>
      <c r="J71" s="17">
        <v>231</v>
      </c>
      <c r="K71" s="19" t="s">
        <v>71</v>
      </c>
      <c r="L71" s="16"/>
      <c r="M71" s="17">
        <v>231</v>
      </c>
      <c r="N71" s="19" t="s">
        <v>71</v>
      </c>
      <c r="O71" s="16"/>
      <c r="P71" s="17">
        <v>231</v>
      </c>
      <c r="Q71" s="19" t="s">
        <v>71</v>
      </c>
      <c r="R71" s="16"/>
      <c r="S71" s="17">
        <v>231</v>
      </c>
      <c r="T71" s="19" t="s">
        <v>71</v>
      </c>
    </row>
    <row r="72" spans="1:20">
      <c r="A72" s="17">
        <v>230</v>
      </c>
      <c r="B72" s="19"/>
      <c r="C72" s="19"/>
      <c r="D72" s="17">
        <v>230</v>
      </c>
      <c r="E72" s="19" t="s">
        <v>71</v>
      </c>
      <c r="F72" s="16"/>
      <c r="G72" s="17">
        <v>230</v>
      </c>
      <c r="H72" s="19" t="s">
        <v>71</v>
      </c>
      <c r="I72" s="16"/>
      <c r="J72" s="17">
        <v>230</v>
      </c>
      <c r="K72" s="19" t="s">
        <v>71</v>
      </c>
      <c r="L72" s="16"/>
      <c r="M72" s="17">
        <v>230</v>
      </c>
      <c r="N72" s="19" t="s">
        <v>71</v>
      </c>
      <c r="O72" s="16"/>
      <c r="P72" s="17">
        <v>230</v>
      </c>
      <c r="Q72" s="19" t="s">
        <v>71</v>
      </c>
      <c r="R72" s="16"/>
      <c r="S72" s="17">
        <v>230</v>
      </c>
      <c r="T72" s="19" t="s">
        <v>71</v>
      </c>
    </row>
    <row r="73" spans="1:20">
      <c r="A73" s="17">
        <v>229</v>
      </c>
      <c r="B73" s="19"/>
      <c r="C73" s="19"/>
      <c r="D73" s="17">
        <v>229</v>
      </c>
      <c r="E73" s="19" t="s">
        <v>71</v>
      </c>
      <c r="F73" s="16"/>
      <c r="G73" s="17">
        <v>229</v>
      </c>
      <c r="H73" s="19" t="s">
        <v>71</v>
      </c>
      <c r="I73" s="16"/>
      <c r="J73" s="17">
        <v>229</v>
      </c>
      <c r="K73" s="19" t="s">
        <v>71</v>
      </c>
      <c r="L73" s="16"/>
      <c r="M73" s="17">
        <v>229</v>
      </c>
      <c r="N73" s="19" t="s">
        <v>71</v>
      </c>
      <c r="O73" s="16"/>
      <c r="P73" s="17">
        <v>229</v>
      </c>
      <c r="Q73" s="19" t="s">
        <v>71</v>
      </c>
      <c r="R73" s="16"/>
      <c r="S73" s="17">
        <v>229</v>
      </c>
      <c r="T73" s="19" t="s">
        <v>71</v>
      </c>
    </row>
    <row r="74" spans="1:20">
      <c r="A74" s="17">
        <v>228</v>
      </c>
      <c r="B74" s="19"/>
      <c r="C74" s="19"/>
      <c r="D74" s="17">
        <v>228</v>
      </c>
      <c r="E74" s="19" t="s">
        <v>71</v>
      </c>
      <c r="F74" s="16"/>
      <c r="G74" s="17">
        <v>228</v>
      </c>
      <c r="H74" s="19" t="s">
        <v>71</v>
      </c>
      <c r="I74" s="16"/>
      <c r="J74" s="17">
        <v>228</v>
      </c>
      <c r="K74" s="19" t="s">
        <v>71</v>
      </c>
      <c r="L74" s="16"/>
      <c r="M74" s="17">
        <v>228</v>
      </c>
      <c r="N74" s="19" t="s">
        <v>71</v>
      </c>
      <c r="O74" s="16"/>
      <c r="P74" s="17">
        <v>228</v>
      </c>
      <c r="Q74" s="19" t="s">
        <v>71</v>
      </c>
      <c r="R74" s="16"/>
      <c r="S74" s="17">
        <v>228</v>
      </c>
      <c r="T74" s="19" t="s">
        <v>71</v>
      </c>
    </row>
    <row r="75" spans="1:20">
      <c r="A75" s="17">
        <v>227</v>
      </c>
      <c r="B75" s="19"/>
      <c r="C75" s="19"/>
      <c r="D75" s="17">
        <v>227</v>
      </c>
      <c r="E75" s="19" t="s">
        <v>71</v>
      </c>
      <c r="F75" s="16"/>
      <c r="G75" s="17">
        <v>227</v>
      </c>
      <c r="H75" s="19" t="s">
        <v>71</v>
      </c>
      <c r="I75" s="16"/>
      <c r="J75" s="17">
        <v>227</v>
      </c>
      <c r="K75" s="19" t="s">
        <v>71</v>
      </c>
      <c r="L75" s="16"/>
      <c r="M75" s="17">
        <v>227</v>
      </c>
      <c r="N75" s="19" t="s">
        <v>71</v>
      </c>
      <c r="O75" s="16"/>
      <c r="P75" s="17">
        <v>227</v>
      </c>
      <c r="Q75" s="19" t="s">
        <v>71</v>
      </c>
      <c r="R75" s="16"/>
      <c r="S75" s="17">
        <v>227</v>
      </c>
      <c r="T75" s="19" t="s">
        <v>71</v>
      </c>
    </row>
    <row r="76" spans="1:20">
      <c r="A76" s="17">
        <v>226</v>
      </c>
      <c r="B76" s="19"/>
      <c r="C76" s="19"/>
      <c r="D76" s="17">
        <v>226</v>
      </c>
      <c r="E76" s="19" t="s">
        <v>71</v>
      </c>
      <c r="F76" s="16"/>
      <c r="G76" s="17">
        <v>226</v>
      </c>
      <c r="H76" s="19" t="s">
        <v>71</v>
      </c>
      <c r="I76" s="16"/>
      <c r="J76" s="17">
        <v>226</v>
      </c>
      <c r="K76" s="19" t="s">
        <v>71</v>
      </c>
      <c r="L76" s="16"/>
      <c r="M76" s="17">
        <v>226</v>
      </c>
      <c r="N76" s="19" t="s">
        <v>71</v>
      </c>
      <c r="O76" s="16"/>
      <c r="P76" s="17">
        <v>226</v>
      </c>
      <c r="Q76" s="19" t="s">
        <v>71</v>
      </c>
      <c r="R76" s="16"/>
      <c r="S76" s="17">
        <v>226</v>
      </c>
      <c r="T76" s="19" t="s">
        <v>71</v>
      </c>
    </row>
    <row r="77" spans="1:20">
      <c r="A77" s="17">
        <v>225</v>
      </c>
      <c r="B77" s="19"/>
      <c r="C77" s="19"/>
      <c r="D77" s="17">
        <v>225</v>
      </c>
      <c r="E77" s="19" t="s">
        <v>71</v>
      </c>
      <c r="F77" s="16"/>
      <c r="G77" s="17">
        <v>225</v>
      </c>
      <c r="H77" s="19" t="s">
        <v>71</v>
      </c>
      <c r="I77" s="16"/>
      <c r="J77" s="17">
        <v>225</v>
      </c>
      <c r="K77" s="19" t="s">
        <v>71</v>
      </c>
      <c r="L77" s="16"/>
      <c r="M77" s="17">
        <v>225</v>
      </c>
      <c r="N77" s="19" t="s">
        <v>71</v>
      </c>
      <c r="O77" s="16"/>
      <c r="P77" s="17">
        <v>225</v>
      </c>
      <c r="Q77" s="19" t="s">
        <v>71</v>
      </c>
      <c r="R77" s="16"/>
      <c r="S77" s="17">
        <v>225</v>
      </c>
      <c r="T77" s="19" t="s">
        <v>71</v>
      </c>
    </row>
    <row r="78" spans="1:20">
      <c r="A78" s="17">
        <v>224</v>
      </c>
      <c r="B78" s="19"/>
      <c r="C78" s="19"/>
      <c r="D78" s="17">
        <v>224</v>
      </c>
      <c r="E78" s="19" t="s">
        <v>71</v>
      </c>
      <c r="F78" s="16"/>
      <c r="G78" s="17">
        <v>224</v>
      </c>
      <c r="H78" s="19" t="s">
        <v>71</v>
      </c>
      <c r="I78" s="16"/>
      <c r="J78" s="17">
        <v>224</v>
      </c>
      <c r="K78" s="19" t="s">
        <v>71</v>
      </c>
      <c r="L78" s="16"/>
      <c r="M78" s="17">
        <v>224</v>
      </c>
      <c r="N78" s="19" t="s">
        <v>71</v>
      </c>
      <c r="O78" s="16"/>
      <c r="P78" s="17">
        <v>224</v>
      </c>
      <c r="Q78" s="19" t="s">
        <v>71</v>
      </c>
      <c r="R78" s="16"/>
      <c r="S78" s="17">
        <v>224</v>
      </c>
      <c r="T78" s="19" t="s">
        <v>71</v>
      </c>
    </row>
    <row r="79" spans="1:20">
      <c r="A79" s="17">
        <v>223</v>
      </c>
      <c r="B79" s="19"/>
      <c r="C79" s="19"/>
      <c r="D79" s="17">
        <v>223</v>
      </c>
      <c r="E79" s="19" t="s">
        <v>71</v>
      </c>
      <c r="F79" s="16"/>
      <c r="G79" s="17">
        <v>223</v>
      </c>
      <c r="H79" s="19" t="s">
        <v>71</v>
      </c>
      <c r="I79" s="16"/>
      <c r="J79" s="17">
        <v>223</v>
      </c>
      <c r="K79" s="19" t="s">
        <v>71</v>
      </c>
      <c r="L79" s="16"/>
      <c r="M79" s="17">
        <v>223</v>
      </c>
      <c r="N79" s="19" t="s">
        <v>71</v>
      </c>
      <c r="O79" s="16"/>
      <c r="P79" s="17">
        <v>223</v>
      </c>
      <c r="Q79" s="19" t="s">
        <v>71</v>
      </c>
      <c r="R79" s="16"/>
      <c r="S79" s="17">
        <v>223</v>
      </c>
      <c r="T79" s="19" t="s">
        <v>71</v>
      </c>
    </row>
    <row r="80" spans="1:20">
      <c r="A80" s="17">
        <v>222</v>
      </c>
      <c r="B80" s="19"/>
      <c r="C80" s="19"/>
      <c r="D80" s="17">
        <v>222</v>
      </c>
      <c r="E80" s="19" t="s">
        <v>71</v>
      </c>
      <c r="F80" s="16"/>
      <c r="G80" s="17">
        <v>222</v>
      </c>
      <c r="H80" s="19" t="s">
        <v>71</v>
      </c>
      <c r="I80" s="16"/>
      <c r="J80" s="17">
        <v>222</v>
      </c>
      <c r="K80" s="19" t="s">
        <v>71</v>
      </c>
      <c r="L80" s="16"/>
      <c r="M80" s="17">
        <v>222</v>
      </c>
      <c r="N80" s="19" t="s">
        <v>71</v>
      </c>
      <c r="O80" s="16"/>
      <c r="P80" s="17">
        <v>222</v>
      </c>
      <c r="Q80" s="19" t="s">
        <v>71</v>
      </c>
      <c r="R80" s="16"/>
      <c r="S80" s="17">
        <v>222</v>
      </c>
      <c r="T80" s="19" t="s">
        <v>71</v>
      </c>
    </row>
    <row r="81" spans="1:20">
      <c r="A81" s="17">
        <v>221</v>
      </c>
      <c r="B81" s="19"/>
      <c r="C81" s="19"/>
      <c r="D81" s="17">
        <v>221</v>
      </c>
      <c r="E81" s="19" t="s">
        <v>71</v>
      </c>
      <c r="F81" s="16"/>
      <c r="G81" s="17">
        <v>221</v>
      </c>
      <c r="H81" s="19" t="s">
        <v>71</v>
      </c>
      <c r="I81" s="16"/>
      <c r="J81" s="17">
        <v>221</v>
      </c>
      <c r="K81" s="19" t="s">
        <v>71</v>
      </c>
      <c r="L81" s="16"/>
      <c r="M81" s="17">
        <v>221</v>
      </c>
      <c r="N81" s="19" t="s">
        <v>71</v>
      </c>
      <c r="O81" s="16"/>
      <c r="P81" s="17">
        <v>221</v>
      </c>
      <c r="Q81" s="19" t="s">
        <v>71</v>
      </c>
      <c r="R81" s="16"/>
      <c r="S81" s="17">
        <v>221</v>
      </c>
      <c r="T81" s="19" t="s">
        <v>71</v>
      </c>
    </row>
    <row r="82" spans="1:20">
      <c r="A82" s="17">
        <v>220</v>
      </c>
      <c r="B82" s="19"/>
      <c r="C82" s="19"/>
      <c r="D82" s="17">
        <v>220</v>
      </c>
      <c r="E82" s="19" t="s">
        <v>71</v>
      </c>
      <c r="F82" s="16"/>
      <c r="G82" s="17">
        <v>220</v>
      </c>
      <c r="H82" s="19" t="s">
        <v>71</v>
      </c>
      <c r="I82" s="16"/>
      <c r="J82" s="17">
        <v>220</v>
      </c>
      <c r="K82" s="19" t="s">
        <v>71</v>
      </c>
      <c r="L82" s="16"/>
      <c r="M82" s="17">
        <v>220</v>
      </c>
      <c r="N82" s="19" t="s">
        <v>71</v>
      </c>
      <c r="O82" s="16"/>
      <c r="P82" s="17">
        <v>220</v>
      </c>
      <c r="Q82" s="19" t="s">
        <v>71</v>
      </c>
      <c r="R82" s="16"/>
      <c r="S82" s="17">
        <v>220</v>
      </c>
      <c r="T82" s="19" t="s">
        <v>71</v>
      </c>
    </row>
    <row r="83" spans="1:20">
      <c r="A83" s="17">
        <v>219</v>
      </c>
      <c r="B83" s="19"/>
      <c r="C83" s="19"/>
      <c r="D83" s="17">
        <v>219</v>
      </c>
      <c r="E83" s="19" t="s">
        <v>71</v>
      </c>
      <c r="F83" s="16"/>
      <c r="G83" s="17">
        <v>219</v>
      </c>
      <c r="H83" s="19" t="s">
        <v>71</v>
      </c>
      <c r="I83" s="16"/>
      <c r="J83" s="17">
        <v>219</v>
      </c>
      <c r="K83" s="19" t="s">
        <v>71</v>
      </c>
      <c r="L83" s="16"/>
      <c r="M83" s="17">
        <v>219</v>
      </c>
      <c r="N83" s="19" t="s">
        <v>71</v>
      </c>
      <c r="O83" s="16"/>
      <c r="P83" s="17">
        <v>219</v>
      </c>
      <c r="Q83" s="19" t="s">
        <v>71</v>
      </c>
      <c r="R83" s="16"/>
      <c r="S83" s="17">
        <v>219</v>
      </c>
      <c r="T83" s="19" t="s">
        <v>71</v>
      </c>
    </row>
    <row r="84" spans="1:20">
      <c r="A84" s="17">
        <v>218</v>
      </c>
      <c r="B84" s="19"/>
      <c r="C84" s="19"/>
      <c r="D84" s="17">
        <v>218</v>
      </c>
      <c r="E84" s="19" t="s">
        <v>71</v>
      </c>
      <c r="F84" s="16"/>
      <c r="G84" s="17">
        <v>218</v>
      </c>
      <c r="H84" s="19" t="s">
        <v>71</v>
      </c>
      <c r="I84" s="16"/>
      <c r="J84" s="17">
        <v>218</v>
      </c>
      <c r="K84" s="19" t="s">
        <v>71</v>
      </c>
      <c r="L84" s="16"/>
      <c r="M84" s="17">
        <v>218</v>
      </c>
      <c r="N84" s="19" t="s">
        <v>71</v>
      </c>
      <c r="O84" s="16"/>
      <c r="P84" s="17">
        <v>218</v>
      </c>
      <c r="Q84" s="19" t="s">
        <v>71</v>
      </c>
      <c r="R84" s="16"/>
      <c r="S84" s="17">
        <v>218</v>
      </c>
      <c r="T84" s="19" t="s">
        <v>71</v>
      </c>
    </row>
    <row r="85" spans="1:20">
      <c r="A85" s="17">
        <v>217</v>
      </c>
      <c r="B85" s="19"/>
      <c r="C85" s="19"/>
      <c r="D85" s="17">
        <v>217</v>
      </c>
      <c r="E85" s="19" t="s">
        <v>71</v>
      </c>
      <c r="F85" s="16"/>
      <c r="G85" s="17">
        <v>217</v>
      </c>
      <c r="H85" s="19" t="s">
        <v>71</v>
      </c>
      <c r="I85" s="16"/>
      <c r="J85" s="17">
        <v>217</v>
      </c>
      <c r="K85" s="19" t="s">
        <v>71</v>
      </c>
      <c r="L85" s="16"/>
      <c r="M85" s="17">
        <v>217</v>
      </c>
      <c r="N85" s="19" t="s">
        <v>71</v>
      </c>
      <c r="O85" s="16"/>
      <c r="P85" s="17">
        <v>217</v>
      </c>
      <c r="Q85" s="19" t="s">
        <v>71</v>
      </c>
      <c r="R85" s="16"/>
      <c r="S85" s="17">
        <v>217</v>
      </c>
      <c r="T85" s="19" t="s">
        <v>71</v>
      </c>
    </row>
    <row r="86" spans="1:20">
      <c r="A86" s="17">
        <v>216</v>
      </c>
      <c r="B86" s="19"/>
      <c r="C86" s="19"/>
      <c r="D86" s="17">
        <v>216</v>
      </c>
      <c r="E86" s="19" t="s">
        <v>71</v>
      </c>
      <c r="F86" s="16"/>
      <c r="G86" s="17">
        <v>216</v>
      </c>
      <c r="H86" s="19" t="s">
        <v>71</v>
      </c>
      <c r="I86" s="16"/>
      <c r="J86" s="17">
        <v>216</v>
      </c>
      <c r="K86" s="19" t="s">
        <v>71</v>
      </c>
      <c r="L86" s="16"/>
      <c r="M86" s="17">
        <v>216</v>
      </c>
      <c r="N86" s="19" t="s">
        <v>71</v>
      </c>
      <c r="O86" s="16"/>
      <c r="P86" s="17">
        <v>216</v>
      </c>
      <c r="Q86" s="19" t="s">
        <v>71</v>
      </c>
      <c r="R86" s="16"/>
      <c r="S86" s="17">
        <v>216</v>
      </c>
      <c r="T86" s="19" t="s">
        <v>71</v>
      </c>
    </row>
    <row r="87" spans="1:20">
      <c r="A87" s="17">
        <v>215</v>
      </c>
      <c r="B87" s="19"/>
      <c r="C87" s="19"/>
      <c r="D87" s="17">
        <v>215</v>
      </c>
      <c r="E87" s="19" t="s">
        <v>71</v>
      </c>
      <c r="F87" s="16"/>
      <c r="G87" s="17">
        <v>215</v>
      </c>
      <c r="H87" s="19" t="s">
        <v>71</v>
      </c>
      <c r="I87" s="16"/>
      <c r="J87" s="17">
        <v>215</v>
      </c>
      <c r="K87" s="19" t="s">
        <v>71</v>
      </c>
      <c r="L87" s="16"/>
      <c r="M87" s="17">
        <v>215</v>
      </c>
      <c r="N87" s="19" t="s">
        <v>71</v>
      </c>
      <c r="O87" s="16"/>
      <c r="P87" s="17">
        <v>215</v>
      </c>
      <c r="Q87" s="19" t="s">
        <v>71</v>
      </c>
      <c r="R87" s="16"/>
      <c r="S87" s="17">
        <v>215</v>
      </c>
      <c r="T87" s="19" t="s">
        <v>71</v>
      </c>
    </row>
    <row r="88" spans="1:20">
      <c r="A88" s="17">
        <v>214</v>
      </c>
      <c r="B88" s="19"/>
      <c r="C88" s="19"/>
      <c r="D88" s="17">
        <v>214</v>
      </c>
      <c r="E88" s="19" t="s">
        <v>71</v>
      </c>
      <c r="F88" s="16"/>
      <c r="G88" s="17">
        <v>214</v>
      </c>
      <c r="H88" s="19" t="s">
        <v>71</v>
      </c>
      <c r="I88" s="16"/>
      <c r="J88" s="17">
        <v>214</v>
      </c>
      <c r="K88" s="19" t="s">
        <v>71</v>
      </c>
      <c r="L88" s="16"/>
      <c r="M88" s="17">
        <v>214</v>
      </c>
      <c r="N88" s="19" t="s">
        <v>71</v>
      </c>
      <c r="O88" s="16"/>
      <c r="P88" s="17">
        <v>214</v>
      </c>
      <c r="Q88" s="19" t="s">
        <v>71</v>
      </c>
      <c r="R88" s="16"/>
      <c r="S88" s="17">
        <v>214</v>
      </c>
      <c r="T88" s="19" t="s">
        <v>71</v>
      </c>
    </row>
    <row r="89" spans="1:20">
      <c r="A89" s="17">
        <v>213</v>
      </c>
      <c r="B89" s="19"/>
      <c r="C89" s="19"/>
      <c r="D89" s="17">
        <v>213</v>
      </c>
      <c r="E89" s="19" t="s">
        <v>71</v>
      </c>
      <c r="F89" s="16"/>
      <c r="G89" s="17">
        <v>213</v>
      </c>
      <c r="H89" s="19" t="s">
        <v>71</v>
      </c>
      <c r="I89" s="16"/>
      <c r="J89" s="17">
        <v>213</v>
      </c>
      <c r="K89" s="19" t="s">
        <v>71</v>
      </c>
      <c r="L89" s="16"/>
      <c r="M89" s="17">
        <v>213</v>
      </c>
      <c r="N89" s="19" t="s">
        <v>71</v>
      </c>
      <c r="O89" s="16"/>
      <c r="P89" s="17">
        <v>213</v>
      </c>
      <c r="Q89" s="19" t="s">
        <v>71</v>
      </c>
      <c r="R89" s="16"/>
      <c r="S89" s="17">
        <v>213</v>
      </c>
      <c r="T89" s="19" t="s">
        <v>71</v>
      </c>
    </row>
    <row r="90" spans="1:20">
      <c r="A90" s="17">
        <v>212</v>
      </c>
      <c r="B90" s="19"/>
      <c r="C90" s="19"/>
      <c r="D90" s="17">
        <v>212</v>
      </c>
      <c r="E90" s="19" t="s">
        <v>71</v>
      </c>
      <c r="F90" s="16"/>
      <c r="G90" s="17">
        <v>212</v>
      </c>
      <c r="H90" s="19" t="s">
        <v>71</v>
      </c>
      <c r="I90" s="16"/>
      <c r="J90" s="17">
        <v>212</v>
      </c>
      <c r="K90" s="19" t="s">
        <v>71</v>
      </c>
      <c r="L90" s="16"/>
      <c r="M90" s="17">
        <v>212</v>
      </c>
      <c r="N90" s="19" t="s">
        <v>71</v>
      </c>
      <c r="O90" s="16"/>
      <c r="P90" s="17">
        <v>212</v>
      </c>
      <c r="Q90" s="19" t="s">
        <v>71</v>
      </c>
      <c r="R90" s="16"/>
      <c r="S90" s="17">
        <v>212</v>
      </c>
      <c r="T90" s="19" t="s">
        <v>71</v>
      </c>
    </row>
    <row r="91" spans="1:20">
      <c r="A91" s="17">
        <v>211</v>
      </c>
      <c r="B91" s="19"/>
      <c r="C91" s="19"/>
      <c r="D91" s="17">
        <v>211</v>
      </c>
      <c r="E91" s="19" t="s">
        <v>71</v>
      </c>
      <c r="F91" s="16"/>
      <c r="G91" s="17">
        <v>211</v>
      </c>
      <c r="H91" s="19" t="s">
        <v>71</v>
      </c>
      <c r="I91" s="16"/>
      <c r="J91" s="17">
        <v>211</v>
      </c>
      <c r="K91" s="19" t="s">
        <v>71</v>
      </c>
      <c r="L91" s="16"/>
      <c r="M91" s="17">
        <v>211</v>
      </c>
      <c r="N91" s="19" t="s">
        <v>71</v>
      </c>
      <c r="O91" s="16"/>
      <c r="P91" s="17">
        <v>211</v>
      </c>
      <c r="Q91" s="19" t="s">
        <v>71</v>
      </c>
      <c r="R91" s="16"/>
      <c r="S91" s="17">
        <v>211</v>
      </c>
      <c r="T91" s="19" t="s">
        <v>71</v>
      </c>
    </row>
    <row r="92" spans="1:20">
      <c r="A92" s="17">
        <v>210</v>
      </c>
      <c r="B92" s="19"/>
      <c r="C92" s="19"/>
      <c r="D92" s="17">
        <v>210</v>
      </c>
      <c r="E92" s="19" t="s">
        <v>71</v>
      </c>
      <c r="F92" s="16"/>
      <c r="G92" s="17">
        <v>210</v>
      </c>
      <c r="H92" s="19" t="s">
        <v>71</v>
      </c>
      <c r="I92" s="16"/>
      <c r="J92" s="17">
        <v>210</v>
      </c>
      <c r="K92" s="19" t="s">
        <v>71</v>
      </c>
      <c r="L92" s="16"/>
      <c r="M92" s="17">
        <v>210</v>
      </c>
      <c r="N92" s="19" t="s">
        <v>71</v>
      </c>
      <c r="O92" s="16"/>
      <c r="P92" s="17">
        <v>210</v>
      </c>
      <c r="Q92" s="19" t="s">
        <v>71</v>
      </c>
      <c r="R92" s="16"/>
      <c r="S92" s="17">
        <v>210</v>
      </c>
      <c r="T92" s="19" t="s">
        <v>71</v>
      </c>
    </row>
    <row r="93" spans="1:20">
      <c r="A93" s="17">
        <v>209</v>
      </c>
      <c r="B93" s="19"/>
      <c r="C93" s="19"/>
      <c r="D93" s="17">
        <v>209</v>
      </c>
      <c r="E93" s="19" t="s">
        <v>71</v>
      </c>
      <c r="F93" s="16"/>
      <c r="G93" s="17">
        <v>209</v>
      </c>
      <c r="H93" s="19" t="s">
        <v>71</v>
      </c>
      <c r="I93" s="16"/>
      <c r="J93" s="17">
        <v>209</v>
      </c>
      <c r="K93" s="19" t="s">
        <v>71</v>
      </c>
      <c r="L93" s="16"/>
      <c r="M93" s="17">
        <v>209</v>
      </c>
      <c r="N93" s="19" t="s">
        <v>71</v>
      </c>
      <c r="O93" s="16"/>
      <c r="P93" s="17">
        <v>209</v>
      </c>
      <c r="Q93" s="19" t="s">
        <v>71</v>
      </c>
      <c r="R93" s="16"/>
      <c r="S93" s="17">
        <v>209</v>
      </c>
      <c r="T93" s="19" t="s">
        <v>71</v>
      </c>
    </row>
    <row r="94" spans="1:20">
      <c r="A94" s="17">
        <v>208</v>
      </c>
      <c r="B94" s="19"/>
      <c r="C94" s="19"/>
      <c r="D94" s="17">
        <v>208</v>
      </c>
      <c r="E94" s="19" t="s">
        <v>71</v>
      </c>
      <c r="F94" s="16"/>
      <c r="G94" s="17">
        <v>208</v>
      </c>
      <c r="H94" s="19" t="s">
        <v>71</v>
      </c>
      <c r="I94" s="16"/>
      <c r="J94" s="17">
        <v>208</v>
      </c>
      <c r="K94" s="19" t="s">
        <v>71</v>
      </c>
      <c r="L94" s="16"/>
      <c r="M94" s="17">
        <v>208</v>
      </c>
      <c r="N94" s="19" t="s">
        <v>71</v>
      </c>
      <c r="O94" s="16"/>
      <c r="P94" s="17">
        <v>208</v>
      </c>
      <c r="Q94" s="19" t="s">
        <v>71</v>
      </c>
      <c r="R94" s="16"/>
      <c r="S94" s="17">
        <v>208</v>
      </c>
      <c r="T94" s="19" t="s">
        <v>71</v>
      </c>
    </row>
    <row r="95" spans="1:20">
      <c r="A95" s="17">
        <v>207</v>
      </c>
      <c r="B95" s="19"/>
      <c r="C95" s="19"/>
      <c r="D95" s="17">
        <v>207</v>
      </c>
      <c r="E95" s="19" t="s">
        <v>71</v>
      </c>
      <c r="F95" s="16"/>
      <c r="G95" s="17">
        <v>207</v>
      </c>
      <c r="H95" s="19" t="s">
        <v>71</v>
      </c>
      <c r="I95" s="16"/>
      <c r="J95" s="17">
        <v>207</v>
      </c>
      <c r="K95" s="19" t="s">
        <v>71</v>
      </c>
      <c r="L95" s="16"/>
      <c r="M95" s="17">
        <v>207</v>
      </c>
      <c r="N95" s="19" t="s">
        <v>71</v>
      </c>
      <c r="O95" s="16"/>
      <c r="P95" s="17">
        <v>207</v>
      </c>
      <c r="Q95" s="19" t="s">
        <v>71</v>
      </c>
      <c r="R95" s="16"/>
      <c r="S95" s="17">
        <v>207</v>
      </c>
      <c r="T95" s="19" t="s">
        <v>71</v>
      </c>
    </row>
    <row r="96" spans="1:20">
      <c r="A96" s="17">
        <v>206</v>
      </c>
      <c r="B96" s="19"/>
      <c r="C96" s="19"/>
      <c r="D96" s="17">
        <v>206</v>
      </c>
      <c r="E96" s="19" t="s">
        <v>71</v>
      </c>
      <c r="F96" s="16"/>
      <c r="G96" s="17">
        <v>206</v>
      </c>
      <c r="H96" s="19" t="s">
        <v>71</v>
      </c>
      <c r="I96" s="16"/>
      <c r="J96" s="17">
        <v>206</v>
      </c>
      <c r="K96" s="19" t="s">
        <v>71</v>
      </c>
      <c r="L96" s="16"/>
      <c r="M96" s="17">
        <v>206</v>
      </c>
      <c r="N96" s="19" t="s">
        <v>71</v>
      </c>
      <c r="O96" s="16"/>
      <c r="P96" s="17">
        <v>206</v>
      </c>
      <c r="Q96" s="19" t="s">
        <v>71</v>
      </c>
      <c r="R96" s="16"/>
      <c r="S96" s="17">
        <v>206</v>
      </c>
      <c r="T96" s="19" t="s">
        <v>71</v>
      </c>
    </row>
    <row r="97" spans="1:20">
      <c r="A97" s="17">
        <v>205</v>
      </c>
      <c r="B97" s="19"/>
      <c r="C97" s="19"/>
      <c r="D97" s="17">
        <v>205</v>
      </c>
      <c r="E97" s="19" t="s">
        <v>71</v>
      </c>
      <c r="F97" s="16"/>
      <c r="G97" s="17">
        <v>205</v>
      </c>
      <c r="H97" s="19" t="s">
        <v>71</v>
      </c>
      <c r="I97" s="16"/>
      <c r="J97" s="17">
        <v>205</v>
      </c>
      <c r="K97" s="19" t="s">
        <v>71</v>
      </c>
      <c r="L97" s="16"/>
      <c r="M97" s="17">
        <v>205</v>
      </c>
      <c r="N97" s="19" t="s">
        <v>71</v>
      </c>
      <c r="O97" s="16"/>
      <c r="P97" s="17">
        <v>205</v>
      </c>
      <c r="Q97" s="19" t="s">
        <v>71</v>
      </c>
      <c r="R97" s="16"/>
      <c r="S97" s="17">
        <v>205</v>
      </c>
      <c r="T97" s="19" t="s">
        <v>71</v>
      </c>
    </row>
    <row r="98" spans="1:20">
      <c r="A98" s="17">
        <v>204</v>
      </c>
      <c r="B98" s="19"/>
      <c r="C98" s="19"/>
      <c r="D98" s="17">
        <v>204</v>
      </c>
      <c r="E98" s="19" t="s">
        <v>71</v>
      </c>
      <c r="F98" s="16"/>
      <c r="G98" s="17">
        <v>204</v>
      </c>
      <c r="H98" s="19" t="s">
        <v>71</v>
      </c>
      <c r="I98" s="16"/>
      <c r="J98" s="17">
        <v>204</v>
      </c>
      <c r="K98" s="19" t="s">
        <v>71</v>
      </c>
      <c r="L98" s="16"/>
      <c r="M98" s="17">
        <v>204</v>
      </c>
      <c r="N98" s="19" t="s">
        <v>71</v>
      </c>
      <c r="O98" s="16"/>
      <c r="P98" s="17">
        <v>204</v>
      </c>
      <c r="Q98" s="19" t="s">
        <v>71</v>
      </c>
      <c r="R98" s="16"/>
      <c r="S98" s="17">
        <v>204</v>
      </c>
      <c r="T98" s="19" t="s">
        <v>71</v>
      </c>
    </row>
    <row r="99" spans="1:20">
      <c r="A99" s="17">
        <v>203</v>
      </c>
      <c r="B99" s="19"/>
      <c r="C99" s="19"/>
      <c r="D99" s="17">
        <v>203</v>
      </c>
      <c r="E99" s="19" t="s">
        <v>71</v>
      </c>
      <c r="F99" s="16"/>
      <c r="G99" s="17">
        <v>203</v>
      </c>
      <c r="H99" s="19" t="s">
        <v>71</v>
      </c>
      <c r="I99" s="16"/>
      <c r="J99" s="17">
        <v>203</v>
      </c>
      <c r="K99" s="19" t="s">
        <v>71</v>
      </c>
      <c r="L99" s="16"/>
      <c r="M99" s="17">
        <v>203</v>
      </c>
      <c r="N99" s="19" t="s">
        <v>71</v>
      </c>
      <c r="O99" s="16"/>
      <c r="P99" s="17">
        <v>203</v>
      </c>
      <c r="Q99" s="19" t="s">
        <v>71</v>
      </c>
      <c r="R99" s="16"/>
      <c r="S99" s="17">
        <v>203</v>
      </c>
      <c r="T99" s="19" t="s">
        <v>71</v>
      </c>
    </row>
    <row r="100" spans="1:20">
      <c r="A100" s="17">
        <v>202</v>
      </c>
      <c r="B100" s="19"/>
      <c r="C100" s="19"/>
      <c r="D100" s="17">
        <v>202</v>
      </c>
      <c r="E100" s="19" t="s">
        <v>71</v>
      </c>
      <c r="F100" s="16"/>
      <c r="G100" s="17">
        <v>202</v>
      </c>
      <c r="H100" s="19" t="s">
        <v>71</v>
      </c>
      <c r="I100" s="16"/>
      <c r="J100" s="17">
        <v>202</v>
      </c>
      <c r="K100" s="19" t="s">
        <v>71</v>
      </c>
      <c r="L100" s="16"/>
      <c r="M100" s="17">
        <v>202</v>
      </c>
      <c r="N100" s="19" t="s">
        <v>71</v>
      </c>
      <c r="O100" s="16"/>
      <c r="P100" s="17">
        <v>202</v>
      </c>
      <c r="Q100" s="19" t="s">
        <v>71</v>
      </c>
      <c r="R100" s="16"/>
      <c r="S100" s="17">
        <v>202</v>
      </c>
      <c r="T100" s="19" t="s">
        <v>71</v>
      </c>
    </row>
    <row r="101" spans="1:20">
      <c r="A101" s="17">
        <v>201</v>
      </c>
      <c r="B101" s="19"/>
      <c r="C101" s="19"/>
      <c r="D101" s="17">
        <v>201</v>
      </c>
      <c r="E101" s="19" t="s">
        <v>71</v>
      </c>
      <c r="F101" s="16"/>
      <c r="G101" s="17">
        <v>201</v>
      </c>
      <c r="H101" s="19" t="s">
        <v>71</v>
      </c>
      <c r="I101" s="16"/>
      <c r="J101" s="17">
        <v>201</v>
      </c>
      <c r="K101" s="19" t="s">
        <v>71</v>
      </c>
      <c r="L101" s="16"/>
      <c r="M101" s="17">
        <v>201</v>
      </c>
      <c r="N101" s="19" t="s">
        <v>71</v>
      </c>
      <c r="O101" s="16"/>
      <c r="P101" s="17">
        <v>201</v>
      </c>
      <c r="Q101" s="19" t="s">
        <v>71</v>
      </c>
      <c r="R101" s="16"/>
      <c r="S101" s="17">
        <v>201</v>
      </c>
      <c r="T101" s="19" t="s">
        <v>71</v>
      </c>
    </row>
    <row r="102" spans="1:20">
      <c r="A102" s="17">
        <v>200</v>
      </c>
      <c r="B102" s="19"/>
      <c r="C102" s="19"/>
      <c r="D102" s="17">
        <v>200</v>
      </c>
      <c r="E102" s="19" t="s">
        <v>71</v>
      </c>
      <c r="F102" s="16"/>
      <c r="G102" s="17">
        <v>200</v>
      </c>
      <c r="H102" s="19" t="s">
        <v>71</v>
      </c>
      <c r="I102" s="16"/>
      <c r="J102" s="17">
        <v>200</v>
      </c>
      <c r="K102" s="19" t="s">
        <v>71</v>
      </c>
      <c r="L102" s="16"/>
      <c r="M102" s="17">
        <v>200</v>
      </c>
      <c r="N102" s="19" t="s">
        <v>71</v>
      </c>
      <c r="O102" s="16"/>
      <c r="P102" s="17">
        <v>200</v>
      </c>
      <c r="Q102" s="19" t="s">
        <v>71</v>
      </c>
      <c r="R102" s="16"/>
      <c r="S102" s="17">
        <v>200</v>
      </c>
      <c r="T102" s="19" t="s">
        <v>71</v>
      </c>
    </row>
    <row r="103" spans="1:20">
      <c r="A103" s="17">
        <v>199</v>
      </c>
      <c r="B103" s="19"/>
      <c r="C103" s="19"/>
      <c r="D103" s="17">
        <v>199</v>
      </c>
      <c r="E103" s="19" t="s">
        <v>71</v>
      </c>
      <c r="F103" s="16"/>
      <c r="G103" s="17">
        <v>199</v>
      </c>
      <c r="H103" s="19" t="s">
        <v>71</v>
      </c>
      <c r="I103" s="16"/>
      <c r="J103" s="17">
        <v>199</v>
      </c>
      <c r="K103" s="19" t="s">
        <v>71</v>
      </c>
      <c r="L103" s="16"/>
      <c r="M103" s="17">
        <v>199</v>
      </c>
      <c r="N103" s="19" t="s">
        <v>71</v>
      </c>
      <c r="O103" s="16"/>
      <c r="P103" s="17">
        <v>199</v>
      </c>
      <c r="Q103" s="19" t="s">
        <v>71</v>
      </c>
      <c r="R103" s="16"/>
      <c r="S103" s="17">
        <v>199</v>
      </c>
      <c r="T103" s="19" t="s">
        <v>71</v>
      </c>
    </row>
    <row r="104" spans="1:20">
      <c r="A104" s="17">
        <v>198</v>
      </c>
      <c r="B104" s="19"/>
      <c r="C104" s="19"/>
      <c r="D104" s="17">
        <v>198</v>
      </c>
      <c r="E104" s="19" t="s">
        <v>71</v>
      </c>
      <c r="F104" s="16"/>
      <c r="G104" s="17">
        <v>198</v>
      </c>
      <c r="H104" s="19" t="s">
        <v>71</v>
      </c>
      <c r="I104" s="16"/>
      <c r="J104" s="17">
        <v>198</v>
      </c>
      <c r="K104" s="19" t="s">
        <v>71</v>
      </c>
      <c r="L104" s="16"/>
      <c r="M104" s="17">
        <v>198</v>
      </c>
      <c r="N104" s="19" t="s">
        <v>71</v>
      </c>
      <c r="O104" s="16"/>
      <c r="P104" s="17">
        <v>198</v>
      </c>
      <c r="Q104" s="19" t="s">
        <v>71</v>
      </c>
      <c r="R104" s="16"/>
      <c r="S104" s="17">
        <v>198</v>
      </c>
      <c r="T104" s="19" t="s">
        <v>71</v>
      </c>
    </row>
    <row r="105" spans="1:20">
      <c r="A105" s="17">
        <v>197</v>
      </c>
      <c r="B105" s="19"/>
      <c r="C105" s="19"/>
      <c r="D105" s="17">
        <v>197</v>
      </c>
      <c r="E105" s="19" t="s">
        <v>71</v>
      </c>
      <c r="F105" s="16"/>
      <c r="G105" s="17">
        <v>197</v>
      </c>
      <c r="H105" s="19" t="s">
        <v>71</v>
      </c>
      <c r="I105" s="16"/>
      <c r="J105" s="17">
        <v>197</v>
      </c>
      <c r="K105" s="19" t="s">
        <v>71</v>
      </c>
      <c r="L105" s="16"/>
      <c r="M105" s="17">
        <v>197</v>
      </c>
      <c r="N105" s="19" t="s">
        <v>71</v>
      </c>
      <c r="O105" s="16"/>
      <c r="P105" s="17">
        <v>197</v>
      </c>
      <c r="Q105" s="19" t="s">
        <v>71</v>
      </c>
      <c r="R105" s="16"/>
      <c r="S105" s="17">
        <v>197</v>
      </c>
      <c r="T105" s="19" t="s">
        <v>71</v>
      </c>
    </row>
    <row r="106" spans="1:20">
      <c r="A106" s="17">
        <v>196</v>
      </c>
      <c r="B106" s="19"/>
      <c r="C106" s="19"/>
      <c r="D106" s="17">
        <v>196</v>
      </c>
      <c r="E106" s="19" t="s">
        <v>71</v>
      </c>
      <c r="F106" s="16"/>
      <c r="G106" s="17">
        <v>196</v>
      </c>
      <c r="H106" s="19" t="s">
        <v>71</v>
      </c>
      <c r="I106" s="16"/>
      <c r="J106" s="17">
        <v>196</v>
      </c>
      <c r="K106" s="19" t="s">
        <v>71</v>
      </c>
      <c r="L106" s="16"/>
      <c r="M106" s="17">
        <v>196</v>
      </c>
      <c r="N106" s="19" t="s">
        <v>71</v>
      </c>
      <c r="O106" s="16"/>
      <c r="P106" s="17">
        <v>196</v>
      </c>
      <c r="Q106" s="19" t="s">
        <v>71</v>
      </c>
      <c r="R106" s="16"/>
      <c r="S106" s="17">
        <v>196</v>
      </c>
      <c r="T106" s="19" t="s">
        <v>71</v>
      </c>
    </row>
    <row r="107" spans="1:20">
      <c r="A107" s="17">
        <v>195</v>
      </c>
      <c r="B107" s="19"/>
      <c r="C107" s="19"/>
      <c r="D107" s="17">
        <v>195</v>
      </c>
      <c r="E107" s="19" t="s">
        <v>71</v>
      </c>
      <c r="F107" s="16"/>
      <c r="G107" s="17">
        <v>195</v>
      </c>
      <c r="H107" s="19" t="s">
        <v>71</v>
      </c>
      <c r="I107" s="16"/>
      <c r="J107" s="17">
        <v>195</v>
      </c>
      <c r="K107" s="19" t="s">
        <v>71</v>
      </c>
      <c r="L107" s="16"/>
      <c r="M107" s="17">
        <v>195</v>
      </c>
      <c r="N107" s="19" t="s">
        <v>71</v>
      </c>
      <c r="O107" s="16"/>
      <c r="P107" s="17">
        <v>195</v>
      </c>
      <c r="Q107" s="19" t="s">
        <v>71</v>
      </c>
      <c r="R107" s="16"/>
      <c r="S107" s="17">
        <v>195</v>
      </c>
      <c r="T107" s="19" t="s">
        <v>71</v>
      </c>
    </row>
    <row r="108" spans="1:20">
      <c r="A108" s="17">
        <v>194</v>
      </c>
      <c r="B108" s="19"/>
      <c r="C108" s="19"/>
      <c r="D108" s="17">
        <v>194</v>
      </c>
      <c r="E108" s="19" t="s">
        <v>71</v>
      </c>
      <c r="F108" s="16"/>
      <c r="G108" s="17">
        <v>194</v>
      </c>
      <c r="H108" s="19" t="s">
        <v>71</v>
      </c>
      <c r="I108" s="16"/>
      <c r="J108" s="17">
        <v>194</v>
      </c>
      <c r="K108" s="19" t="s">
        <v>71</v>
      </c>
      <c r="L108" s="16"/>
      <c r="M108" s="17">
        <v>194</v>
      </c>
      <c r="N108" s="19" t="s">
        <v>71</v>
      </c>
      <c r="O108" s="16"/>
      <c r="P108" s="17">
        <v>194</v>
      </c>
      <c r="Q108" s="19" t="s">
        <v>71</v>
      </c>
      <c r="R108" s="16"/>
      <c r="S108" s="17">
        <v>194</v>
      </c>
      <c r="T108" s="19" t="s">
        <v>71</v>
      </c>
    </row>
    <row r="109" spans="1:20">
      <c r="A109" s="17">
        <v>193</v>
      </c>
      <c r="B109" s="19"/>
      <c r="C109" s="19"/>
      <c r="D109" s="17">
        <v>193</v>
      </c>
      <c r="E109" s="19" t="s">
        <v>71</v>
      </c>
      <c r="F109" s="16"/>
      <c r="G109" s="17">
        <v>193</v>
      </c>
      <c r="H109" s="19" t="s">
        <v>71</v>
      </c>
      <c r="I109" s="16"/>
      <c r="J109" s="17">
        <v>193</v>
      </c>
      <c r="K109" s="19" t="s">
        <v>71</v>
      </c>
      <c r="L109" s="16"/>
      <c r="M109" s="17">
        <v>193</v>
      </c>
      <c r="N109" s="19" t="s">
        <v>71</v>
      </c>
      <c r="O109" s="16"/>
      <c r="P109" s="17">
        <v>193</v>
      </c>
      <c r="Q109" s="19" t="s">
        <v>71</v>
      </c>
      <c r="R109" s="16"/>
      <c r="S109" s="17">
        <v>193</v>
      </c>
      <c r="T109" s="19" t="s">
        <v>71</v>
      </c>
    </row>
    <row r="110" spans="1:20">
      <c r="A110" s="17">
        <v>192</v>
      </c>
      <c r="B110" s="19"/>
      <c r="C110" s="19"/>
      <c r="D110" s="17">
        <v>192</v>
      </c>
      <c r="E110" s="19" t="s">
        <v>71</v>
      </c>
      <c r="F110" s="16"/>
      <c r="G110" s="17">
        <v>192</v>
      </c>
      <c r="H110" s="19" t="s">
        <v>71</v>
      </c>
      <c r="I110" s="16"/>
      <c r="J110" s="17">
        <v>192</v>
      </c>
      <c r="K110" s="19" t="s">
        <v>71</v>
      </c>
      <c r="L110" s="16"/>
      <c r="M110" s="17">
        <v>192</v>
      </c>
      <c r="N110" s="19" t="s">
        <v>71</v>
      </c>
      <c r="O110" s="16"/>
      <c r="P110" s="17">
        <v>192</v>
      </c>
      <c r="Q110" s="19" t="s">
        <v>71</v>
      </c>
      <c r="R110" s="16"/>
      <c r="S110" s="17">
        <v>192</v>
      </c>
      <c r="T110" s="19" t="s">
        <v>71</v>
      </c>
    </row>
    <row r="111" spans="1:20">
      <c r="A111" s="17">
        <v>191</v>
      </c>
      <c r="B111" s="19"/>
      <c r="C111" s="19"/>
      <c r="D111" s="17">
        <v>191</v>
      </c>
      <c r="E111" s="19" t="s">
        <v>71</v>
      </c>
      <c r="F111" s="16"/>
      <c r="G111" s="17">
        <v>191</v>
      </c>
      <c r="H111" s="19" t="s">
        <v>71</v>
      </c>
      <c r="I111" s="16"/>
      <c r="J111" s="17">
        <v>191</v>
      </c>
      <c r="K111" s="19" t="s">
        <v>71</v>
      </c>
      <c r="L111" s="16"/>
      <c r="M111" s="17">
        <v>191</v>
      </c>
      <c r="N111" s="19" t="s">
        <v>71</v>
      </c>
      <c r="O111" s="16"/>
      <c r="P111" s="17">
        <v>191</v>
      </c>
      <c r="Q111" s="19" t="s">
        <v>71</v>
      </c>
      <c r="R111" s="16"/>
      <c r="S111" s="17">
        <v>191</v>
      </c>
      <c r="T111" s="19" t="s">
        <v>71</v>
      </c>
    </row>
    <row r="112" spans="1:20">
      <c r="A112" s="17">
        <v>190</v>
      </c>
      <c r="B112" s="19"/>
      <c r="C112" s="19"/>
      <c r="D112" s="17">
        <v>190</v>
      </c>
      <c r="E112" s="19" t="s">
        <v>71</v>
      </c>
      <c r="F112" s="16"/>
      <c r="G112" s="17">
        <v>190</v>
      </c>
      <c r="H112" s="19" t="s">
        <v>71</v>
      </c>
      <c r="I112" s="16"/>
      <c r="J112" s="17">
        <v>190</v>
      </c>
      <c r="K112" s="19" t="s">
        <v>71</v>
      </c>
      <c r="L112" s="16"/>
      <c r="M112" s="17">
        <v>190</v>
      </c>
      <c r="N112" s="19" t="s">
        <v>71</v>
      </c>
      <c r="O112" s="16"/>
      <c r="P112" s="17">
        <v>190</v>
      </c>
      <c r="Q112" s="19" t="s">
        <v>71</v>
      </c>
      <c r="R112" s="16"/>
      <c r="S112" s="17">
        <v>190</v>
      </c>
      <c r="T112" s="19" t="s">
        <v>71</v>
      </c>
    </row>
    <row r="113" spans="1:20">
      <c r="A113" s="17">
        <v>189</v>
      </c>
      <c r="B113" s="19"/>
      <c r="C113" s="19"/>
      <c r="D113" s="17">
        <v>189</v>
      </c>
      <c r="E113" s="19" t="s">
        <v>71</v>
      </c>
      <c r="F113" s="16"/>
      <c r="G113" s="17">
        <v>189</v>
      </c>
      <c r="H113" s="19" t="s">
        <v>71</v>
      </c>
      <c r="I113" s="16"/>
      <c r="J113" s="17">
        <v>189</v>
      </c>
      <c r="K113" s="19" t="s">
        <v>71</v>
      </c>
      <c r="L113" s="16"/>
      <c r="M113" s="17">
        <v>189</v>
      </c>
      <c r="N113" s="19" t="s">
        <v>71</v>
      </c>
      <c r="O113" s="16"/>
      <c r="P113" s="17">
        <v>189</v>
      </c>
      <c r="Q113" s="19" t="s">
        <v>71</v>
      </c>
      <c r="R113" s="16"/>
      <c r="S113" s="17">
        <v>189</v>
      </c>
      <c r="T113" s="19" t="s">
        <v>71</v>
      </c>
    </row>
    <row r="114" spans="1:20">
      <c r="A114" s="17">
        <v>188</v>
      </c>
      <c r="B114" s="19"/>
      <c r="C114" s="19"/>
      <c r="D114" s="17">
        <v>188</v>
      </c>
      <c r="E114" s="19" t="s">
        <v>71</v>
      </c>
      <c r="F114" s="16"/>
      <c r="G114" s="17">
        <v>188</v>
      </c>
      <c r="H114" s="19" t="s">
        <v>71</v>
      </c>
      <c r="I114" s="16"/>
      <c r="J114" s="17">
        <v>188</v>
      </c>
      <c r="K114" s="19" t="s">
        <v>71</v>
      </c>
      <c r="L114" s="16"/>
      <c r="M114" s="17">
        <v>188</v>
      </c>
      <c r="N114" s="19" t="s">
        <v>71</v>
      </c>
      <c r="O114" s="16"/>
      <c r="P114" s="17">
        <v>188</v>
      </c>
      <c r="Q114" s="19" t="s">
        <v>71</v>
      </c>
      <c r="R114" s="16"/>
      <c r="S114" s="17">
        <v>188</v>
      </c>
      <c r="T114" s="19" t="s">
        <v>71</v>
      </c>
    </row>
    <row r="115" spans="1:20">
      <c r="A115" s="17">
        <v>187</v>
      </c>
      <c r="B115" s="19"/>
      <c r="C115" s="19"/>
      <c r="D115" s="17">
        <v>187</v>
      </c>
      <c r="E115" s="19" t="s">
        <v>71</v>
      </c>
      <c r="F115" s="16"/>
      <c r="G115" s="17">
        <v>187</v>
      </c>
      <c r="H115" s="19" t="s">
        <v>71</v>
      </c>
      <c r="I115" s="16"/>
      <c r="J115" s="17">
        <v>187</v>
      </c>
      <c r="K115" s="19" t="s">
        <v>71</v>
      </c>
      <c r="L115" s="16"/>
      <c r="M115" s="17">
        <v>187</v>
      </c>
      <c r="N115" s="19" t="s">
        <v>71</v>
      </c>
      <c r="O115" s="16"/>
      <c r="P115" s="17">
        <v>187</v>
      </c>
      <c r="Q115" s="19" t="s">
        <v>71</v>
      </c>
      <c r="R115" s="16"/>
      <c r="S115" s="17">
        <v>187</v>
      </c>
      <c r="T115" s="19" t="s">
        <v>71</v>
      </c>
    </row>
    <row r="116" spans="1:20">
      <c r="A116" s="17">
        <v>186</v>
      </c>
      <c r="B116" s="19"/>
      <c r="C116" s="19"/>
      <c r="D116" s="17">
        <v>186</v>
      </c>
      <c r="E116" s="19" t="s">
        <v>71</v>
      </c>
      <c r="F116" s="16"/>
      <c r="G116" s="17">
        <v>186</v>
      </c>
      <c r="H116" s="19" t="s">
        <v>71</v>
      </c>
      <c r="I116" s="16"/>
      <c r="J116" s="17">
        <v>186</v>
      </c>
      <c r="K116" s="19" t="s">
        <v>71</v>
      </c>
      <c r="L116" s="16"/>
      <c r="M116" s="17">
        <v>186</v>
      </c>
      <c r="N116" s="19" t="s">
        <v>71</v>
      </c>
      <c r="O116" s="16"/>
      <c r="P116" s="17">
        <v>186</v>
      </c>
      <c r="Q116" s="19" t="s">
        <v>71</v>
      </c>
      <c r="R116" s="16"/>
      <c r="S116" s="17">
        <v>186</v>
      </c>
      <c r="T116" s="19" t="s">
        <v>71</v>
      </c>
    </row>
    <row r="117" spans="1:20">
      <c r="A117" s="17">
        <v>185</v>
      </c>
      <c r="B117" s="19"/>
      <c r="C117" s="19"/>
      <c r="D117" s="17">
        <v>185</v>
      </c>
      <c r="E117" s="19" t="s">
        <v>71</v>
      </c>
      <c r="F117" s="16"/>
      <c r="G117" s="17">
        <v>185</v>
      </c>
      <c r="H117" s="19" t="s">
        <v>71</v>
      </c>
      <c r="I117" s="16"/>
      <c r="J117" s="17">
        <v>185</v>
      </c>
      <c r="K117" s="19" t="s">
        <v>71</v>
      </c>
      <c r="L117" s="16"/>
      <c r="M117" s="17">
        <v>185</v>
      </c>
      <c r="N117" s="19" t="s">
        <v>71</v>
      </c>
      <c r="O117" s="16"/>
      <c r="P117" s="17">
        <v>185</v>
      </c>
      <c r="Q117" s="19" t="s">
        <v>71</v>
      </c>
      <c r="R117" s="16"/>
      <c r="S117" s="17">
        <v>185</v>
      </c>
      <c r="T117" s="19" t="s">
        <v>71</v>
      </c>
    </row>
    <row r="118" spans="1:20">
      <c r="A118" s="17">
        <v>184</v>
      </c>
      <c r="B118" s="19"/>
      <c r="C118" s="19"/>
      <c r="D118" s="17">
        <v>184</v>
      </c>
      <c r="E118" s="19" t="s">
        <v>71</v>
      </c>
      <c r="F118" s="16"/>
      <c r="G118" s="17">
        <v>184</v>
      </c>
      <c r="H118" s="19" t="s">
        <v>71</v>
      </c>
      <c r="I118" s="16"/>
      <c r="J118" s="17">
        <v>184</v>
      </c>
      <c r="K118" s="19" t="s">
        <v>71</v>
      </c>
      <c r="L118" s="16"/>
      <c r="M118" s="17">
        <v>184</v>
      </c>
      <c r="N118" s="19" t="s">
        <v>71</v>
      </c>
      <c r="O118" s="16"/>
      <c r="P118" s="17">
        <v>184</v>
      </c>
      <c r="Q118" s="19" t="s">
        <v>71</v>
      </c>
      <c r="R118" s="16"/>
      <c r="S118" s="17">
        <v>184</v>
      </c>
      <c r="T118" s="19" t="s">
        <v>71</v>
      </c>
    </row>
    <row r="119" spans="1:20">
      <c r="A119" s="17">
        <v>183</v>
      </c>
      <c r="B119" s="19"/>
      <c r="C119" s="19"/>
      <c r="D119" s="17">
        <v>183</v>
      </c>
      <c r="E119" s="19" t="s">
        <v>71</v>
      </c>
      <c r="F119" s="16"/>
      <c r="G119" s="17">
        <v>183</v>
      </c>
      <c r="H119" s="19" t="s">
        <v>71</v>
      </c>
      <c r="I119" s="16"/>
      <c r="J119" s="17">
        <v>183</v>
      </c>
      <c r="K119" s="19" t="s">
        <v>71</v>
      </c>
      <c r="L119" s="16"/>
      <c r="M119" s="17">
        <v>183</v>
      </c>
      <c r="N119" s="19" t="s">
        <v>71</v>
      </c>
      <c r="O119" s="16"/>
      <c r="P119" s="17">
        <v>183</v>
      </c>
      <c r="Q119" s="19" t="s">
        <v>71</v>
      </c>
      <c r="R119" s="16"/>
      <c r="S119" s="17">
        <v>183</v>
      </c>
      <c r="T119" s="19" t="s">
        <v>71</v>
      </c>
    </row>
    <row r="120" spans="1:20">
      <c r="A120" s="17">
        <v>182</v>
      </c>
      <c r="B120" s="19"/>
      <c r="C120" s="19"/>
      <c r="D120" s="17">
        <v>182</v>
      </c>
      <c r="E120" s="19" t="s">
        <v>71</v>
      </c>
      <c r="F120" s="16"/>
      <c r="G120" s="17">
        <v>182</v>
      </c>
      <c r="H120" s="19" t="s">
        <v>71</v>
      </c>
      <c r="I120" s="16"/>
      <c r="J120" s="17">
        <v>182</v>
      </c>
      <c r="K120" s="19" t="s">
        <v>71</v>
      </c>
      <c r="L120" s="16"/>
      <c r="M120" s="17">
        <v>182</v>
      </c>
      <c r="N120" s="19" t="s">
        <v>71</v>
      </c>
      <c r="O120" s="16"/>
      <c r="P120" s="17">
        <v>182</v>
      </c>
      <c r="Q120" s="19" t="s">
        <v>71</v>
      </c>
      <c r="R120" s="16"/>
      <c r="S120" s="17">
        <v>182</v>
      </c>
      <c r="T120" s="19" t="s">
        <v>71</v>
      </c>
    </row>
    <row r="121" spans="1:20">
      <c r="A121" s="17">
        <v>181</v>
      </c>
      <c r="B121" s="19"/>
      <c r="C121" s="19"/>
      <c r="D121" s="17">
        <v>181</v>
      </c>
      <c r="E121" s="19" t="s">
        <v>71</v>
      </c>
      <c r="F121" s="16"/>
      <c r="G121" s="17">
        <v>181</v>
      </c>
      <c r="H121" s="19" t="s">
        <v>71</v>
      </c>
      <c r="I121" s="16"/>
      <c r="J121" s="17">
        <v>181</v>
      </c>
      <c r="K121" s="19" t="s">
        <v>71</v>
      </c>
      <c r="L121" s="16"/>
      <c r="M121" s="17">
        <v>181</v>
      </c>
      <c r="N121" s="19" t="s">
        <v>71</v>
      </c>
      <c r="O121" s="16"/>
      <c r="P121" s="17">
        <v>181</v>
      </c>
      <c r="Q121" s="19" t="s">
        <v>71</v>
      </c>
      <c r="R121" s="16"/>
      <c r="S121" s="17">
        <v>181</v>
      </c>
      <c r="T121" s="19" t="s">
        <v>71</v>
      </c>
    </row>
    <row r="122" spans="1:20">
      <c r="A122" s="17">
        <v>180</v>
      </c>
      <c r="B122" s="19"/>
      <c r="C122" s="19"/>
      <c r="D122" s="17">
        <v>180</v>
      </c>
      <c r="E122" s="19" t="s">
        <v>71</v>
      </c>
      <c r="F122" s="16"/>
      <c r="G122" s="17">
        <v>180</v>
      </c>
      <c r="H122" s="19" t="s">
        <v>71</v>
      </c>
      <c r="I122" s="16"/>
      <c r="J122" s="17">
        <v>180</v>
      </c>
      <c r="K122" s="19" t="s">
        <v>71</v>
      </c>
      <c r="L122" s="16"/>
      <c r="M122" s="17">
        <v>180</v>
      </c>
      <c r="N122" s="19" t="s">
        <v>71</v>
      </c>
      <c r="O122" s="16"/>
      <c r="P122" s="17">
        <v>180</v>
      </c>
      <c r="Q122" s="19" t="s">
        <v>71</v>
      </c>
      <c r="R122" s="16"/>
      <c r="S122" s="17">
        <v>180</v>
      </c>
      <c r="T122" s="19" t="s">
        <v>71</v>
      </c>
    </row>
    <row r="123" spans="1:20">
      <c r="A123" s="17">
        <v>179</v>
      </c>
      <c r="B123" s="19"/>
      <c r="C123" s="19"/>
      <c r="D123" s="17">
        <v>179</v>
      </c>
      <c r="E123" s="19" t="s">
        <v>71</v>
      </c>
      <c r="F123" s="16"/>
      <c r="G123" s="17">
        <v>179</v>
      </c>
      <c r="H123" s="19" t="s">
        <v>71</v>
      </c>
      <c r="I123" s="16"/>
      <c r="J123" s="17">
        <v>179</v>
      </c>
      <c r="K123" s="19" t="s">
        <v>71</v>
      </c>
      <c r="L123" s="16"/>
      <c r="M123" s="17">
        <v>179</v>
      </c>
      <c r="N123" s="19" t="s">
        <v>71</v>
      </c>
      <c r="O123" s="16"/>
      <c r="P123" s="17">
        <v>179</v>
      </c>
      <c r="Q123" s="19" t="s">
        <v>71</v>
      </c>
      <c r="R123" s="16"/>
      <c r="S123" s="17">
        <v>179</v>
      </c>
      <c r="T123" s="19" t="s">
        <v>71</v>
      </c>
    </row>
    <row r="124" spans="1:20">
      <c r="A124" s="17">
        <v>178</v>
      </c>
      <c r="B124" s="19"/>
      <c r="C124" s="19"/>
      <c r="D124" s="17">
        <v>178</v>
      </c>
      <c r="E124" s="19" t="s">
        <v>71</v>
      </c>
      <c r="F124" s="16"/>
      <c r="G124" s="17">
        <v>178</v>
      </c>
      <c r="H124" s="19" t="s">
        <v>71</v>
      </c>
      <c r="I124" s="16"/>
      <c r="J124" s="17">
        <v>178</v>
      </c>
      <c r="K124" s="19" t="s">
        <v>71</v>
      </c>
      <c r="L124" s="16"/>
      <c r="M124" s="17">
        <v>178</v>
      </c>
      <c r="N124" s="19" t="s">
        <v>71</v>
      </c>
      <c r="O124" s="16"/>
      <c r="P124" s="17">
        <v>178</v>
      </c>
      <c r="Q124" s="19" t="s">
        <v>71</v>
      </c>
      <c r="R124" s="16"/>
      <c r="S124" s="17">
        <v>178</v>
      </c>
      <c r="T124" s="19" t="s">
        <v>71</v>
      </c>
    </row>
    <row r="125" spans="1:20">
      <c r="A125" s="17">
        <v>177</v>
      </c>
      <c r="B125" s="19"/>
      <c r="C125" s="19"/>
      <c r="D125" s="17">
        <v>177</v>
      </c>
      <c r="E125" s="19" t="s">
        <v>71</v>
      </c>
      <c r="F125" s="16"/>
      <c r="G125" s="17">
        <v>177</v>
      </c>
      <c r="H125" s="19" t="s">
        <v>71</v>
      </c>
      <c r="I125" s="16"/>
      <c r="J125" s="17">
        <v>177</v>
      </c>
      <c r="K125" s="19" t="s">
        <v>71</v>
      </c>
      <c r="L125" s="16"/>
      <c r="M125" s="17">
        <v>177</v>
      </c>
      <c r="N125" s="19" t="s">
        <v>71</v>
      </c>
      <c r="O125" s="16"/>
      <c r="P125" s="17">
        <v>177</v>
      </c>
      <c r="Q125" s="19" t="s">
        <v>71</v>
      </c>
      <c r="R125" s="16"/>
      <c r="S125" s="17">
        <v>177</v>
      </c>
      <c r="T125" s="19" t="s">
        <v>71</v>
      </c>
    </row>
    <row r="126" spans="1:20">
      <c r="A126" s="17">
        <v>176</v>
      </c>
      <c r="B126" s="19"/>
      <c r="C126" s="19"/>
      <c r="D126" s="17">
        <v>176</v>
      </c>
      <c r="E126" s="19" t="s">
        <v>71</v>
      </c>
      <c r="F126" s="16"/>
      <c r="G126" s="17">
        <v>176</v>
      </c>
      <c r="H126" s="19" t="s">
        <v>71</v>
      </c>
      <c r="I126" s="16"/>
      <c r="J126" s="17">
        <v>176</v>
      </c>
      <c r="K126" s="19" t="s">
        <v>71</v>
      </c>
      <c r="L126" s="16"/>
      <c r="M126" s="17">
        <v>176</v>
      </c>
      <c r="N126" s="19" t="s">
        <v>71</v>
      </c>
      <c r="O126" s="16"/>
      <c r="P126" s="17">
        <v>176</v>
      </c>
      <c r="Q126" s="19" t="s">
        <v>71</v>
      </c>
      <c r="R126" s="16"/>
      <c r="S126" s="17">
        <v>176</v>
      </c>
      <c r="T126" s="19" t="s">
        <v>71</v>
      </c>
    </row>
    <row r="127" spans="1:20">
      <c r="A127" s="17">
        <v>175</v>
      </c>
      <c r="B127" s="19"/>
      <c r="C127" s="19"/>
      <c r="D127" s="17">
        <v>175</v>
      </c>
      <c r="E127" s="19" t="s">
        <v>71</v>
      </c>
      <c r="F127" s="16"/>
      <c r="G127" s="17">
        <v>175</v>
      </c>
      <c r="H127" s="19" t="s">
        <v>71</v>
      </c>
      <c r="I127" s="16"/>
      <c r="J127" s="17">
        <v>175</v>
      </c>
      <c r="K127" s="19" t="s">
        <v>71</v>
      </c>
      <c r="L127" s="16"/>
      <c r="M127" s="17">
        <v>175</v>
      </c>
      <c r="N127" s="19" t="s">
        <v>71</v>
      </c>
      <c r="O127" s="16"/>
      <c r="P127" s="17">
        <v>175</v>
      </c>
      <c r="Q127" s="19" t="s">
        <v>71</v>
      </c>
      <c r="R127" s="16"/>
      <c r="S127" s="17">
        <v>175</v>
      </c>
      <c r="T127" s="19" t="s">
        <v>71</v>
      </c>
    </row>
    <row r="128" spans="1:20">
      <c r="A128" s="17">
        <v>174</v>
      </c>
      <c r="B128" s="19"/>
      <c r="C128" s="19"/>
      <c r="D128" s="17">
        <v>174</v>
      </c>
      <c r="E128" s="19" t="s">
        <v>71</v>
      </c>
      <c r="F128" s="16"/>
      <c r="G128" s="17">
        <v>174</v>
      </c>
      <c r="H128" s="19" t="s">
        <v>71</v>
      </c>
      <c r="I128" s="16"/>
      <c r="J128" s="17">
        <v>174</v>
      </c>
      <c r="K128" s="19" t="s">
        <v>71</v>
      </c>
      <c r="L128" s="16"/>
      <c r="M128" s="17">
        <v>174</v>
      </c>
      <c r="N128" s="19" t="s">
        <v>71</v>
      </c>
      <c r="O128" s="16"/>
      <c r="P128" s="17">
        <v>174</v>
      </c>
      <c r="Q128" s="19" t="s">
        <v>71</v>
      </c>
      <c r="R128" s="16"/>
      <c r="S128" s="17">
        <v>174</v>
      </c>
      <c r="T128" s="19" t="s">
        <v>71</v>
      </c>
    </row>
    <row r="129" spans="1:20">
      <c r="A129" s="17">
        <v>173</v>
      </c>
      <c r="B129" s="19"/>
      <c r="C129" s="19"/>
      <c r="D129" s="17">
        <v>173</v>
      </c>
      <c r="E129" s="19" t="s">
        <v>71</v>
      </c>
      <c r="F129" s="16"/>
      <c r="G129" s="17">
        <v>173</v>
      </c>
      <c r="H129" s="19" t="s">
        <v>71</v>
      </c>
      <c r="I129" s="16"/>
      <c r="J129" s="17">
        <v>173</v>
      </c>
      <c r="K129" s="19" t="s">
        <v>71</v>
      </c>
      <c r="L129" s="16"/>
      <c r="M129" s="17">
        <v>173</v>
      </c>
      <c r="N129" s="19" t="s">
        <v>71</v>
      </c>
      <c r="O129" s="16"/>
      <c r="P129" s="17">
        <v>173</v>
      </c>
      <c r="Q129" s="19" t="s">
        <v>71</v>
      </c>
      <c r="R129" s="16"/>
      <c r="S129" s="17">
        <v>173</v>
      </c>
      <c r="T129" s="19" t="s">
        <v>71</v>
      </c>
    </row>
    <row r="130" spans="1:20">
      <c r="A130" s="17">
        <v>172</v>
      </c>
      <c r="B130" s="19"/>
      <c r="C130" s="19"/>
      <c r="D130" s="17">
        <v>172</v>
      </c>
      <c r="E130" s="19" t="s">
        <v>71</v>
      </c>
      <c r="F130" s="16"/>
      <c r="G130" s="17">
        <v>172</v>
      </c>
      <c r="H130" s="19" t="s">
        <v>71</v>
      </c>
      <c r="I130" s="16"/>
      <c r="J130" s="17">
        <v>172</v>
      </c>
      <c r="K130" s="19" t="s">
        <v>71</v>
      </c>
      <c r="L130" s="16"/>
      <c r="M130" s="17">
        <v>172</v>
      </c>
      <c r="N130" s="19" t="s">
        <v>71</v>
      </c>
      <c r="O130" s="16"/>
      <c r="P130" s="17">
        <v>172</v>
      </c>
      <c r="Q130" s="19" t="s">
        <v>71</v>
      </c>
      <c r="R130" s="16"/>
      <c r="S130" s="17">
        <v>172</v>
      </c>
      <c r="T130" s="19" t="s">
        <v>71</v>
      </c>
    </row>
    <row r="131" spans="1:20">
      <c r="A131" s="17">
        <v>171</v>
      </c>
      <c r="B131" s="19"/>
      <c r="C131" s="19"/>
      <c r="D131" s="17">
        <v>171</v>
      </c>
      <c r="E131" s="19" t="s">
        <v>71</v>
      </c>
      <c r="F131" s="16"/>
      <c r="G131" s="17">
        <v>171</v>
      </c>
      <c r="H131" s="19" t="s">
        <v>71</v>
      </c>
      <c r="I131" s="16"/>
      <c r="J131" s="17">
        <v>171</v>
      </c>
      <c r="K131" s="19" t="s">
        <v>71</v>
      </c>
      <c r="L131" s="16"/>
      <c r="M131" s="17">
        <v>171</v>
      </c>
      <c r="N131" s="19" t="s">
        <v>71</v>
      </c>
      <c r="O131" s="16"/>
      <c r="P131" s="17">
        <v>171</v>
      </c>
      <c r="Q131" s="19" t="s">
        <v>71</v>
      </c>
      <c r="R131" s="16"/>
      <c r="S131" s="17">
        <v>171</v>
      </c>
      <c r="T131" s="19" t="s">
        <v>71</v>
      </c>
    </row>
    <row r="132" spans="1:20" ht="26.25">
      <c r="A132" s="17">
        <v>170</v>
      </c>
      <c r="B132" s="20" t="s">
        <v>72</v>
      </c>
      <c r="C132" s="20"/>
      <c r="D132" s="17">
        <v>170</v>
      </c>
      <c r="E132" s="20" t="s">
        <v>72</v>
      </c>
      <c r="F132" s="16"/>
      <c r="G132" s="17">
        <v>170</v>
      </c>
      <c r="H132" s="20" t="s">
        <v>72</v>
      </c>
      <c r="I132" s="16"/>
      <c r="J132" s="17">
        <v>170</v>
      </c>
      <c r="K132" s="20" t="s">
        <v>72</v>
      </c>
      <c r="L132" s="16"/>
      <c r="M132" s="17">
        <v>170</v>
      </c>
      <c r="N132" s="20" t="s">
        <v>72</v>
      </c>
      <c r="O132" s="16"/>
      <c r="P132" s="17">
        <v>170</v>
      </c>
      <c r="Q132" s="20" t="s">
        <v>72</v>
      </c>
      <c r="R132" s="16"/>
      <c r="S132" s="17">
        <v>170</v>
      </c>
      <c r="T132" s="20" t="s">
        <v>72</v>
      </c>
    </row>
    <row r="133" spans="1:20">
      <c r="A133" s="17">
        <v>169</v>
      </c>
      <c r="B133" s="19" t="s">
        <v>71</v>
      </c>
      <c r="C133" s="19"/>
      <c r="D133" s="17">
        <v>169</v>
      </c>
      <c r="E133" s="19" t="s">
        <v>71</v>
      </c>
      <c r="F133" s="16"/>
      <c r="G133" s="17">
        <v>169</v>
      </c>
      <c r="H133" s="19" t="s">
        <v>71</v>
      </c>
      <c r="I133" s="16"/>
      <c r="J133" s="17">
        <v>169</v>
      </c>
      <c r="K133" s="19" t="s">
        <v>71</v>
      </c>
      <c r="L133" s="16"/>
      <c r="M133" s="17">
        <v>169</v>
      </c>
      <c r="N133" s="19" t="s">
        <v>71</v>
      </c>
      <c r="O133" s="16"/>
      <c r="P133" s="17">
        <v>169</v>
      </c>
      <c r="Q133" s="19" t="s">
        <v>71</v>
      </c>
      <c r="R133" s="16"/>
      <c r="S133" s="17">
        <v>169</v>
      </c>
      <c r="T133" s="19" t="s">
        <v>71</v>
      </c>
    </row>
    <row r="134" spans="1:20">
      <c r="A134" s="17">
        <v>168</v>
      </c>
      <c r="B134" s="19" t="s">
        <v>71</v>
      </c>
      <c r="C134" s="19"/>
      <c r="D134" s="17">
        <v>168</v>
      </c>
      <c r="E134" s="19" t="s">
        <v>71</v>
      </c>
      <c r="F134" s="16"/>
      <c r="G134" s="17">
        <v>168</v>
      </c>
      <c r="H134" s="19" t="s">
        <v>71</v>
      </c>
      <c r="I134" s="16"/>
      <c r="J134" s="17">
        <v>168</v>
      </c>
      <c r="K134" s="19" t="s">
        <v>71</v>
      </c>
      <c r="L134" s="16"/>
      <c r="M134" s="17">
        <v>168</v>
      </c>
      <c r="N134" s="19" t="s">
        <v>71</v>
      </c>
      <c r="O134" s="16"/>
      <c r="P134" s="17">
        <v>168</v>
      </c>
      <c r="Q134" s="19" t="s">
        <v>71</v>
      </c>
      <c r="R134" s="16"/>
      <c r="S134" s="17">
        <v>168</v>
      </c>
      <c r="T134" s="19" t="s">
        <v>71</v>
      </c>
    </row>
    <row r="135" spans="1:20" ht="26.25">
      <c r="A135" s="17">
        <v>167</v>
      </c>
      <c r="B135" s="20" t="s">
        <v>73</v>
      </c>
      <c r="C135" s="20"/>
      <c r="D135" s="17">
        <v>167</v>
      </c>
      <c r="E135" s="20" t="s">
        <v>73</v>
      </c>
      <c r="F135" s="16"/>
      <c r="G135" s="17">
        <v>167</v>
      </c>
      <c r="H135" s="20" t="s">
        <v>73</v>
      </c>
      <c r="I135" s="16"/>
      <c r="J135" s="17">
        <v>167</v>
      </c>
      <c r="K135" s="20" t="s">
        <v>73</v>
      </c>
      <c r="L135" s="16"/>
      <c r="M135" s="17">
        <v>167</v>
      </c>
      <c r="N135" s="20" t="s">
        <v>73</v>
      </c>
      <c r="O135" s="16"/>
      <c r="P135" s="17">
        <v>167</v>
      </c>
      <c r="Q135" s="20" t="s">
        <v>73</v>
      </c>
      <c r="R135" s="16"/>
      <c r="S135" s="17">
        <v>167</v>
      </c>
      <c r="T135" s="20" t="s">
        <v>73</v>
      </c>
    </row>
    <row r="136" spans="1:20">
      <c r="A136" s="17">
        <v>166</v>
      </c>
      <c r="B136" s="19" t="s">
        <v>71</v>
      </c>
      <c r="C136" s="19"/>
      <c r="D136" s="17">
        <v>166</v>
      </c>
      <c r="E136" s="19" t="s">
        <v>71</v>
      </c>
      <c r="F136" s="16"/>
      <c r="G136" s="17">
        <v>166</v>
      </c>
      <c r="H136" s="19" t="s">
        <v>71</v>
      </c>
      <c r="I136" s="16"/>
      <c r="J136" s="17">
        <v>166</v>
      </c>
      <c r="K136" s="19" t="s">
        <v>71</v>
      </c>
      <c r="L136" s="16"/>
      <c r="M136" s="17">
        <v>166</v>
      </c>
      <c r="N136" s="19" t="s">
        <v>71</v>
      </c>
      <c r="O136" s="16"/>
      <c r="P136" s="17">
        <v>166</v>
      </c>
      <c r="Q136" s="19" t="s">
        <v>71</v>
      </c>
      <c r="R136" s="16"/>
      <c r="S136" s="17">
        <v>166</v>
      </c>
      <c r="T136" s="19" t="s">
        <v>71</v>
      </c>
    </row>
    <row r="137" spans="1:20">
      <c r="A137" s="17">
        <v>165</v>
      </c>
      <c r="B137" s="19" t="s">
        <v>71</v>
      </c>
      <c r="C137" s="19"/>
      <c r="D137" s="17">
        <v>165</v>
      </c>
      <c r="E137" s="19" t="s">
        <v>71</v>
      </c>
      <c r="F137" s="16"/>
      <c r="G137" s="17">
        <v>165</v>
      </c>
      <c r="H137" s="19" t="s">
        <v>71</v>
      </c>
      <c r="I137" s="16"/>
      <c r="J137" s="17">
        <v>165</v>
      </c>
      <c r="K137" s="19" t="s">
        <v>71</v>
      </c>
      <c r="L137" s="16"/>
      <c r="M137" s="17">
        <v>165</v>
      </c>
      <c r="N137" s="19" t="s">
        <v>71</v>
      </c>
      <c r="O137" s="16"/>
      <c r="P137" s="17">
        <v>165</v>
      </c>
      <c r="Q137" s="19" t="s">
        <v>71</v>
      </c>
      <c r="R137" s="16"/>
      <c r="S137" s="17">
        <v>165</v>
      </c>
      <c r="T137" s="19" t="s">
        <v>71</v>
      </c>
    </row>
    <row r="138" spans="1:20" ht="26.25">
      <c r="A138" s="17">
        <v>164</v>
      </c>
      <c r="B138" s="20" t="s">
        <v>74</v>
      </c>
      <c r="C138" s="20"/>
      <c r="D138" s="17">
        <v>164</v>
      </c>
      <c r="E138" s="20" t="s">
        <v>74</v>
      </c>
      <c r="F138" s="16"/>
      <c r="G138" s="17">
        <v>164</v>
      </c>
      <c r="H138" s="20" t="s">
        <v>74</v>
      </c>
      <c r="I138" s="16"/>
      <c r="J138" s="17">
        <v>164</v>
      </c>
      <c r="K138" s="20" t="s">
        <v>74</v>
      </c>
      <c r="L138" s="16"/>
      <c r="M138" s="17">
        <v>164</v>
      </c>
      <c r="N138" s="20" t="s">
        <v>74</v>
      </c>
      <c r="O138" s="16"/>
      <c r="P138" s="17">
        <v>164</v>
      </c>
      <c r="Q138" s="20" t="s">
        <v>74</v>
      </c>
      <c r="R138" s="16"/>
      <c r="S138" s="17">
        <v>164</v>
      </c>
      <c r="T138" s="20" t="s">
        <v>74</v>
      </c>
    </row>
    <row r="139" spans="1:20">
      <c r="A139" s="17">
        <v>163</v>
      </c>
      <c r="B139" s="19" t="s">
        <v>71</v>
      </c>
      <c r="C139" s="19"/>
      <c r="D139" s="17">
        <v>163</v>
      </c>
      <c r="E139" s="19" t="s">
        <v>71</v>
      </c>
      <c r="F139" s="16"/>
      <c r="G139" s="17">
        <v>163</v>
      </c>
      <c r="H139" s="19" t="s">
        <v>71</v>
      </c>
      <c r="I139" s="16"/>
      <c r="J139" s="17">
        <v>163</v>
      </c>
      <c r="K139" s="19" t="s">
        <v>71</v>
      </c>
      <c r="L139" s="16"/>
      <c r="M139" s="17">
        <v>163</v>
      </c>
      <c r="N139" s="19" t="s">
        <v>71</v>
      </c>
      <c r="O139" s="16"/>
      <c r="P139" s="17">
        <v>163</v>
      </c>
      <c r="Q139" s="19" t="s">
        <v>71</v>
      </c>
      <c r="R139" s="16"/>
      <c r="S139" s="17">
        <v>163</v>
      </c>
      <c r="T139" s="19" t="s">
        <v>71</v>
      </c>
    </row>
    <row r="140" spans="1:20">
      <c r="A140" s="17">
        <v>162</v>
      </c>
      <c r="B140" s="19" t="s">
        <v>71</v>
      </c>
      <c r="C140" s="19"/>
      <c r="D140" s="17">
        <v>162</v>
      </c>
      <c r="E140" s="19" t="s">
        <v>71</v>
      </c>
      <c r="F140" s="16"/>
      <c r="G140" s="17">
        <v>162</v>
      </c>
      <c r="H140" s="19" t="s">
        <v>71</v>
      </c>
      <c r="I140" s="16"/>
      <c r="J140" s="17">
        <v>162</v>
      </c>
      <c r="K140" s="19" t="s">
        <v>71</v>
      </c>
      <c r="L140" s="16"/>
      <c r="M140" s="17">
        <v>162</v>
      </c>
      <c r="N140" s="19" t="s">
        <v>71</v>
      </c>
      <c r="O140" s="16"/>
      <c r="P140" s="17">
        <v>162</v>
      </c>
      <c r="Q140" s="19" t="s">
        <v>71</v>
      </c>
      <c r="R140" s="16"/>
      <c r="S140" s="17">
        <v>162</v>
      </c>
      <c r="T140" s="19" t="s">
        <v>71</v>
      </c>
    </row>
    <row r="141" spans="1:20" ht="26.25">
      <c r="A141" s="17">
        <v>161</v>
      </c>
      <c r="B141" s="20" t="s">
        <v>75</v>
      </c>
      <c r="C141" s="20"/>
      <c r="D141" s="17">
        <v>161</v>
      </c>
      <c r="E141" s="20" t="s">
        <v>75</v>
      </c>
      <c r="F141" s="16"/>
      <c r="G141" s="17">
        <v>161</v>
      </c>
      <c r="H141" s="20" t="s">
        <v>75</v>
      </c>
      <c r="I141" s="16"/>
      <c r="J141" s="17">
        <v>161</v>
      </c>
      <c r="K141" s="20" t="s">
        <v>75</v>
      </c>
      <c r="L141" s="16"/>
      <c r="M141" s="17">
        <v>161</v>
      </c>
      <c r="N141" s="20" t="s">
        <v>75</v>
      </c>
      <c r="O141" s="16"/>
      <c r="P141" s="17">
        <v>161</v>
      </c>
      <c r="Q141" s="20" t="s">
        <v>75</v>
      </c>
      <c r="R141" s="16"/>
      <c r="S141" s="17">
        <v>161</v>
      </c>
      <c r="T141" s="20" t="s">
        <v>75</v>
      </c>
    </row>
    <row r="142" spans="1:20" ht="26.25">
      <c r="A142" s="17">
        <v>160</v>
      </c>
      <c r="B142" s="20" t="s">
        <v>76</v>
      </c>
      <c r="C142" s="20"/>
      <c r="D142" s="17">
        <v>160</v>
      </c>
      <c r="E142" s="20" t="s">
        <v>77</v>
      </c>
      <c r="F142" s="16"/>
      <c r="G142" s="17">
        <v>160</v>
      </c>
      <c r="H142" s="20" t="s">
        <v>77</v>
      </c>
      <c r="I142" s="16"/>
      <c r="J142" s="17">
        <v>160</v>
      </c>
      <c r="K142" s="20" t="s">
        <v>77</v>
      </c>
      <c r="L142" s="16"/>
      <c r="M142" s="17">
        <v>160</v>
      </c>
      <c r="N142" s="20" t="s">
        <v>77</v>
      </c>
      <c r="O142" s="16"/>
      <c r="P142" s="17">
        <v>160</v>
      </c>
      <c r="Q142" s="20" t="s">
        <v>77</v>
      </c>
      <c r="R142" s="16"/>
      <c r="S142" s="17">
        <v>160</v>
      </c>
      <c r="T142" s="20" t="s">
        <v>77</v>
      </c>
    </row>
    <row r="143" spans="1:20" ht="26.25">
      <c r="A143" s="17">
        <v>159</v>
      </c>
      <c r="B143" s="19" t="s">
        <v>78</v>
      </c>
      <c r="C143" s="19"/>
      <c r="D143" s="17">
        <v>159</v>
      </c>
      <c r="E143" s="19" t="s">
        <v>71</v>
      </c>
      <c r="F143" s="16"/>
      <c r="G143" s="17">
        <v>159</v>
      </c>
      <c r="H143" s="19" t="s">
        <v>71</v>
      </c>
      <c r="I143" s="16"/>
      <c r="J143" s="17">
        <v>159</v>
      </c>
      <c r="K143" s="19" t="s">
        <v>71</v>
      </c>
      <c r="L143" s="16"/>
      <c r="M143" s="17">
        <v>159</v>
      </c>
      <c r="N143" s="19" t="s">
        <v>71</v>
      </c>
      <c r="O143" s="16"/>
      <c r="P143" s="17">
        <v>159</v>
      </c>
      <c r="Q143" s="19" t="s">
        <v>71</v>
      </c>
      <c r="R143" s="16"/>
      <c r="S143" s="17">
        <v>159</v>
      </c>
      <c r="T143" s="19" t="s">
        <v>71</v>
      </c>
    </row>
    <row r="144" spans="1:20" ht="26.25">
      <c r="A144" s="17">
        <v>158</v>
      </c>
      <c r="B144" s="20" t="s">
        <v>79</v>
      </c>
      <c r="C144" s="20"/>
      <c r="D144" s="17">
        <v>158</v>
      </c>
      <c r="E144" s="20" t="s">
        <v>80</v>
      </c>
      <c r="F144" s="16"/>
      <c r="G144" s="17">
        <v>158</v>
      </c>
      <c r="H144" s="20" t="s">
        <v>80</v>
      </c>
      <c r="I144" s="16"/>
      <c r="J144" s="17">
        <v>158</v>
      </c>
      <c r="K144" s="20" t="s">
        <v>80</v>
      </c>
      <c r="L144" s="16"/>
      <c r="M144" s="17">
        <v>158</v>
      </c>
      <c r="N144" s="20" t="s">
        <v>80</v>
      </c>
      <c r="O144" s="16"/>
      <c r="P144" s="17">
        <v>158</v>
      </c>
      <c r="Q144" s="20" t="s">
        <v>80</v>
      </c>
      <c r="R144" s="16"/>
      <c r="S144" s="17">
        <v>158</v>
      </c>
      <c r="T144" s="20" t="s">
        <v>80</v>
      </c>
    </row>
    <row r="145" spans="1:20" ht="26.25">
      <c r="A145" s="17">
        <v>157</v>
      </c>
      <c r="B145" s="20" t="s">
        <v>81</v>
      </c>
      <c r="C145" s="20"/>
      <c r="D145" s="17">
        <v>157</v>
      </c>
      <c r="E145" s="20" t="s">
        <v>81</v>
      </c>
      <c r="F145" s="16"/>
      <c r="G145" s="17">
        <v>157</v>
      </c>
      <c r="H145" s="20" t="s">
        <v>81</v>
      </c>
      <c r="I145" s="16"/>
      <c r="J145" s="17">
        <v>157</v>
      </c>
      <c r="K145" s="20" t="s">
        <v>81</v>
      </c>
      <c r="L145" s="16"/>
      <c r="M145" s="17">
        <v>157</v>
      </c>
      <c r="N145" s="20" t="s">
        <v>81</v>
      </c>
      <c r="O145" s="16"/>
      <c r="P145" s="17">
        <v>157</v>
      </c>
      <c r="Q145" s="20" t="s">
        <v>81</v>
      </c>
      <c r="R145" s="16"/>
      <c r="S145" s="17">
        <v>157</v>
      </c>
      <c r="T145" s="20" t="s">
        <v>81</v>
      </c>
    </row>
    <row r="146" spans="1:20" ht="26.25">
      <c r="A146" s="17">
        <v>156</v>
      </c>
      <c r="B146" s="20" t="s">
        <v>82</v>
      </c>
      <c r="C146" s="20"/>
      <c r="D146" s="17">
        <v>156</v>
      </c>
      <c r="E146" s="20" t="s">
        <v>82</v>
      </c>
      <c r="F146" s="16"/>
      <c r="G146" s="17">
        <v>156</v>
      </c>
      <c r="H146" s="20" t="s">
        <v>82</v>
      </c>
      <c r="I146" s="16"/>
      <c r="J146" s="17">
        <v>156</v>
      </c>
      <c r="K146" s="20" t="s">
        <v>82</v>
      </c>
      <c r="L146" s="16"/>
      <c r="M146" s="17">
        <v>156</v>
      </c>
      <c r="N146" s="20" t="s">
        <v>82</v>
      </c>
      <c r="O146" s="16"/>
      <c r="P146" s="17">
        <v>156</v>
      </c>
      <c r="Q146" s="20" t="s">
        <v>82</v>
      </c>
      <c r="R146" s="16"/>
      <c r="S146" s="17">
        <v>156</v>
      </c>
      <c r="T146" s="20" t="s">
        <v>82</v>
      </c>
    </row>
    <row r="147" spans="1:20" ht="26.25">
      <c r="A147" s="17">
        <v>155</v>
      </c>
      <c r="B147" s="20" t="s">
        <v>83</v>
      </c>
      <c r="C147" s="20"/>
      <c r="D147" s="17">
        <v>155</v>
      </c>
      <c r="E147" s="20" t="s">
        <v>83</v>
      </c>
      <c r="F147" s="16"/>
      <c r="G147" s="17">
        <v>155</v>
      </c>
      <c r="H147" s="20" t="s">
        <v>83</v>
      </c>
      <c r="I147" s="16"/>
      <c r="J147" s="17">
        <v>155</v>
      </c>
      <c r="K147" s="20" t="s">
        <v>83</v>
      </c>
      <c r="L147" s="16"/>
      <c r="M147" s="17">
        <v>155</v>
      </c>
      <c r="N147" s="20" t="s">
        <v>83</v>
      </c>
      <c r="O147" s="16"/>
      <c r="P147" s="17">
        <v>155</v>
      </c>
      <c r="Q147" s="20" t="s">
        <v>83</v>
      </c>
      <c r="R147" s="16"/>
      <c r="S147" s="17">
        <v>155</v>
      </c>
      <c r="T147" s="20" t="s">
        <v>83</v>
      </c>
    </row>
    <row r="148" spans="1:20" ht="26.25">
      <c r="A148" s="17">
        <v>154</v>
      </c>
      <c r="B148" s="20" t="s">
        <v>84</v>
      </c>
      <c r="C148" s="20"/>
      <c r="D148" s="17">
        <v>154</v>
      </c>
      <c r="E148" s="20" t="s">
        <v>84</v>
      </c>
      <c r="F148" s="16"/>
      <c r="G148" s="17">
        <v>154</v>
      </c>
      <c r="H148" s="20" t="s">
        <v>84</v>
      </c>
      <c r="I148" s="16"/>
      <c r="J148" s="17">
        <v>154</v>
      </c>
      <c r="K148" s="20" t="s">
        <v>84</v>
      </c>
      <c r="L148" s="16"/>
      <c r="M148" s="17">
        <v>154</v>
      </c>
      <c r="N148" s="20" t="s">
        <v>84</v>
      </c>
      <c r="O148" s="16"/>
      <c r="P148" s="17">
        <v>154</v>
      </c>
      <c r="Q148" s="20" t="s">
        <v>84</v>
      </c>
      <c r="R148" s="16"/>
      <c r="S148" s="17">
        <v>154</v>
      </c>
      <c r="T148" s="20" t="s">
        <v>84</v>
      </c>
    </row>
    <row r="149" spans="1:20" ht="26.25">
      <c r="A149" s="17">
        <v>153</v>
      </c>
      <c r="B149" s="20" t="s">
        <v>85</v>
      </c>
      <c r="C149" s="20"/>
      <c r="D149" s="17">
        <v>153</v>
      </c>
      <c r="E149" s="20" t="s">
        <v>85</v>
      </c>
      <c r="F149" s="16"/>
      <c r="G149" s="17">
        <v>153</v>
      </c>
      <c r="H149" s="20" t="s">
        <v>85</v>
      </c>
      <c r="I149" s="16"/>
      <c r="J149" s="17">
        <v>153</v>
      </c>
      <c r="K149" s="20" t="s">
        <v>85</v>
      </c>
      <c r="L149" s="16"/>
      <c r="M149" s="17">
        <v>153</v>
      </c>
      <c r="N149" s="20" t="s">
        <v>85</v>
      </c>
      <c r="O149" s="16"/>
      <c r="P149" s="17">
        <v>153</v>
      </c>
      <c r="Q149" s="20" t="s">
        <v>85</v>
      </c>
      <c r="R149" s="16"/>
      <c r="S149" s="17">
        <v>153</v>
      </c>
      <c r="T149" s="20" t="s">
        <v>85</v>
      </c>
    </row>
    <row r="150" spans="1:20" ht="26.25">
      <c r="A150" s="17">
        <v>152</v>
      </c>
      <c r="B150" s="20" t="s">
        <v>86</v>
      </c>
      <c r="C150" s="20"/>
      <c r="D150" s="17">
        <v>152</v>
      </c>
      <c r="E150" s="20" t="s">
        <v>86</v>
      </c>
      <c r="F150" s="16"/>
      <c r="G150" s="17">
        <v>152</v>
      </c>
      <c r="H150" s="20" t="s">
        <v>86</v>
      </c>
      <c r="I150" s="16"/>
      <c r="J150" s="17">
        <v>152</v>
      </c>
      <c r="K150" s="20" t="s">
        <v>86</v>
      </c>
      <c r="L150" s="16"/>
      <c r="M150" s="17">
        <v>152</v>
      </c>
      <c r="N150" s="20" t="s">
        <v>86</v>
      </c>
      <c r="O150" s="16"/>
      <c r="P150" s="17">
        <v>152</v>
      </c>
      <c r="Q150" s="20" t="s">
        <v>86</v>
      </c>
      <c r="R150" s="16"/>
      <c r="S150" s="17">
        <v>152</v>
      </c>
      <c r="T150" s="20" t="s">
        <v>86</v>
      </c>
    </row>
    <row r="151" spans="1:20" ht="26.25">
      <c r="A151" s="17">
        <v>151</v>
      </c>
      <c r="B151" s="20" t="s">
        <v>87</v>
      </c>
      <c r="C151" s="20"/>
      <c r="D151" s="17">
        <v>151</v>
      </c>
      <c r="E151" s="20" t="s">
        <v>87</v>
      </c>
      <c r="F151" s="16"/>
      <c r="G151" s="17">
        <v>151</v>
      </c>
      <c r="H151" s="20" t="s">
        <v>87</v>
      </c>
      <c r="I151" s="16"/>
      <c r="J151" s="17">
        <v>151</v>
      </c>
      <c r="K151" s="20" t="s">
        <v>87</v>
      </c>
      <c r="L151" s="16"/>
      <c r="M151" s="17">
        <v>151</v>
      </c>
      <c r="N151" s="20" t="s">
        <v>87</v>
      </c>
      <c r="O151" s="16"/>
      <c r="P151" s="17">
        <v>151</v>
      </c>
      <c r="Q151" s="20" t="s">
        <v>87</v>
      </c>
      <c r="R151" s="16"/>
      <c r="S151" s="17">
        <v>151</v>
      </c>
      <c r="T151" s="20" t="s">
        <v>87</v>
      </c>
    </row>
    <row r="152" spans="1:20" ht="26.25">
      <c r="A152" s="17">
        <v>150</v>
      </c>
      <c r="B152" s="20" t="s">
        <v>88</v>
      </c>
      <c r="C152" s="20"/>
      <c r="D152" s="17">
        <v>150</v>
      </c>
      <c r="E152" s="20" t="s">
        <v>88</v>
      </c>
      <c r="F152" s="16"/>
      <c r="G152" s="17">
        <v>150</v>
      </c>
      <c r="H152" s="20" t="s">
        <v>88</v>
      </c>
      <c r="I152" s="16"/>
      <c r="J152" s="17">
        <v>150</v>
      </c>
      <c r="K152" s="20" t="s">
        <v>88</v>
      </c>
      <c r="L152" s="16"/>
      <c r="M152" s="17">
        <v>150</v>
      </c>
      <c r="N152" s="20" t="s">
        <v>88</v>
      </c>
      <c r="O152" s="16"/>
      <c r="P152" s="17">
        <v>150</v>
      </c>
      <c r="Q152" s="20" t="s">
        <v>88</v>
      </c>
      <c r="R152" s="16"/>
      <c r="S152" s="17">
        <v>150</v>
      </c>
      <c r="T152" s="20" t="s">
        <v>88</v>
      </c>
    </row>
    <row r="153" spans="1:20" ht="26.25">
      <c r="A153" s="17">
        <v>149</v>
      </c>
      <c r="B153" s="20" t="s">
        <v>89</v>
      </c>
      <c r="C153" s="20"/>
      <c r="D153" s="17">
        <v>149</v>
      </c>
      <c r="E153" s="20" t="s">
        <v>89</v>
      </c>
      <c r="F153" s="16"/>
      <c r="G153" s="17">
        <v>149</v>
      </c>
      <c r="H153" s="20" t="s">
        <v>89</v>
      </c>
      <c r="I153" s="16"/>
      <c r="J153" s="17">
        <v>149</v>
      </c>
      <c r="K153" s="20" t="s">
        <v>89</v>
      </c>
      <c r="L153" s="16"/>
      <c r="M153" s="17">
        <v>149</v>
      </c>
      <c r="N153" s="20" t="s">
        <v>89</v>
      </c>
      <c r="O153" s="16"/>
      <c r="P153" s="17">
        <v>149</v>
      </c>
      <c r="Q153" s="20" t="s">
        <v>89</v>
      </c>
      <c r="R153" s="16"/>
      <c r="S153" s="17">
        <v>149</v>
      </c>
      <c r="T153" s="20" t="s">
        <v>89</v>
      </c>
    </row>
    <row r="154" spans="1:20" ht="26.25">
      <c r="A154" s="17">
        <v>148</v>
      </c>
      <c r="B154" s="20" t="s">
        <v>90</v>
      </c>
      <c r="C154" s="20"/>
      <c r="D154" s="17">
        <v>148</v>
      </c>
      <c r="E154" s="20" t="s">
        <v>90</v>
      </c>
      <c r="F154" s="16"/>
      <c r="G154" s="17">
        <v>148</v>
      </c>
      <c r="H154" s="20" t="s">
        <v>90</v>
      </c>
      <c r="I154" s="16"/>
      <c r="J154" s="17">
        <v>148</v>
      </c>
      <c r="K154" s="20" t="s">
        <v>90</v>
      </c>
      <c r="L154" s="16"/>
      <c r="M154" s="17">
        <v>148</v>
      </c>
      <c r="N154" s="20" t="s">
        <v>90</v>
      </c>
      <c r="O154" s="16"/>
      <c r="P154" s="17">
        <v>148</v>
      </c>
      <c r="Q154" s="20" t="s">
        <v>90</v>
      </c>
      <c r="R154" s="16"/>
      <c r="S154" s="17">
        <v>148</v>
      </c>
      <c r="T154" s="20" t="s">
        <v>90</v>
      </c>
    </row>
    <row r="155" spans="1:20" ht="26.25">
      <c r="A155" s="17">
        <v>147</v>
      </c>
      <c r="B155" s="20" t="s">
        <v>91</v>
      </c>
      <c r="C155" s="20"/>
      <c r="D155" s="17">
        <v>147</v>
      </c>
      <c r="E155" s="20" t="s">
        <v>91</v>
      </c>
      <c r="F155" s="16"/>
      <c r="G155" s="17">
        <v>147</v>
      </c>
      <c r="H155" s="20" t="s">
        <v>91</v>
      </c>
      <c r="I155" s="16"/>
      <c r="J155" s="17">
        <v>147</v>
      </c>
      <c r="K155" s="20" t="s">
        <v>91</v>
      </c>
      <c r="L155" s="16"/>
      <c r="M155" s="17">
        <v>147</v>
      </c>
      <c r="N155" s="20" t="s">
        <v>91</v>
      </c>
      <c r="O155" s="16"/>
      <c r="P155" s="17">
        <v>147</v>
      </c>
      <c r="Q155" s="20" t="s">
        <v>91</v>
      </c>
      <c r="R155" s="16"/>
      <c r="S155" s="17">
        <v>147</v>
      </c>
      <c r="T155" s="20" t="s">
        <v>91</v>
      </c>
    </row>
    <row r="156" spans="1:20" ht="26.25">
      <c r="A156" s="17">
        <v>146</v>
      </c>
      <c r="B156" s="20" t="s">
        <v>92</v>
      </c>
      <c r="C156" s="20"/>
      <c r="D156" s="17">
        <v>146</v>
      </c>
      <c r="E156" s="20" t="s">
        <v>92</v>
      </c>
      <c r="F156" s="16"/>
      <c r="G156" s="17">
        <v>146</v>
      </c>
      <c r="H156" s="20" t="s">
        <v>92</v>
      </c>
      <c r="I156" s="16"/>
      <c r="J156" s="17">
        <v>146</v>
      </c>
      <c r="K156" s="20" t="s">
        <v>92</v>
      </c>
      <c r="L156" s="16"/>
      <c r="M156" s="17">
        <v>146</v>
      </c>
      <c r="N156" s="20" t="s">
        <v>92</v>
      </c>
      <c r="O156" s="16"/>
      <c r="P156" s="17">
        <v>146</v>
      </c>
      <c r="Q156" s="20" t="s">
        <v>92</v>
      </c>
      <c r="R156" s="16"/>
      <c r="S156" s="17">
        <v>146</v>
      </c>
      <c r="T156" s="20" t="s">
        <v>92</v>
      </c>
    </row>
    <row r="157" spans="1:20" ht="26.25">
      <c r="A157" s="17">
        <v>145</v>
      </c>
      <c r="B157" s="20" t="s">
        <v>93</v>
      </c>
      <c r="C157" s="20"/>
      <c r="D157" s="17">
        <v>145</v>
      </c>
      <c r="E157" s="20" t="s">
        <v>93</v>
      </c>
      <c r="F157" s="16"/>
      <c r="G157" s="17">
        <v>145</v>
      </c>
      <c r="H157" s="20" t="s">
        <v>93</v>
      </c>
      <c r="I157" s="16"/>
      <c r="J157" s="17">
        <v>145</v>
      </c>
      <c r="K157" s="20" t="s">
        <v>93</v>
      </c>
      <c r="L157" s="16"/>
      <c r="M157" s="17">
        <v>145</v>
      </c>
      <c r="N157" s="20" t="s">
        <v>93</v>
      </c>
      <c r="O157" s="16"/>
      <c r="P157" s="17">
        <v>145</v>
      </c>
      <c r="Q157" s="20" t="s">
        <v>93</v>
      </c>
      <c r="R157" s="16"/>
      <c r="S157" s="17">
        <v>145</v>
      </c>
      <c r="T157" s="20" t="s">
        <v>93</v>
      </c>
    </row>
    <row r="158" spans="1:20" ht="26.25">
      <c r="A158" s="17">
        <v>144</v>
      </c>
      <c r="B158" s="20" t="s">
        <v>94</v>
      </c>
      <c r="C158" s="20"/>
      <c r="D158" s="17">
        <v>144</v>
      </c>
      <c r="E158" s="20" t="s">
        <v>94</v>
      </c>
      <c r="F158" s="16"/>
      <c r="G158" s="17">
        <v>144</v>
      </c>
      <c r="H158" s="20" t="s">
        <v>94</v>
      </c>
      <c r="I158" s="16"/>
      <c r="J158" s="17">
        <v>144</v>
      </c>
      <c r="K158" s="20" t="s">
        <v>94</v>
      </c>
      <c r="L158" s="16"/>
      <c r="M158" s="17">
        <v>144</v>
      </c>
      <c r="N158" s="20" t="s">
        <v>94</v>
      </c>
      <c r="O158" s="16"/>
      <c r="P158" s="17">
        <v>144</v>
      </c>
      <c r="Q158" s="20" t="s">
        <v>94</v>
      </c>
      <c r="R158" s="16"/>
      <c r="S158" s="17">
        <v>144</v>
      </c>
      <c r="T158" s="20" t="s">
        <v>94</v>
      </c>
    </row>
    <row r="159" spans="1:20" ht="26.25">
      <c r="A159" s="17">
        <v>143</v>
      </c>
      <c r="B159" s="20" t="s">
        <v>95</v>
      </c>
      <c r="C159" s="20"/>
      <c r="D159" s="17">
        <v>143</v>
      </c>
      <c r="E159" s="20" t="s">
        <v>95</v>
      </c>
      <c r="F159" s="16"/>
      <c r="G159" s="17">
        <v>143</v>
      </c>
      <c r="H159" s="20" t="s">
        <v>95</v>
      </c>
      <c r="I159" s="16"/>
      <c r="J159" s="17">
        <v>143</v>
      </c>
      <c r="K159" s="20" t="s">
        <v>95</v>
      </c>
      <c r="L159" s="16"/>
      <c r="M159" s="17">
        <v>143</v>
      </c>
      <c r="N159" s="20" t="s">
        <v>95</v>
      </c>
      <c r="O159" s="16"/>
      <c r="P159" s="17">
        <v>143</v>
      </c>
      <c r="Q159" s="20" t="s">
        <v>95</v>
      </c>
      <c r="R159" s="16"/>
      <c r="S159" s="17">
        <v>143</v>
      </c>
      <c r="T159" s="20" t="s">
        <v>95</v>
      </c>
    </row>
    <row r="160" spans="1:20" ht="26.25">
      <c r="A160" s="17">
        <v>142</v>
      </c>
      <c r="B160" s="20" t="s">
        <v>96</v>
      </c>
      <c r="C160" s="20"/>
      <c r="D160" s="17">
        <v>142</v>
      </c>
      <c r="E160" s="20" t="s">
        <v>96</v>
      </c>
      <c r="F160" s="16"/>
      <c r="G160" s="17">
        <v>142</v>
      </c>
      <c r="H160" s="20" t="s">
        <v>96</v>
      </c>
      <c r="I160" s="16"/>
      <c r="J160" s="17">
        <v>142</v>
      </c>
      <c r="K160" s="20" t="s">
        <v>96</v>
      </c>
      <c r="L160" s="16"/>
      <c r="M160" s="17">
        <v>142</v>
      </c>
      <c r="N160" s="20" t="s">
        <v>96</v>
      </c>
      <c r="O160" s="16"/>
      <c r="P160" s="17">
        <v>142</v>
      </c>
      <c r="Q160" s="20" t="s">
        <v>96</v>
      </c>
      <c r="R160" s="16"/>
      <c r="S160" s="17">
        <v>142</v>
      </c>
      <c r="T160" s="20" t="s">
        <v>96</v>
      </c>
    </row>
    <row r="161" spans="1:20" ht="26.25">
      <c r="A161" s="17">
        <v>141</v>
      </c>
      <c r="B161" s="20" t="s">
        <v>97</v>
      </c>
      <c r="C161" s="20"/>
      <c r="D161" s="17">
        <v>141</v>
      </c>
      <c r="E161" s="20" t="s">
        <v>97</v>
      </c>
      <c r="F161" s="16"/>
      <c r="G161" s="17">
        <v>141</v>
      </c>
      <c r="H161" s="20" t="s">
        <v>97</v>
      </c>
      <c r="I161" s="16"/>
      <c r="J161" s="17">
        <v>141</v>
      </c>
      <c r="K161" s="20" t="s">
        <v>97</v>
      </c>
      <c r="L161" s="16"/>
      <c r="M161" s="17">
        <v>141</v>
      </c>
      <c r="N161" s="20" t="s">
        <v>97</v>
      </c>
      <c r="O161" s="16"/>
      <c r="P161" s="17">
        <v>141</v>
      </c>
      <c r="Q161" s="20" t="s">
        <v>97</v>
      </c>
      <c r="R161" s="16"/>
      <c r="S161" s="17">
        <v>141</v>
      </c>
      <c r="T161" s="20" t="s">
        <v>97</v>
      </c>
    </row>
    <row r="162" spans="1:20" ht="26.25">
      <c r="A162" s="17">
        <v>140</v>
      </c>
      <c r="B162" s="20" t="s">
        <v>98</v>
      </c>
      <c r="C162" s="20"/>
      <c r="D162" s="17">
        <v>140</v>
      </c>
      <c r="E162" s="20" t="s">
        <v>98</v>
      </c>
      <c r="F162" s="16"/>
      <c r="G162" s="17">
        <v>140</v>
      </c>
      <c r="H162" s="20" t="s">
        <v>98</v>
      </c>
      <c r="I162" s="16"/>
      <c r="J162" s="17">
        <v>140</v>
      </c>
      <c r="K162" s="20" t="s">
        <v>98</v>
      </c>
      <c r="L162" s="16"/>
      <c r="M162" s="17">
        <v>140</v>
      </c>
      <c r="N162" s="20" t="s">
        <v>98</v>
      </c>
      <c r="O162" s="16"/>
      <c r="P162" s="17">
        <v>140</v>
      </c>
      <c r="Q162" s="20" t="s">
        <v>98</v>
      </c>
      <c r="R162" s="16"/>
      <c r="S162" s="17">
        <v>140</v>
      </c>
      <c r="T162" s="20" t="s">
        <v>98</v>
      </c>
    </row>
    <row r="163" spans="1:20" ht="26.25">
      <c r="A163" s="17">
        <v>139</v>
      </c>
      <c r="B163" s="20" t="s">
        <v>99</v>
      </c>
      <c r="C163" s="20"/>
      <c r="D163" s="17">
        <v>139</v>
      </c>
      <c r="E163" s="20" t="s">
        <v>99</v>
      </c>
      <c r="F163" s="16"/>
      <c r="G163" s="17">
        <v>139</v>
      </c>
      <c r="H163" s="20" t="s">
        <v>99</v>
      </c>
      <c r="I163" s="16"/>
      <c r="J163" s="17">
        <v>139</v>
      </c>
      <c r="K163" s="20" t="s">
        <v>99</v>
      </c>
      <c r="L163" s="16"/>
      <c r="M163" s="17">
        <v>139</v>
      </c>
      <c r="N163" s="20" t="s">
        <v>99</v>
      </c>
      <c r="O163" s="16"/>
      <c r="P163" s="17">
        <v>139</v>
      </c>
      <c r="Q163" s="20" t="s">
        <v>99</v>
      </c>
      <c r="R163" s="16"/>
      <c r="S163" s="17">
        <v>139</v>
      </c>
      <c r="T163" s="20" t="s">
        <v>99</v>
      </c>
    </row>
    <row r="164" spans="1:20" ht="26.25">
      <c r="A164" s="17">
        <v>138</v>
      </c>
      <c r="B164" s="20" t="s">
        <v>100</v>
      </c>
      <c r="C164" s="20"/>
      <c r="D164" s="17">
        <v>138</v>
      </c>
      <c r="E164" s="20" t="s">
        <v>100</v>
      </c>
      <c r="F164" s="16"/>
      <c r="G164" s="17">
        <v>138</v>
      </c>
      <c r="H164" s="20" t="s">
        <v>100</v>
      </c>
      <c r="I164" s="16"/>
      <c r="J164" s="17">
        <v>138</v>
      </c>
      <c r="K164" s="20" t="s">
        <v>100</v>
      </c>
      <c r="L164" s="16"/>
      <c r="M164" s="17">
        <v>138</v>
      </c>
      <c r="N164" s="20" t="s">
        <v>100</v>
      </c>
      <c r="O164" s="16"/>
      <c r="P164" s="17">
        <v>138</v>
      </c>
      <c r="Q164" s="20" t="s">
        <v>100</v>
      </c>
      <c r="R164" s="16"/>
      <c r="S164" s="17">
        <v>138</v>
      </c>
      <c r="T164" s="20" t="s">
        <v>100</v>
      </c>
    </row>
    <row r="165" spans="1:20" ht="26.25">
      <c r="A165" s="17">
        <v>137</v>
      </c>
      <c r="B165" s="20" t="s">
        <v>101</v>
      </c>
      <c r="C165" s="20"/>
      <c r="D165" s="17">
        <v>137</v>
      </c>
      <c r="E165" s="20" t="s">
        <v>101</v>
      </c>
      <c r="F165" s="16"/>
      <c r="G165" s="17">
        <v>137</v>
      </c>
      <c r="H165" s="20" t="s">
        <v>101</v>
      </c>
      <c r="I165" s="16"/>
      <c r="J165" s="17">
        <v>137</v>
      </c>
      <c r="K165" s="20" t="s">
        <v>101</v>
      </c>
      <c r="L165" s="16"/>
      <c r="M165" s="17">
        <v>137</v>
      </c>
      <c r="N165" s="20" t="s">
        <v>101</v>
      </c>
      <c r="O165" s="16"/>
      <c r="P165" s="17">
        <v>137</v>
      </c>
      <c r="Q165" s="20" t="s">
        <v>101</v>
      </c>
      <c r="R165" s="16"/>
      <c r="S165" s="17">
        <v>137</v>
      </c>
      <c r="T165" s="20" t="s">
        <v>101</v>
      </c>
    </row>
    <row r="166" spans="1:20" ht="26.25">
      <c r="A166" s="17">
        <v>136</v>
      </c>
      <c r="B166" s="20" t="s">
        <v>102</v>
      </c>
      <c r="C166" s="20"/>
      <c r="D166" s="17">
        <v>136</v>
      </c>
      <c r="E166" s="20" t="s">
        <v>102</v>
      </c>
      <c r="F166" s="16"/>
      <c r="G166" s="17">
        <v>136</v>
      </c>
      <c r="H166" s="20" t="s">
        <v>102</v>
      </c>
      <c r="I166" s="16"/>
      <c r="J166" s="17">
        <v>136</v>
      </c>
      <c r="K166" s="20" t="s">
        <v>102</v>
      </c>
      <c r="L166" s="16"/>
      <c r="M166" s="17">
        <v>136</v>
      </c>
      <c r="N166" s="20" t="s">
        <v>102</v>
      </c>
      <c r="O166" s="16"/>
      <c r="P166" s="17">
        <v>136</v>
      </c>
      <c r="Q166" s="20" t="s">
        <v>102</v>
      </c>
      <c r="R166" s="16"/>
      <c r="S166" s="17">
        <v>136</v>
      </c>
      <c r="T166" s="20" t="s">
        <v>102</v>
      </c>
    </row>
    <row r="167" spans="1:20" ht="26.25">
      <c r="A167" s="17">
        <v>135</v>
      </c>
      <c r="B167" s="20" t="s">
        <v>103</v>
      </c>
      <c r="C167" s="20"/>
      <c r="D167" s="17">
        <v>135</v>
      </c>
      <c r="E167" s="20" t="s">
        <v>103</v>
      </c>
      <c r="F167" s="16"/>
      <c r="G167" s="17">
        <v>135</v>
      </c>
      <c r="H167" s="20" t="s">
        <v>103</v>
      </c>
      <c r="I167" s="16"/>
      <c r="J167" s="17">
        <v>135</v>
      </c>
      <c r="K167" s="20" t="s">
        <v>103</v>
      </c>
      <c r="L167" s="16"/>
      <c r="M167" s="17">
        <v>135</v>
      </c>
      <c r="N167" s="20" t="s">
        <v>103</v>
      </c>
      <c r="O167" s="16"/>
      <c r="P167" s="17">
        <v>135</v>
      </c>
      <c r="Q167" s="20" t="s">
        <v>103</v>
      </c>
      <c r="R167" s="16"/>
      <c r="S167" s="17">
        <v>135</v>
      </c>
      <c r="T167" s="20" t="s">
        <v>103</v>
      </c>
    </row>
    <row r="168" spans="1:20" ht="26.25">
      <c r="A168" s="17">
        <v>134</v>
      </c>
      <c r="B168" s="20" t="s">
        <v>104</v>
      </c>
      <c r="C168" s="20"/>
      <c r="D168" s="17">
        <v>134</v>
      </c>
      <c r="E168" s="20" t="s">
        <v>104</v>
      </c>
      <c r="F168" s="16"/>
      <c r="G168" s="17">
        <v>134</v>
      </c>
      <c r="H168" s="20" t="s">
        <v>104</v>
      </c>
      <c r="I168" s="16"/>
      <c r="J168" s="17">
        <v>134</v>
      </c>
      <c r="K168" s="20" t="s">
        <v>104</v>
      </c>
      <c r="L168" s="16"/>
      <c r="M168" s="17">
        <v>134</v>
      </c>
      <c r="N168" s="20" t="s">
        <v>104</v>
      </c>
      <c r="O168" s="16"/>
      <c r="P168" s="17">
        <v>134</v>
      </c>
      <c r="Q168" s="20" t="s">
        <v>104</v>
      </c>
      <c r="R168" s="16"/>
      <c r="S168" s="17">
        <v>134</v>
      </c>
      <c r="T168" s="20" t="s">
        <v>104</v>
      </c>
    </row>
    <row r="169" spans="1:20" ht="26.25">
      <c r="A169" s="17">
        <v>133</v>
      </c>
      <c r="B169" s="20" t="s">
        <v>105</v>
      </c>
      <c r="C169" s="20"/>
      <c r="D169" s="17">
        <v>133</v>
      </c>
      <c r="E169" s="20" t="s">
        <v>105</v>
      </c>
      <c r="F169" s="16"/>
      <c r="G169" s="17">
        <v>133</v>
      </c>
      <c r="H169" s="20" t="s">
        <v>105</v>
      </c>
      <c r="I169" s="16"/>
      <c r="J169" s="17">
        <v>133</v>
      </c>
      <c r="K169" s="20" t="s">
        <v>105</v>
      </c>
      <c r="L169" s="16"/>
      <c r="M169" s="17">
        <v>133</v>
      </c>
      <c r="N169" s="20" t="s">
        <v>105</v>
      </c>
      <c r="O169" s="16"/>
      <c r="P169" s="17">
        <v>133</v>
      </c>
      <c r="Q169" s="20" t="s">
        <v>105</v>
      </c>
      <c r="R169" s="16"/>
      <c r="S169" s="17">
        <v>133</v>
      </c>
      <c r="T169" s="20" t="s">
        <v>105</v>
      </c>
    </row>
    <row r="170" spans="1:20" ht="26.25">
      <c r="A170" s="17">
        <v>132</v>
      </c>
      <c r="B170" s="20" t="s">
        <v>106</v>
      </c>
      <c r="C170" s="20"/>
      <c r="D170" s="17">
        <v>132</v>
      </c>
      <c r="E170" s="20" t="s">
        <v>106</v>
      </c>
      <c r="F170" s="16"/>
      <c r="G170" s="17">
        <v>132</v>
      </c>
      <c r="H170" s="20" t="s">
        <v>106</v>
      </c>
      <c r="I170" s="16"/>
      <c r="J170" s="17">
        <v>132</v>
      </c>
      <c r="K170" s="20" t="s">
        <v>106</v>
      </c>
      <c r="L170" s="16"/>
      <c r="M170" s="17">
        <v>132</v>
      </c>
      <c r="N170" s="20" t="s">
        <v>106</v>
      </c>
      <c r="O170" s="16"/>
      <c r="P170" s="17">
        <v>132</v>
      </c>
      <c r="Q170" s="20" t="s">
        <v>106</v>
      </c>
      <c r="R170" s="16"/>
      <c r="S170" s="17">
        <v>132</v>
      </c>
      <c r="T170" s="20" t="s">
        <v>106</v>
      </c>
    </row>
    <row r="171" spans="1:20" ht="26.25">
      <c r="A171" s="17">
        <v>131</v>
      </c>
      <c r="B171" s="20" t="s">
        <v>107</v>
      </c>
      <c r="C171" s="20"/>
      <c r="D171" s="17">
        <v>131</v>
      </c>
      <c r="E171" s="20" t="s">
        <v>107</v>
      </c>
      <c r="F171" s="16"/>
      <c r="G171" s="17">
        <v>131</v>
      </c>
      <c r="H171" s="20" t="s">
        <v>107</v>
      </c>
      <c r="I171" s="16"/>
      <c r="J171" s="17">
        <v>131</v>
      </c>
      <c r="K171" s="20" t="s">
        <v>107</v>
      </c>
      <c r="L171" s="16"/>
      <c r="M171" s="17">
        <v>131</v>
      </c>
      <c r="N171" s="20" t="s">
        <v>107</v>
      </c>
      <c r="O171" s="16"/>
      <c r="P171" s="17">
        <v>131</v>
      </c>
      <c r="Q171" s="20" t="s">
        <v>107</v>
      </c>
      <c r="R171" s="16"/>
      <c r="S171" s="17">
        <v>131</v>
      </c>
      <c r="T171" s="20" t="s">
        <v>107</v>
      </c>
    </row>
    <row r="172" spans="1:20" ht="26.25">
      <c r="A172" s="17">
        <v>130</v>
      </c>
      <c r="B172" s="20" t="s">
        <v>108</v>
      </c>
      <c r="C172" s="20"/>
      <c r="D172" s="17">
        <v>130</v>
      </c>
      <c r="E172" s="20" t="s">
        <v>108</v>
      </c>
      <c r="F172" s="16"/>
      <c r="G172" s="17">
        <v>130</v>
      </c>
      <c r="H172" s="20" t="s">
        <v>108</v>
      </c>
      <c r="I172" s="16"/>
      <c r="J172" s="17">
        <v>130</v>
      </c>
      <c r="K172" s="20" t="s">
        <v>108</v>
      </c>
      <c r="L172" s="16"/>
      <c r="M172" s="17">
        <v>130</v>
      </c>
      <c r="N172" s="20" t="s">
        <v>108</v>
      </c>
      <c r="O172" s="16"/>
      <c r="P172" s="17">
        <v>130</v>
      </c>
      <c r="Q172" s="20" t="s">
        <v>108</v>
      </c>
      <c r="R172" s="16"/>
      <c r="S172" s="17">
        <v>130</v>
      </c>
      <c r="T172" s="20" t="s">
        <v>108</v>
      </c>
    </row>
    <row r="173" spans="1:20" ht="26.25">
      <c r="A173" s="17">
        <v>129</v>
      </c>
      <c r="B173" s="20" t="s">
        <v>109</v>
      </c>
      <c r="C173" s="20"/>
      <c r="D173" s="17">
        <v>129</v>
      </c>
      <c r="E173" s="20" t="s">
        <v>109</v>
      </c>
      <c r="F173" s="16"/>
      <c r="G173" s="17">
        <v>129</v>
      </c>
      <c r="H173" s="20" t="s">
        <v>109</v>
      </c>
      <c r="I173" s="16"/>
      <c r="J173" s="17">
        <v>129</v>
      </c>
      <c r="K173" s="20" t="s">
        <v>109</v>
      </c>
      <c r="L173" s="16"/>
      <c r="M173" s="17">
        <v>129</v>
      </c>
      <c r="N173" s="20" t="s">
        <v>109</v>
      </c>
      <c r="O173" s="16"/>
      <c r="P173" s="17">
        <v>129</v>
      </c>
      <c r="Q173" s="20" t="s">
        <v>109</v>
      </c>
      <c r="R173" s="16"/>
      <c r="S173" s="17">
        <v>129</v>
      </c>
      <c r="T173" s="20" t="s">
        <v>109</v>
      </c>
    </row>
    <row r="174" spans="1:20" ht="26.25">
      <c r="A174" s="17">
        <v>128</v>
      </c>
      <c r="B174" s="20" t="s">
        <v>110</v>
      </c>
      <c r="C174" s="20"/>
      <c r="D174" s="17">
        <v>128</v>
      </c>
      <c r="E174" s="20" t="s">
        <v>110</v>
      </c>
      <c r="F174" s="16"/>
      <c r="G174" s="17">
        <v>128</v>
      </c>
      <c r="H174" s="20" t="s">
        <v>110</v>
      </c>
      <c r="I174" s="16"/>
      <c r="J174" s="17">
        <v>128</v>
      </c>
      <c r="K174" s="20" t="s">
        <v>110</v>
      </c>
      <c r="L174" s="16"/>
      <c r="M174" s="17">
        <v>128</v>
      </c>
      <c r="N174" s="20" t="s">
        <v>110</v>
      </c>
      <c r="O174" s="16"/>
      <c r="P174" s="17">
        <v>128</v>
      </c>
      <c r="Q174" s="20" t="s">
        <v>110</v>
      </c>
      <c r="R174" s="16"/>
      <c r="S174" s="17">
        <v>128</v>
      </c>
      <c r="T174" s="20" t="s">
        <v>110</v>
      </c>
    </row>
    <row r="175" spans="1:20" ht="26.25">
      <c r="A175" s="17">
        <v>127</v>
      </c>
      <c r="B175" s="20" t="s">
        <v>111</v>
      </c>
      <c r="C175" s="20"/>
      <c r="D175" s="17">
        <v>127</v>
      </c>
      <c r="E175" s="20" t="s">
        <v>111</v>
      </c>
      <c r="F175" s="16"/>
      <c r="G175" s="17">
        <v>127</v>
      </c>
      <c r="H175" s="20" t="s">
        <v>111</v>
      </c>
      <c r="I175" s="16"/>
      <c r="J175" s="17">
        <v>127</v>
      </c>
      <c r="K175" s="20" t="s">
        <v>111</v>
      </c>
      <c r="L175" s="16"/>
      <c r="M175" s="17">
        <v>127</v>
      </c>
      <c r="N175" s="20" t="s">
        <v>111</v>
      </c>
      <c r="O175" s="16"/>
      <c r="P175" s="17">
        <v>127</v>
      </c>
      <c r="Q175" s="20" t="s">
        <v>111</v>
      </c>
      <c r="R175" s="16"/>
      <c r="S175" s="17">
        <v>127</v>
      </c>
      <c r="T175" s="20" t="s">
        <v>111</v>
      </c>
    </row>
    <row r="176" spans="1:20" ht="26.25">
      <c r="A176" s="17">
        <v>126</v>
      </c>
      <c r="B176" s="20" t="s">
        <v>112</v>
      </c>
      <c r="C176" s="20"/>
      <c r="D176" s="17">
        <v>126</v>
      </c>
      <c r="E176" s="20" t="s">
        <v>112</v>
      </c>
      <c r="F176" s="16"/>
      <c r="G176" s="17">
        <v>126</v>
      </c>
      <c r="H176" s="20" t="s">
        <v>112</v>
      </c>
      <c r="I176" s="16"/>
      <c r="J176" s="17">
        <v>126</v>
      </c>
      <c r="K176" s="20" t="s">
        <v>112</v>
      </c>
      <c r="L176" s="16"/>
      <c r="M176" s="17">
        <v>126</v>
      </c>
      <c r="N176" s="20" t="s">
        <v>112</v>
      </c>
      <c r="O176" s="16"/>
      <c r="P176" s="17">
        <v>126</v>
      </c>
      <c r="Q176" s="20" t="s">
        <v>112</v>
      </c>
      <c r="R176" s="16"/>
      <c r="S176" s="17">
        <v>126</v>
      </c>
      <c r="T176" s="20" t="s">
        <v>112</v>
      </c>
    </row>
    <row r="177" spans="1:20" ht="26.25">
      <c r="A177" s="17">
        <v>125</v>
      </c>
      <c r="B177" s="20" t="s">
        <v>113</v>
      </c>
      <c r="C177" s="20"/>
      <c r="D177" s="17">
        <v>125</v>
      </c>
      <c r="E177" s="20" t="s">
        <v>113</v>
      </c>
      <c r="F177" s="16"/>
      <c r="G177" s="17">
        <v>125</v>
      </c>
      <c r="H177" s="20" t="s">
        <v>113</v>
      </c>
      <c r="I177" s="16"/>
      <c r="J177" s="17">
        <v>125</v>
      </c>
      <c r="K177" s="20" t="s">
        <v>113</v>
      </c>
      <c r="L177" s="16"/>
      <c r="M177" s="17">
        <v>125</v>
      </c>
      <c r="N177" s="20" t="s">
        <v>113</v>
      </c>
      <c r="O177" s="16"/>
      <c r="P177" s="17">
        <v>125</v>
      </c>
      <c r="Q177" s="20" t="s">
        <v>113</v>
      </c>
      <c r="R177" s="16"/>
      <c r="S177" s="17">
        <v>125</v>
      </c>
      <c r="T177" s="20" t="s">
        <v>113</v>
      </c>
    </row>
    <row r="178" spans="1:20" ht="26.25">
      <c r="A178" s="17">
        <v>124</v>
      </c>
      <c r="B178" s="20" t="s">
        <v>114</v>
      </c>
      <c r="C178" s="20"/>
      <c r="D178" s="17">
        <v>124</v>
      </c>
      <c r="E178" s="20" t="s">
        <v>114</v>
      </c>
      <c r="F178" s="16"/>
      <c r="G178" s="17">
        <v>124</v>
      </c>
      <c r="H178" s="20" t="s">
        <v>114</v>
      </c>
      <c r="I178" s="16"/>
      <c r="J178" s="17">
        <v>124</v>
      </c>
      <c r="K178" s="20" t="s">
        <v>114</v>
      </c>
      <c r="L178" s="16"/>
      <c r="M178" s="17">
        <v>124</v>
      </c>
      <c r="N178" s="20" t="s">
        <v>114</v>
      </c>
      <c r="O178" s="16"/>
      <c r="P178" s="17">
        <v>124</v>
      </c>
      <c r="Q178" s="20" t="s">
        <v>114</v>
      </c>
      <c r="R178" s="16"/>
      <c r="S178" s="17">
        <v>124</v>
      </c>
      <c r="T178" s="20" t="s">
        <v>114</v>
      </c>
    </row>
    <row r="179" spans="1:20" ht="26.25">
      <c r="A179" s="17">
        <v>123</v>
      </c>
      <c r="B179" s="20" t="s">
        <v>115</v>
      </c>
      <c r="C179" s="20"/>
      <c r="D179" s="17">
        <v>123</v>
      </c>
      <c r="E179" s="20" t="s">
        <v>115</v>
      </c>
      <c r="F179" s="16"/>
      <c r="G179" s="17">
        <v>123</v>
      </c>
      <c r="H179" s="20" t="s">
        <v>115</v>
      </c>
      <c r="I179" s="16"/>
      <c r="J179" s="17">
        <v>123</v>
      </c>
      <c r="K179" s="20" t="s">
        <v>115</v>
      </c>
      <c r="L179" s="16"/>
      <c r="M179" s="17">
        <v>123</v>
      </c>
      <c r="N179" s="20" t="s">
        <v>115</v>
      </c>
      <c r="O179" s="16"/>
      <c r="P179" s="17">
        <v>123</v>
      </c>
      <c r="Q179" s="20" t="s">
        <v>115</v>
      </c>
      <c r="R179" s="16"/>
      <c r="S179" s="17">
        <v>123</v>
      </c>
      <c r="T179" s="20" t="s">
        <v>115</v>
      </c>
    </row>
    <row r="180" spans="1:20" ht="26.25">
      <c r="A180" s="17">
        <v>122</v>
      </c>
      <c r="B180" s="20" t="s">
        <v>116</v>
      </c>
      <c r="C180" s="20"/>
      <c r="D180" s="17">
        <v>122</v>
      </c>
      <c r="E180" s="20" t="s">
        <v>116</v>
      </c>
      <c r="F180" s="16"/>
      <c r="G180" s="17">
        <v>122</v>
      </c>
      <c r="H180" s="20" t="s">
        <v>116</v>
      </c>
      <c r="I180" s="16"/>
      <c r="J180" s="17">
        <v>122</v>
      </c>
      <c r="K180" s="20" t="s">
        <v>116</v>
      </c>
      <c r="L180" s="16"/>
      <c r="M180" s="17">
        <v>122</v>
      </c>
      <c r="N180" s="20" t="s">
        <v>116</v>
      </c>
      <c r="O180" s="16"/>
      <c r="P180" s="17">
        <v>122</v>
      </c>
      <c r="Q180" s="20" t="s">
        <v>116</v>
      </c>
      <c r="R180" s="16"/>
      <c r="S180" s="17">
        <v>122</v>
      </c>
      <c r="T180" s="20" t="s">
        <v>116</v>
      </c>
    </row>
    <row r="181" spans="1:20" ht="26.25">
      <c r="A181" s="17">
        <v>121</v>
      </c>
      <c r="B181" s="20" t="s">
        <v>117</v>
      </c>
      <c r="C181" s="20"/>
      <c r="D181" s="17">
        <v>121</v>
      </c>
      <c r="E181" s="20" t="s">
        <v>117</v>
      </c>
      <c r="F181" s="16"/>
      <c r="G181" s="17">
        <v>121</v>
      </c>
      <c r="H181" s="20" t="s">
        <v>117</v>
      </c>
      <c r="I181" s="16"/>
      <c r="J181" s="17">
        <v>121</v>
      </c>
      <c r="K181" s="20" t="s">
        <v>117</v>
      </c>
      <c r="L181" s="16"/>
      <c r="M181" s="17">
        <v>121</v>
      </c>
      <c r="N181" s="20" t="s">
        <v>117</v>
      </c>
      <c r="O181" s="16"/>
      <c r="P181" s="17">
        <v>121</v>
      </c>
      <c r="Q181" s="20" t="s">
        <v>117</v>
      </c>
      <c r="R181" s="16"/>
      <c r="S181" s="17">
        <v>121</v>
      </c>
      <c r="T181" s="20" t="s">
        <v>117</v>
      </c>
    </row>
    <row r="182" spans="1:20" ht="26.25">
      <c r="A182" s="17">
        <v>120</v>
      </c>
      <c r="B182" s="20" t="s">
        <v>118</v>
      </c>
      <c r="C182" s="20"/>
      <c r="D182" s="17">
        <v>120</v>
      </c>
      <c r="E182" s="20" t="s">
        <v>118</v>
      </c>
      <c r="F182" s="16"/>
      <c r="G182" s="17">
        <v>120</v>
      </c>
      <c r="H182" s="20" t="s">
        <v>118</v>
      </c>
      <c r="I182" s="16"/>
      <c r="J182" s="17">
        <v>120</v>
      </c>
      <c r="K182" s="20" t="s">
        <v>118</v>
      </c>
      <c r="L182" s="16"/>
      <c r="M182" s="17">
        <v>120</v>
      </c>
      <c r="N182" s="20" t="s">
        <v>118</v>
      </c>
      <c r="O182" s="16"/>
      <c r="P182" s="17">
        <v>120</v>
      </c>
      <c r="Q182" s="20" t="s">
        <v>118</v>
      </c>
      <c r="R182" s="16"/>
      <c r="S182" s="17">
        <v>120</v>
      </c>
      <c r="T182" s="20" t="s">
        <v>118</v>
      </c>
    </row>
    <row r="183" spans="1:20" ht="26.25">
      <c r="A183" s="17">
        <v>119</v>
      </c>
      <c r="B183" s="20" t="s">
        <v>119</v>
      </c>
      <c r="C183" s="20"/>
      <c r="D183" s="17">
        <v>119</v>
      </c>
      <c r="E183" s="20" t="s">
        <v>119</v>
      </c>
      <c r="F183" s="16"/>
      <c r="G183" s="17">
        <v>119</v>
      </c>
      <c r="H183" s="20" t="s">
        <v>119</v>
      </c>
      <c r="I183" s="16"/>
      <c r="J183" s="17">
        <v>119</v>
      </c>
      <c r="K183" s="20" t="s">
        <v>119</v>
      </c>
      <c r="L183" s="16"/>
      <c r="M183" s="17">
        <v>119</v>
      </c>
      <c r="N183" s="20" t="s">
        <v>119</v>
      </c>
      <c r="O183" s="16"/>
      <c r="P183" s="17">
        <v>119</v>
      </c>
      <c r="Q183" s="20" t="s">
        <v>119</v>
      </c>
      <c r="R183" s="16"/>
      <c r="S183" s="17">
        <v>119</v>
      </c>
      <c r="T183" s="20" t="s">
        <v>119</v>
      </c>
    </row>
    <row r="184" spans="1:20" ht="26.25">
      <c r="A184" s="17">
        <v>118</v>
      </c>
      <c r="B184" s="20" t="s">
        <v>120</v>
      </c>
      <c r="C184" s="20"/>
      <c r="D184" s="17">
        <v>118</v>
      </c>
      <c r="E184" s="20" t="s">
        <v>120</v>
      </c>
      <c r="F184" s="16"/>
      <c r="G184" s="17">
        <v>118</v>
      </c>
      <c r="H184" s="20" t="s">
        <v>120</v>
      </c>
      <c r="I184" s="16"/>
      <c r="J184" s="17">
        <v>118</v>
      </c>
      <c r="K184" s="20" t="s">
        <v>120</v>
      </c>
      <c r="L184" s="16"/>
      <c r="M184" s="17">
        <v>118</v>
      </c>
      <c r="N184" s="20" t="s">
        <v>120</v>
      </c>
      <c r="O184" s="16"/>
      <c r="P184" s="17">
        <v>118</v>
      </c>
      <c r="Q184" s="20" t="s">
        <v>120</v>
      </c>
      <c r="R184" s="16"/>
      <c r="S184" s="17">
        <v>118</v>
      </c>
      <c r="T184" s="20" t="s">
        <v>120</v>
      </c>
    </row>
    <row r="185" spans="1:20" ht="26.25">
      <c r="A185" s="17">
        <v>117</v>
      </c>
      <c r="B185" s="20" t="s">
        <v>121</v>
      </c>
      <c r="C185" s="20"/>
      <c r="D185" s="17">
        <v>117</v>
      </c>
      <c r="E185" s="20" t="s">
        <v>121</v>
      </c>
      <c r="F185" s="16"/>
      <c r="G185" s="17">
        <v>117</v>
      </c>
      <c r="H185" s="20" t="s">
        <v>121</v>
      </c>
      <c r="I185" s="16"/>
      <c r="J185" s="17">
        <v>117</v>
      </c>
      <c r="K185" s="20" t="s">
        <v>121</v>
      </c>
      <c r="L185" s="16"/>
      <c r="M185" s="17">
        <v>117</v>
      </c>
      <c r="N185" s="20" t="s">
        <v>121</v>
      </c>
      <c r="O185" s="16"/>
      <c r="P185" s="17">
        <v>117</v>
      </c>
      <c r="Q185" s="20" t="s">
        <v>121</v>
      </c>
      <c r="R185" s="16"/>
      <c r="S185" s="17">
        <v>117</v>
      </c>
      <c r="T185" s="20" t="s">
        <v>121</v>
      </c>
    </row>
    <row r="186" spans="1:20" ht="26.25">
      <c r="A186" s="17">
        <v>116</v>
      </c>
      <c r="B186" s="20" t="s">
        <v>122</v>
      </c>
      <c r="C186" s="20"/>
      <c r="D186" s="17">
        <v>116</v>
      </c>
      <c r="E186" s="20" t="s">
        <v>122</v>
      </c>
      <c r="F186" s="16"/>
      <c r="G186" s="17">
        <v>116</v>
      </c>
      <c r="H186" s="20" t="s">
        <v>122</v>
      </c>
      <c r="I186" s="16"/>
      <c r="J186" s="17">
        <v>116</v>
      </c>
      <c r="K186" s="20" t="s">
        <v>122</v>
      </c>
      <c r="L186" s="16"/>
      <c r="M186" s="17">
        <v>116</v>
      </c>
      <c r="N186" s="20" t="s">
        <v>122</v>
      </c>
      <c r="O186" s="16"/>
      <c r="P186" s="17">
        <v>116</v>
      </c>
      <c r="Q186" s="20" t="s">
        <v>122</v>
      </c>
      <c r="R186" s="16"/>
      <c r="S186" s="17">
        <v>116</v>
      </c>
      <c r="T186" s="20" t="s">
        <v>122</v>
      </c>
    </row>
    <row r="187" spans="1:20" ht="26.25">
      <c r="A187" s="17">
        <v>115</v>
      </c>
      <c r="B187" s="20" t="s">
        <v>123</v>
      </c>
      <c r="C187" s="20"/>
      <c r="D187" s="17">
        <v>115</v>
      </c>
      <c r="E187" s="20" t="s">
        <v>123</v>
      </c>
      <c r="F187" s="16"/>
      <c r="G187" s="17">
        <v>115</v>
      </c>
      <c r="H187" s="20" t="s">
        <v>123</v>
      </c>
      <c r="I187" s="16"/>
      <c r="J187" s="17">
        <v>115</v>
      </c>
      <c r="K187" s="20" t="s">
        <v>123</v>
      </c>
      <c r="L187" s="16"/>
      <c r="M187" s="17">
        <v>115</v>
      </c>
      <c r="N187" s="20" t="s">
        <v>123</v>
      </c>
      <c r="O187" s="16"/>
      <c r="P187" s="17">
        <v>115</v>
      </c>
      <c r="Q187" s="20" t="s">
        <v>123</v>
      </c>
      <c r="R187" s="16"/>
      <c r="S187" s="17">
        <v>115</v>
      </c>
      <c r="T187" s="20" t="s">
        <v>123</v>
      </c>
    </row>
    <row r="188" spans="1:20" ht="26.25">
      <c r="A188" s="17">
        <v>114</v>
      </c>
      <c r="B188" s="20" t="s">
        <v>124</v>
      </c>
      <c r="C188" s="20"/>
      <c r="D188" s="17">
        <v>114</v>
      </c>
      <c r="E188" s="20" t="s">
        <v>124</v>
      </c>
      <c r="F188" s="16"/>
      <c r="G188" s="17">
        <v>114</v>
      </c>
      <c r="H188" s="20" t="s">
        <v>124</v>
      </c>
      <c r="I188" s="16"/>
      <c r="J188" s="17">
        <v>114</v>
      </c>
      <c r="K188" s="20" t="s">
        <v>124</v>
      </c>
      <c r="L188" s="16"/>
      <c r="M188" s="17">
        <v>114</v>
      </c>
      <c r="N188" s="20" t="s">
        <v>124</v>
      </c>
      <c r="O188" s="16"/>
      <c r="P188" s="17">
        <v>114</v>
      </c>
      <c r="Q188" s="20" t="s">
        <v>124</v>
      </c>
      <c r="R188" s="16"/>
      <c r="S188" s="17">
        <v>114</v>
      </c>
      <c r="T188" s="20" t="s">
        <v>124</v>
      </c>
    </row>
    <row r="189" spans="1:20" ht="26.25">
      <c r="A189" s="17">
        <v>113</v>
      </c>
      <c r="B189" s="20" t="s">
        <v>125</v>
      </c>
      <c r="C189" s="20"/>
      <c r="D189" s="17">
        <v>113</v>
      </c>
      <c r="E189" s="20" t="s">
        <v>125</v>
      </c>
      <c r="F189" s="16"/>
      <c r="G189" s="17">
        <v>113</v>
      </c>
      <c r="H189" s="20" t="s">
        <v>125</v>
      </c>
      <c r="I189" s="16"/>
      <c r="J189" s="17">
        <v>113</v>
      </c>
      <c r="K189" s="20" t="s">
        <v>125</v>
      </c>
      <c r="L189" s="16"/>
      <c r="M189" s="17">
        <v>113</v>
      </c>
      <c r="N189" s="20" t="s">
        <v>125</v>
      </c>
      <c r="O189" s="16"/>
      <c r="P189" s="17">
        <v>113</v>
      </c>
      <c r="Q189" s="20" t="s">
        <v>125</v>
      </c>
      <c r="R189" s="16"/>
      <c r="S189" s="17">
        <v>113</v>
      </c>
      <c r="T189" s="20" t="s">
        <v>125</v>
      </c>
    </row>
    <row r="190" spans="1:20" ht="26.25">
      <c r="A190" s="17">
        <v>112</v>
      </c>
      <c r="B190" s="20" t="s">
        <v>126</v>
      </c>
      <c r="C190" s="20"/>
      <c r="D190" s="17">
        <v>112</v>
      </c>
      <c r="E190" s="20" t="s">
        <v>126</v>
      </c>
      <c r="F190" s="16"/>
      <c r="G190" s="17">
        <v>112</v>
      </c>
      <c r="H190" s="20" t="s">
        <v>126</v>
      </c>
      <c r="I190" s="16"/>
      <c r="J190" s="17">
        <v>112</v>
      </c>
      <c r="K190" s="20" t="s">
        <v>126</v>
      </c>
      <c r="L190" s="16"/>
      <c r="M190" s="17">
        <v>112</v>
      </c>
      <c r="N190" s="20" t="s">
        <v>126</v>
      </c>
      <c r="O190" s="16"/>
      <c r="P190" s="17">
        <v>112</v>
      </c>
      <c r="Q190" s="20" t="s">
        <v>126</v>
      </c>
      <c r="R190" s="16"/>
      <c r="S190" s="17">
        <v>112</v>
      </c>
      <c r="T190" s="20" t="s">
        <v>126</v>
      </c>
    </row>
    <row r="191" spans="1:20" ht="26.25">
      <c r="A191" s="17">
        <v>111</v>
      </c>
      <c r="B191" s="20" t="s">
        <v>127</v>
      </c>
      <c r="C191" s="20"/>
      <c r="D191" s="17">
        <v>111</v>
      </c>
      <c r="E191" s="20" t="s">
        <v>127</v>
      </c>
      <c r="F191" s="16"/>
      <c r="G191" s="17">
        <v>111</v>
      </c>
      <c r="H191" s="20" t="s">
        <v>127</v>
      </c>
      <c r="I191" s="16"/>
      <c r="J191" s="17">
        <v>111</v>
      </c>
      <c r="K191" s="20" t="s">
        <v>127</v>
      </c>
      <c r="L191" s="16"/>
      <c r="M191" s="17">
        <v>111</v>
      </c>
      <c r="N191" s="20" t="s">
        <v>127</v>
      </c>
      <c r="O191" s="16"/>
      <c r="P191" s="17">
        <v>111</v>
      </c>
      <c r="Q191" s="20" t="s">
        <v>127</v>
      </c>
      <c r="R191" s="16"/>
      <c r="S191" s="17">
        <v>111</v>
      </c>
      <c r="T191" s="20" t="s">
        <v>127</v>
      </c>
    </row>
    <row r="192" spans="1:20" ht="26.25">
      <c r="A192" s="17">
        <v>110</v>
      </c>
      <c r="B192" s="20" t="s">
        <v>128</v>
      </c>
      <c r="C192" s="20"/>
      <c r="D192" s="17">
        <v>110</v>
      </c>
      <c r="E192" s="20" t="s">
        <v>128</v>
      </c>
      <c r="F192" s="16"/>
      <c r="G192" s="17">
        <v>110</v>
      </c>
      <c r="H192" s="20" t="s">
        <v>128</v>
      </c>
      <c r="I192" s="16"/>
      <c r="J192" s="17">
        <v>110</v>
      </c>
      <c r="K192" s="20" t="s">
        <v>128</v>
      </c>
      <c r="L192" s="16"/>
      <c r="M192" s="17">
        <v>110</v>
      </c>
      <c r="N192" s="20" t="s">
        <v>128</v>
      </c>
      <c r="O192" s="16"/>
      <c r="P192" s="17">
        <v>110</v>
      </c>
      <c r="Q192" s="20" t="s">
        <v>128</v>
      </c>
      <c r="R192" s="16"/>
      <c r="S192" s="17">
        <v>110</v>
      </c>
      <c r="T192" s="20" t="s">
        <v>128</v>
      </c>
    </row>
    <row r="193" spans="1:20" ht="26.25">
      <c r="A193" s="17">
        <v>109</v>
      </c>
      <c r="B193" s="20" t="s">
        <v>129</v>
      </c>
      <c r="C193" s="20"/>
      <c r="D193" s="17">
        <v>109</v>
      </c>
      <c r="E193" s="20" t="s">
        <v>129</v>
      </c>
      <c r="F193" s="16"/>
      <c r="G193" s="17">
        <v>109</v>
      </c>
      <c r="H193" s="20" t="s">
        <v>129</v>
      </c>
      <c r="I193" s="16"/>
      <c r="J193" s="17">
        <v>109</v>
      </c>
      <c r="K193" s="20" t="s">
        <v>129</v>
      </c>
      <c r="L193" s="16"/>
      <c r="M193" s="17">
        <v>109</v>
      </c>
      <c r="N193" s="20" t="s">
        <v>129</v>
      </c>
      <c r="O193" s="16"/>
      <c r="P193" s="17">
        <v>109</v>
      </c>
      <c r="Q193" s="20" t="s">
        <v>129</v>
      </c>
      <c r="R193" s="16"/>
      <c r="S193" s="17">
        <v>109</v>
      </c>
      <c r="T193" s="20" t="s">
        <v>129</v>
      </c>
    </row>
    <row r="194" spans="1:20" ht="26.25">
      <c r="A194" s="17">
        <v>108</v>
      </c>
      <c r="B194" s="20" t="s">
        <v>130</v>
      </c>
      <c r="C194" s="20"/>
      <c r="D194" s="17">
        <v>108</v>
      </c>
      <c r="E194" s="20" t="s">
        <v>130</v>
      </c>
      <c r="F194" s="16"/>
      <c r="G194" s="17">
        <v>108</v>
      </c>
      <c r="H194" s="20" t="s">
        <v>130</v>
      </c>
      <c r="I194" s="16"/>
      <c r="J194" s="17">
        <v>108</v>
      </c>
      <c r="K194" s="20" t="s">
        <v>130</v>
      </c>
      <c r="L194" s="16"/>
      <c r="M194" s="17">
        <v>108</v>
      </c>
      <c r="N194" s="20" t="s">
        <v>130</v>
      </c>
      <c r="O194" s="16"/>
      <c r="P194" s="17">
        <v>108</v>
      </c>
      <c r="Q194" s="20" t="s">
        <v>130</v>
      </c>
      <c r="R194" s="16"/>
      <c r="S194" s="17">
        <v>108</v>
      </c>
      <c r="T194" s="20" t="s">
        <v>130</v>
      </c>
    </row>
    <row r="195" spans="1:20">
      <c r="A195" s="17">
        <v>107</v>
      </c>
      <c r="B195" s="20" t="s">
        <v>131</v>
      </c>
      <c r="C195" s="20"/>
      <c r="D195" s="17">
        <v>107</v>
      </c>
      <c r="E195" s="20" t="s">
        <v>131</v>
      </c>
      <c r="F195" s="16"/>
      <c r="G195" s="17">
        <v>107</v>
      </c>
      <c r="H195" s="20" t="s">
        <v>131</v>
      </c>
      <c r="I195" s="16"/>
      <c r="J195" s="17">
        <v>107</v>
      </c>
      <c r="K195" s="20" t="s">
        <v>131</v>
      </c>
      <c r="L195" s="16"/>
      <c r="M195" s="17">
        <v>107</v>
      </c>
      <c r="N195" s="20" t="s">
        <v>131</v>
      </c>
      <c r="O195" s="16"/>
      <c r="P195" s="17">
        <v>107</v>
      </c>
      <c r="Q195" s="20" t="s">
        <v>131</v>
      </c>
      <c r="R195" s="16"/>
      <c r="S195" s="17">
        <v>107</v>
      </c>
      <c r="T195" s="20" t="s">
        <v>131</v>
      </c>
    </row>
    <row r="196" spans="1:20" ht="26.25">
      <c r="A196" s="17">
        <v>106</v>
      </c>
      <c r="B196" s="20" t="s">
        <v>132</v>
      </c>
      <c r="C196" s="20"/>
      <c r="D196" s="17">
        <v>106</v>
      </c>
      <c r="E196" s="20" t="s">
        <v>132</v>
      </c>
      <c r="F196" s="16"/>
      <c r="G196" s="17">
        <v>106</v>
      </c>
      <c r="H196" s="20" t="s">
        <v>132</v>
      </c>
      <c r="I196" s="16"/>
      <c r="J196" s="17">
        <v>106</v>
      </c>
      <c r="K196" s="20" t="s">
        <v>132</v>
      </c>
      <c r="L196" s="16"/>
      <c r="M196" s="17">
        <v>106</v>
      </c>
      <c r="N196" s="20" t="s">
        <v>132</v>
      </c>
      <c r="O196" s="16"/>
      <c r="P196" s="17">
        <v>106</v>
      </c>
      <c r="Q196" s="20" t="s">
        <v>132</v>
      </c>
      <c r="R196" s="16"/>
      <c r="S196" s="17">
        <v>106</v>
      </c>
      <c r="T196" s="20" t="s">
        <v>132</v>
      </c>
    </row>
    <row r="197" spans="1:20" ht="26.25">
      <c r="A197" s="17">
        <v>105</v>
      </c>
      <c r="B197" s="20" t="s">
        <v>133</v>
      </c>
      <c r="C197" s="20"/>
      <c r="D197" s="17">
        <v>105</v>
      </c>
      <c r="E197" s="20" t="s">
        <v>133</v>
      </c>
      <c r="F197" s="16"/>
      <c r="G197" s="17">
        <v>105</v>
      </c>
      <c r="H197" s="20" t="s">
        <v>133</v>
      </c>
      <c r="I197" s="16"/>
      <c r="J197" s="17">
        <v>105</v>
      </c>
      <c r="K197" s="20" t="s">
        <v>133</v>
      </c>
      <c r="L197" s="16"/>
      <c r="M197" s="17">
        <v>105</v>
      </c>
      <c r="N197" s="20" t="s">
        <v>133</v>
      </c>
      <c r="O197" s="16"/>
      <c r="P197" s="17">
        <v>105</v>
      </c>
      <c r="Q197" s="20" t="s">
        <v>133</v>
      </c>
      <c r="R197" s="16"/>
      <c r="S197" s="17">
        <v>105</v>
      </c>
      <c r="T197" s="20" t="s">
        <v>133</v>
      </c>
    </row>
    <row r="198" spans="1:20">
      <c r="A198" s="17">
        <v>104</v>
      </c>
      <c r="B198" s="20" t="s">
        <v>134</v>
      </c>
      <c r="C198" s="20"/>
      <c r="D198" s="17">
        <v>104</v>
      </c>
      <c r="E198" s="20" t="s">
        <v>134</v>
      </c>
      <c r="F198" s="16"/>
      <c r="G198" s="17">
        <v>104</v>
      </c>
      <c r="H198" s="20" t="s">
        <v>134</v>
      </c>
      <c r="I198" s="16"/>
      <c r="J198" s="17">
        <v>104</v>
      </c>
      <c r="K198" s="20" t="s">
        <v>134</v>
      </c>
      <c r="L198" s="16"/>
      <c r="M198" s="17">
        <v>104</v>
      </c>
      <c r="N198" s="20" t="s">
        <v>134</v>
      </c>
      <c r="O198" s="16"/>
      <c r="P198" s="17">
        <v>104</v>
      </c>
      <c r="Q198" s="20" t="s">
        <v>134</v>
      </c>
      <c r="R198" s="16"/>
      <c r="S198" s="17">
        <v>104</v>
      </c>
      <c r="T198" s="20" t="s">
        <v>134</v>
      </c>
    </row>
    <row r="199" spans="1:20" ht="26.25">
      <c r="A199" s="17">
        <v>103</v>
      </c>
      <c r="B199" s="20" t="s">
        <v>135</v>
      </c>
      <c r="C199" s="20"/>
      <c r="D199" s="17">
        <v>103</v>
      </c>
      <c r="E199" s="20" t="s">
        <v>135</v>
      </c>
      <c r="F199" s="16"/>
      <c r="G199" s="17">
        <v>103</v>
      </c>
      <c r="H199" s="20" t="s">
        <v>135</v>
      </c>
      <c r="I199" s="16"/>
      <c r="J199" s="17">
        <v>103</v>
      </c>
      <c r="K199" s="20" t="s">
        <v>135</v>
      </c>
      <c r="L199" s="16"/>
      <c r="M199" s="17">
        <v>103</v>
      </c>
      <c r="N199" s="20" t="s">
        <v>135</v>
      </c>
      <c r="O199" s="16"/>
      <c r="P199" s="17">
        <v>103</v>
      </c>
      <c r="Q199" s="20" t="s">
        <v>135</v>
      </c>
      <c r="R199" s="16"/>
      <c r="S199" s="17">
        <v>103</v>
      </c>
      <c r="T199" s="20" t="s">
        <v>135</v>
      </c>
    </row>
    <row r="200" spans="1:20" ht="26.25">
      <c r="A200" s="17">
        <v>102</v>
      </c>
      <c r="B200" s="20" t="s">
        <v>136</v>
      </c>
      <c r="C200" s="20"/>
      <c r="D200" s="17">
        <v>102</v>
      </c>
      <c r="E200" s="20" t="s">
        <v>136</v>
      </c>
      <c r="F200" s="16"/>
      <c r="G200" s="17">
        <v>102</v>
      </c>
      <c r="H200" s="20" t="s">
        <v>136</v>
      </c>
      <c r="I200" s="16"/>
      <c r="J200" s="17">
        <v>102</v>
      </c>
      <c r="K200" s="20" t="s">
        <v>136</v>
      </c>
      <c r="L200" s="16"/>
      <c r="M200" s="17">
        <v>102</v>
      </c>
      <c r="N200" s="20" t="s">
        <v>136</v>
      </c>
      <c r="O200" s="16"/>
      <c r="P200" s="17">
        <v>102</v>
      </c>
      <c r="Q200" s="20" t="s">
        <v>136</v>
      </c>
      <c r="R200" s="16"/>
      <c r="S200" s="17">
        <v>102</v>
      </c>
      <c r="T200" s="20" t="s">
        <v>136</v>
      </c>
    </row>
    <row r="201" spans="1:20">
      <c r="A201" s="17">
        <v>101</v>
      </c>
      <c r="B201" s="20" t="s">
        <v>137</v>
      </c>
      <c r="C201" s="20"/>
      <c r="D201" s="17">
        <v>101</v>
      </c>
      <c r="E201" s="20" t="s">
        <v>137</v>
      </c>
      <c r="F201" s="16"/>
      <c r="G201" s="17">
        <v>101</v>
      </c>
      <c r="H201" s="20" t="s">
        <v>137</v>
      </c>
      <c r="I201" s="16"/>
      <c r="J201" s="17">
        <v>101</v>
      </c>
      <c r="K201" s="20" t="s">
        <v>137</v>
      </c>
      <c r="L201" s="16"/>
      <c r="M201" s="17">
        <v>101</v>
      </c>
      <c r="N201" s="20" t="s">
        <v>137</v>
      </c>
      <c r="O201" s="16"/>
      <c r="P201" s="17">
        <v>101</v>
      </c>
      <c r="Q201" s="20" t="s">
        <v>137</v>
      </c>
      <c r="R201" s="16"/>
      <c r="S201" s="17">
        <v>101</v>
      </c>
      <c r="T201" s="20" t="s">
        <v>137</v>
      </c>
    </row>
    <row r="202" spans="1:20">
      <c r="A202" s="17">
        <v>100</v>
      </c>
      <c r="B202" s="20" t="s">
        <v>138</v>
      </c>
      <c r="C202" s="20"/>
      <c r="D202" s="17">
        <v>100</v>
      </c>
      <c r="E202" s="20" t="s">
        <v>138</v>
      </c>
      <c r="F202" s="16"/>
      <c r="G202" s="17">
        <v>100</v>
      </c>
      <c r="H202" s="20" t="s">
        <v>138</v>
      </c>
      <c r="I202" s="16"/>
      <c r="J202" s="17">
        <v>100</v>
      </c>
      <c r="K202" s="20" t="s">
        <v>138</v>
      </c>
      <c r="L202" s="16"/>
      <c r="M202" s="17">
        <v>100</v>
      </c>
      <c r="N202" s="20" t="s">
        <v>138</v>
      </c>
      <c r="O202" s="16"/>
      <c r="P202" s="17">
        <v>100</v>
      </c>
      <c r="Q202" s="20" t="s">
        <v>138</v>
      </c>
      <c r="R202" s="16"/>
      <c r="S202" s="17">
        <v>100</v>
      </c>
      <c r="T202" s="20" t="s">
        <v>138</v>
      </c>
    </row>
    <row r="203" spans="1:20" ht="26.25">
      <c r="A203" s="17">
        <v>99</v>
      </c>
      <c r="B203" s="20" t="s">
        <v>139</v>
      </c>
      <c r="C203" s="20"/>
      <c r="D203" s="17">
        <v>99</v>
      </c>
      <c r="E203" s="20" t="s">
        <v>139</v>
      </c>
      <c r="F203" s="16"/>
      <c r="G203" s="17">
        <v>99</v>
      </c>
      <c r="H203" s="20" t="s">
        <v>139</v>
      </c>
      <c r="I203" s="16"/>
      <c r="J203" s="17">
        <v>99</v>
      </c>
      <c r="K203" s="20" t="s">
        <v>139</v>
      </c>
      <c r="L203" s="16"/>
      <c r="M203" s="17">
        <v>99</v>
      </c>
      <c r="N203" s="20" t="s">
        <v>139</v>
      </c>
      <c r="O203" s="16"/>
      <c r="P203" s="17">
        <v>99</v>
      </c>
      <c r="Q203" s="20" t="s">
        <v>139</v>
      </c>
      <c r="R203" s="16"/>
      <c r="S203" s="17">
        <v>99</v>
      </c>
      <c r="T203" s="20" t="s">
        <v>139</v>
      </c>
    </row>
    <row r="204" spans="1:20">
      <c r="A204" s="17">
        <v>98</v>
      </c>
      <c r="B204" s="20" t="s">
        <v>140</v>
      </c>
      <c r="C204" s="20"/>
      <c r="D204" s="17">
        <v>98</v>
      </c>
      <c r="E204" s="20" t="s">
        <v>140</v>
      </c>
      <c r="F204" s="16"/>
      <c r="G204" s="17">
        <v>98</v>
      </c>
      <c r="H204" s="20" t="s">
        <v>140</v>
      </c>
      <c r="I204" s="16"/>
      <c r="J204" s="17">
        <v>98</v>
      </c>
      <c r="K204" s="20" t="s">
        <v>140</v>
      </c>
      <c r="L204" s="16"/>
      <c r="M204" s="17">
        <v>98</v>
      </c>
      <c r="N204" s="20" t="s">
        <v>140</v>
      </c>
      <c r="O204" s="16"/>
      <c r="P204" s="17">
        <v>98</v>
      </c>
      <c r="Q204" s="20" t="s">
        <v>140</v>
      </c>
      <c r="R204" s="16"/>
      <c r="S204" s="17">
        <v>98</v>
      </c>
      <c r="T204" s="20" t="s">
        <v>140</v>
      </c>
    </row>
    <row r="205" spans="1:20">
      <c r="A205" s="17">
        <v>97</v>
      </c>
      <c r="B205" s="20" t="s">
        <v>141</v>
      </c>
      <c r="C205" s="20"/>
      <c r="D205" s="17">
        <v>97</v>
      </c>
      <c r="E205" s="20" t="s">
        <v>141</v>
      </c>
      <c r="F205" s="16"/>
      <c r="G205" s="17">
        <v>97</v>
      </c>
      <c r="H205" s="20" t="s">
        <v>141</v>
      </c>
      <c r="I205" s="16"/>
      <c r="J205" s="17">
        <v>97</v>
      </c>
      <c r="K205" s="20" t="s">
        <v>141</v>
      </c>
      <c r="L205" s="16"/>
      <c r="M205" s="17">
        <v>97</v>
      </c>
      <c r="N205" s="20" t="s">
        <v>141</v>
      </c>
      <c r="O205" s="16"/>
      <c r="P205" s="17">
        <v>97</v>
      </c>
      <c r="Q205" s="20" t="s">
        <v>141</v>
      </c>
      <c r="R205" s="16"/>
      <c r="S205" s="17">
        <v>97</v>
      </c>
      <c r="T205" s="20" t="s">
        <v>141</v>
      </c>
    </row>
    <row r="206" spans="1:20">
      <c r="A206" s="17">
        <v>96</v>
      </c>
      <c r="B206" s="20" t="s">
        <v>142</v>
      </c>
      <c r="C206" s="20"/>
      <c r="D206" s="17">
        <v>96</v>
      </c>
      <c r="E206" s="20" t="s">
        <v>142</v>
      </c>
      <c r="F206" s="16"/>
      <c r="G206" s="17">
        <v>96</v>
      </c>
      <c r="H206" s="20" t="s">
        <v>142</v>
      </c>
      <c r="I206" s="16"/>
      <c r="J206" s="17">
        <v>96</v>
      </c>
      <c r="K206" s="20" t="s">
        <v>142</v>
      </c>
      <c r="L206" s="16"/>
      <c r="M206" s="17">
        <v>96</v>
      </c>
      <c r="N206" s="20" t="s">
        <v>142</v>
      </c>
      <c r="O206" s="16"/>
      <c r="P206" s="17">
        <v>96</v>
      </c>
      <c r="Q206" s="20" t="s">
        <v>142</v>
      </c>
      <c r="R206" s="16"/>
      <c r="S206" s="17">
        <v>96</v>
      </c>
      <c r="T206" s="20" t="s">
        <v>142</v>
      </c>
    </row>
    <row r="207" spans="1:20">
      <c r="A207" s="17">
        <v>95</v>
      </c>
      <c r="B207" s="20" t="s">
        <v>143</v>
      </c>
      <c r="C207" s="20"/>
      <c r="D207" s="17">
        <v>95</v>
      </c>
      <c r="E207" s="20" t="s">
        <v>143</v>
      </c>
      <c r="F207" s="16"/>
      <c r="G207" s="17">
        <v>95</v>
      </c>
      <c r="H207" s="20" t="s">
        <v>143</v>
      </c>
      <c r="I207" s="16"/>
      <c r="J207" s="17">
        <v>95</v>
      </c>
      <c r="K207" s="20" t="s">
        <v>143</v>
      </c>
      <c r="L207" s="16"/>
      <c r="M207" s="17">
        <v>95</v>
      </c>
      <c r="N207" s="20" t="s">
        <v>143</v>
      </c>
      <c r="O207" s="16"/>
      <c r="P207" s="17">
        <v>95</v>
      </c>
      <c r="Q207" s="20" t="s">
        <v>143</v>
      </c>
      <c r="R207" s="16"/>
      <c r="S207" s="17">
        <v>95</v>
      </c>
      <c r="T207" s="20" t="s">
        <v>143</v>
      </c>
    </row>
    <row r="208" spans="1:20">
      <c r="A208" s="17">
        <v>94</v>
      </c>
      <c r="B208" s="20" t="s">
        <v>144</v>
      </c>
      <c r="C208" s="20"/>
      <c r="D208" s="17">
        <v>94</v>
      </c>
      <c r="E208" s="20" t="s">
        <v>144</v>
      </c>
      <c r="F208" s="16"/>
      <c r="G208" s="17">
        <v>94</v>
      </c>
      <c r="H208" s="20" t="s">
        <v>144</v>
      </c>
      <c r="I208" s="16"/>
      <c r="J208" s="17">
        <v>94</v>
      </c>
      <c r="K208" s="20" t="s">
        <v>144</v>
      </c>
      <c r="L208" s="16"/>
      <c r="M208" s="17">
        <v>94</v>
      </c>
      <c r="N208" s="20" t="s">
        <v>144</v>
      </c>
      <c r="O208" s="16"/>
      <c r="P208" s="17">
        <v>94</v>
      </c>
      <c r="Q208" s="20" t="s">
        <v>144</v>
      </c>
      <c r="R208" s="16"/>
      <c r="S208" s="17">
        <v>94</v>
      </c>
      <c r="T208" s="20" t="s">
        <v>144</v>
      </c>
    </row>
    <row r="209" spans="1:20">
      <c r="A209" s="17">
        <v>93</v>
      </c>
      <c r="B209" s="20" t="s">
        <v>145</v>
      </c>
      <c r="C209" s="20"/>
      <c r="D209" s="17">
        <v>93</v>
      </c>
      <c r="E209" s="20" t="s">
        <v>145</v>
      </c>
      <c r="F209" s="16"/>
      <c r="G209" s="17">
        <v>93</v>
      </c>
      <c r="H209" s="20" t="s">
        <v>145</v>
      </c>
      <c r="I209" s="16"/>
      <c r="J209" s="17">
        <v>93</v>
      </c>
      <c r="K209" s="20" t="s">
        <v>145</v>
      </c>
      <c r="L209" s="16"/>
      <c r="M209" s="17">
        <v>93</v>
      </c>
      <c r="N209" s="20" t="s">
        <v>145</v>
      </c>
      <c r="O209" s="16"/>
      <c r="P209" s="17">
        <v>93</v>
      </c>
      <c r="Q209" s="20" t="s">
        <v>145</v>
      </c>
      <c r="R209" s="16"/>
      <c r="S209" s="17">
        <v>93</v>
      </c>
      <c r="T209" s="20" t="s">
        <v>145</v>
      </c>
    </row>
    <row r="210" spans="1:20">
      <c r="A210" s="17">
        <v>92</v>
      </c>
      <c r="B210" s="20" t="s">
        <v>146</v>
      </c>
      <c r="C210" s="20"/>
      <c r="D210" s="17">
        <v>92</v>
      </c>
      <c r="E210" s="20" t="s">
        <v>146</v>
      </c>
      <c r="F210" s="16"/>
      <c r="G210" s="17">
        <v>92</v>
      </c>
      <c r="H210" s="20" t="s">
        <v>146</v>
      </c>
      <c r="I210" s="16"/>
      <c r="J210" s="17">
        <v>92</v>
      </c>
      <c r="K210" s="20" t="s">
        <v>146</v>
      </c>
      <c r="L210" s="16"/>
      <c r="M210" s="17">
        <v>92</v>
      </c>
      <c r="N210" s="20" t="s">
        <v>146</v>
      </c>
      <c r="O210" s="16"/>
      <c r="P210" s="17">
        <v>92</v>
      </c>
      <c r="Q210" s="20" t="s">
        <v>146</v>
      </c>
      <c r="R210" s="16"/>
      <c r="S210" s="17">
        <v>92</v>
      </c>
      <c r="T210" s="20" t="s">
        <v>146</v>
      </c>
    </row>
    <row r="211" spans="1:20">
      <c r="A211" s="17">
        <v>91</v>
      </c>
      <c r="B211" s="20" t="s">
        <v>147</v>
      </c>
      <c r="C211" s="20"/>
      <c r="D211" s="17">
        <v>91</v>
      </c>
      <c r="E211" s="20" t="s">
        <v>147</v>
      </c>
      <c r="F211" s="16"/>
      <c r="G211" s="17">
        <v>91</v>
      </c>
      <c r="H211" s="20" t="s">
        <v>147</v>
      </c>
      <c r="I211" s="16"/>
      <c r="J211" s="17">
        <v>91</v>
      </c>
      <c r="K211" s="20" t="s">
        <v>147</v>
      </c>
      <c r="L211" s="16"/>
      <c r="M211" s="17">
        <v>91</v>
      </c>
      <c r="N211" s="20" t="s">
        <v>147</v>
      </c>
      <c r="O211" s="16"/>
      <c r="P211" s="17">
        <v>91</v>
      </c>
      <c r="Q211" s="20" t="s">
        <v>147</v>
      </c>
      <c r="R211" s="16"/>
      <c r="S211" s="17">
        <v>91</v>
      </c>
      <c r="T211" s="20" t="s">
        <v>147</v>
      </c>
    </row>
    <row r="212" spans="1:20">
      <c r="A212" s="17">
        <v>90</v>
      </c>
      <c r="B212" s="20" t="s">
        <v>148</v>
      </c>
      <c r="C212" s="20"/>
      <c r="D212" s="17">
        <v>90</v>
      </c>
      <c r="E212" s="20" t="s">
        <v>148</v>
      </c>
      <c r="F212" s="16"/>
      <c r="G212" s="17">
        <v>90</v>
      </c>
      <c r="H212" s="20" t="s">
        <v>148</v>
      </c>
      <c r="I212" s="16"/>
      <c r="J212" s="17">
        <v>90</v>
      </c>
      <c r="K212" s="20" t="s">
        <v>148</v>
      </c>
      <c r="L212" s="16"/>
      <c r="M212" s="17">
        <v>90</v>
      </c>
      <c r="N212" s="20" t="s">
        <v>148</v>
      </c>
      <c r="O212" s="16"/>
      <c r="P212" s="17">
        <v>90</v>
      </c>
      <c r="Q212" s="20" t="s">
        <v>148</v>
      </c>
      <c r="R212" s="16"/>
      <c r="S212" s="17">
        <v>90</v>
      </c>
      <c r="T212" s="20" t="s">
        <v>148</v>
      </c>
    </row>
    <row r="213" spans="1:20">
      <c r="A213" s="17">
        <v>89</v>
      </c>
      <c r="B213" s="20" t="s">
        <v>149</v>
      </c>
      <c r="C213" s="20"/>
      <c r="D213" s="17">
        <v>89</v>
      </c>
      <c r="E213" s="20" t="s">
        <v>149</v>
      </c>
      <c r="F213" s="16"/>
      <c r="G213" s="17">
        <v>89</v>
      </c>
      <c r="H213" s="20" t="s">
        <v>149</v>
      </c>
      <c r="I213" s="16"/>
      <c r="J213" s="17">
        <v>89</v>
      </c>
      <c r="K213" s="20" t="s">
        <v>149</v>
      </c>
      <c r="L213" s="16"/>
      <c r="M213" s="17">
        <v>89</v>
      </c>
      <c r="N213" s="20" t="s">
        <v>149</v>
      </c>
      <c r="O213" s="16"/>
      <c r="P213" s="17">
        <v>89</v>
      </c>
      <c r="Q213" s="20" t="s">
        <v>149</v>
      </c>
      <c r="R213" s="16"/>
      <c r="S213" s="17">
        <v>89</v>
      </c>
      <c r="T213" s="20" t="s">
        <v>149</v>
      </c>
    </row>
    <row r="214" spans="1:20">
      <c r="A214" s="17">
        <v>88</v>
      </c>
      <c r="B214" s="20" t="s">
        <v>150</v>
      </c>
      <c r="C214" s="20"/>
      <c r="D214" s="17">
        <v>88</v>
      </c>
      <c r="E214" s="20" t="s">
        <v>150</v>
      </c>
      <c r="F214" s="16"/>
      <c r="G214" s="17">
        <v>88</v>
      </c>
      <c r="H214" s="20" t="s">
        <v>150</v>
      </c>
      <c r="I214" s="16"/>
      <c r="J214" s="17">
        <v>88</v>
      </c>
      <c r="K214" s="20" t="s">
        <v>150</v>
      </c>
      <c r="L214" s="16"/>
      <c r="M214" s="17">
        <v>88</v>
      </c>
      <c r="N214" s="20" t="s">
        <v>150</v>
      </c>
      <c r="O214" s="16"/>
      <c r="P214" s="17">
        <v>88</v>
      </c>
      <c r="Q214" s="20" t="s">
        <v>150</v>
      </c>
      <c r="R214" s="16"/>
      <c r="S214" s="17">
        <v>88</v>
      </c>
      <c r="T214" s="20" t="s">
        <v>150</v>
      </c>
    </row>
    <row r="215" spans="1:20">
      <c r="A215" s="17">
        <v>87</v>
      </c>
      <c r="B215" s="20" t="s">
        <v>151</v>
      </c>
      <c r="C215" s="20"/>
      <c r="D215" s="17">
        <v>87</v>
      </c>
      <c r="E215" s="20" t="s">
        <v>151</v>
      </c>
      <c r="F215" s="16"/>
      <c r="G215" s="17">
        <v>87</v>
      </c>
      <c r="H215" s="20" t="s">
        <v>151</v>
      </c>
      <c r="I215" s="16"/>
      <c r="J215" s="17">
        <v>87</v>
      </c>
      <c r="K215" s="20" t="s">
        <v>151</v>
      </c>
      <c r="L215" s="16"/>
      <c r="M215" s="17">
        <v>87</v>
      </c>
      <c r="N215" s="20" t="s">
        <v>151</v>
      </c>
      <c r="O215" s="16"/>
      <c r="P215" s="17">
        <v>87</v>
      </c>
      <c r="Q215" s="20" t="s">
        <v>151</v>
      </c>
      <c r="R215" s="16"/>
      <c r="S215" s="17">
        <v>87</v>
      </c>
      <c r="T215" s="20" t="s">
        <v>151</v>
      </c>
    </row>
    <row r="216" spans="1:20">
      <c r="A216" s="17">
        <v>86</v>
      </c>
      <c r="B216" s="20" t="s">
        <v>152</v>
      </c>
      <c r="C216" s="20"/>
      <c r="D216" s="17">
        <v>86</v>
      </c>
      <c r="E216" s="20" t="s">
        <v>152</v>
      </c>
      <c r="F216" s="16"/>
      <c r="G216" s="17">
        <v>86</v>
      </c>
      <c r="H216" s="20" t="s">
        <v>152</v>
      </c>
      <c r="I216" s="16"/>
      <c r="J216" s="17">
        <v>86</v>
      </c>
      <c r="K216" s="20" t="s">
        <v>152</v>
      </c>
      <c r="L216" s="16"/>
      <c r="M216" s="17">
        <v>86</v>
      </c>
      <c r="N216" s="20" t="s">
        <v>152</v>
      </c>
      <c r="O216" s="16"/>
      <c r="P216" s="17">
        <v>86</v>
      </c>
      <c r="Q216" s="20" t="s">
        <v>152</v>
      </c>
      <c r="R216" s="16"/>
      <c r="S216" s="17">
        <v>86</v>
      </c>
      <c r="T216" s="20" t="s">
        <v>152</v>
      </c>
    </row>
    <row r="217" spans="1:20">
      <c r="A217" s="17">
        <v>85</v>
      </c>
      <c r="B217" s="20" t="s">
        <v>153</v>
      </c>
      <c r="C217" s="20"/>
      <c r="D217" s="17">
        <v>85</v>
      </c>
      <c r="E217" s="20" t="s">
        <v>153</v>
      </c>
      <c r="F217" s="16"/>
      <c r="G217" s="17">
        <v>85</v>
      </c>
      <c r="H217" s="20" t="s">
        <v>153</v>
      </c>
      <c r="I217" s="16"/>
      <c r="J217" s="17">
        <v>85</v>
      </c>
      <c r="K217" s="20" t="s">
        <v>153</v>
      </c>
      <c r="L217" s="16"/>
      <c r="M217" s="17">
        <v>85</v>
      </c>
      <c r="N217" s="20" t="s">
        <v>153</v>
      </c>
      <c r="O217" s="16"/>
      <c r="P217" s="17">
        <v>85</v>
      </c>
      <c r="Q217" s="20" t="s">
        <v>153</v>
      </c>
      <c r="R217" s="16"/>
      <c r="S217" s="17">
        <v>85</v>
      </c>
      <c r="T217" s="20" t="s">
        <v>153</v>
      </c>
    </row>
    <row r="218" spans="1:20">
      <c r="A218" s="17">
        <v>84</v>
      </c>
      <c r="B218" s="20" t="s">
        <v>154</v>
      </c>
      <c r="C218" s="20"/>
      <c r="D218" s="17">
        <v>84</v>
      </c>
      <c r="E218" s="20" t="s">
        <v>154</v>
      </c>
      <c r="F218" s="16"/>
      <c r="G218" s="17">
        <v>84</v>
      </c>
      <c r="H218" s="20" t="s">
        <v>154</v>
      </c>
      <c r="I218" s="16"/>
      <c r="J218" s="17">
        <v>84</v>
      </c>
      <c r="K218" s="20" t="s">
        <v>154</v>
      </c>
      <c r="L218" s="16"/>
      <c r="M218" s="17">
        <v>84</v>
      </c>
      <c r="N218" s="20" t="s">
        <v>154</v>
      </c>
      <c r="O218" s="16"/>
      <c r="P218" s="17">
        <v>84</v>
      </c>
      <c r="Q218" s="20" t="s">
        <v>154</v>
      </c>
      <c r="R218" s="16"/>
      <c r="S218" s="17">
        <v>84</v>
      </c>
      <c r="T218" s="20" t="s">
        <v>154</v>
      </c>
    </row>
    <row r="219" spans="1:20">
      <c r="A219" s="17">
        <v>83</v>
      </c>
      <c r="B219" s="20" t="s">
        <v>155</v>
      </c>
      <c r="C219" s="20"/>
      <c r="D219" s="17">
        <v>83</v>
      </c>
      <c r="E219" s="20" t="s">
        <v>155</v>
      </c>
      <c r="F219" s="16"/>
      <c r="G219" s="17">
        <v>83</v>
      </c>
      <c r="H219" s="20" t="s">
        <v>155</v>
      </c>
      <c r="I219" s="16"/>
      <c r="J219" s="17">
        <v>83</v>
      </c>
      <c r="K219" s="20" t="s">
        <v>155</v>
      </c>
      <c r="L219" s="16"/>
      <c r="M219" s="17">
        <v>83</v>
      </c>
      <c r="N219" s="20" t="s">
        <v>155</v>
      </c>
      <c r="O219" s="16"/>
      <c r="P219" s="17">
        <v>83</v>
      </c>
      <c r="Q219" s="20" t="s">
        <v>155</v>
      </c>
      <c r="R219" s="16"/>
      <c r="S219" s="17">
        <v>83</v>
      </c>
      <c r="T219" s="20" t="s">
        <v>155</v>
      </c>
    </row>
    <row r="220" spans="1:20">
      <c r="A220" s="17">
        <v>82</v>
      </c>
      <c r="B220" s="20" t="s">
        <v>156</v>
      </c>
      <c r="C220" s="20"/>
      <c r="D220" s="17">
        <v>82</v>
      </c>
      <c r="E220" s="20" t="s">
        <v>156</v>
      </c>
      <c r="F220" s="16"/>
      <c r="G220" s="17">
        <v>82</v>
      </c>
      <c r="H220" s="20" t="s">
        <v>156</v>
      </c>
      <c r="I220" s="16"/>
      <c r="J220" s="17">
        <v>82</v>
      </c>
      <c r="K220" s="20" t="s">
        <v>156</v>
      </c>
      <c r="L220" s="16"/>
      <c r="M220" s="17">
        <v>82</v>
      </c>
      <c r="N220" s="20" t="s">
        <v>156</v>
      </c>
      <c r="O220" s="16"/>
      <c r="P220" s="17">
        <v>82</v>
      </c>
      <c r="Q220" s="20" t="s">
        <v>156</v>
      </c>
      <c r="R220" s="16"/>
      <c r="S220" s="17">
        <v>82</v>
      </c>
      <c r="T220" s="20" t="s">
        <v>156</v>
      </c>
    </row>
    <row r="221" spans="1:20">
      <c r="A221" s="17">
        <v>81</v>
      </c>
      <c r="B221" s="20" t="s">
        <v>157</v>
      </c>
      <c r="C221" s="20"/>
      <c r="D221" s="17">
        <v>81</v>
      </c>
      <c r="E221" s="20" t="s">
        <v>157</v>
      </c>
      <c r="F221" s="16"/>
      <c r="G221" s="17">
        <v>81</v>
      </c>
      <c r="H221" s="20" t="s">
        <v>157</v>
      </c>
      <c r="I221" s="16"/>
      <c r="J221" s="17">
        <v>81</v>
      </c>
      <c r="K221" s="20" t="s">
        <v>157</v>
      </c>
      <c r="L221" s="16"/>
      <c r="M221" s="17">
        <v>81</v>
      </c>
      <c r="N221" s="20" t="s">
        <v>157</v>
      </c>
      <c r="O221" s="16"/>
      <c r="P221" s="17">
        <v>81</v>
      </c>
      <c r="Q221" s="20" t="s">
        <v>157</v>
      </c>
      <c r="R221" s="16"/>
      <c r="S221" s="17">
        <v>81</v>
      </c>
      <c r="T221" s="20" t="s">
        <v>157</v>
      </c>
    </row>
    <row r="222" spans="1:20">
      <c r="A222" s="17">
        <v>80</v>
      </c>
      <c r="B222" s="20" t="s">
        <v>158</v>
      </c>
      <c r="C222" s="20"/>
      <c r="D222" s="17">
        <v>80</v>
      </c>
      <c r="E222" s="20" t="s">
        <v>158</v>
      </c>
      <c r="F222" s="16"/>
      <c r="G222" s="17">
        <v>80</v>
      </c>
      <c r="H222" s="20" t="s">
        <v>158</v>
      </c>
      <c r="I222" s="16"/>
      <c r="J222" s="17">
        <v>80</v>
      </c>
      <c r="K222" s="20" t="s">
        <v>158</v>
      </c>
      <c r="L222" s="16"/>
      <c r="M222" s="17">
        <v>80</v>
      </c>
      <c r="N222" s="20" t="s">
        <v>158</v>
      </c>
      <c r="O222" s="16"/>
      <c r="P222" s="17">
        <v>80</v>
      </c>
      <c r="Q222" s="20" t="s">
        <v>158</v>
      </c>
      <c r="R222" s="16"/>
      <c r="S222" s="17">
        <v>80</v>
      </c>
      <c r="T222" s="20" t="s">
        <v>158</v>
      </c>
    </row>
    <row r="223" spans="1:20">
      <c r="A223" s="17">
        <v>79</v>
      </c>
      <c r="B223" s="20" t="s">
        <v>159</v>
      </c>
      <c r="C223" s="20"/>
      <c r="D223" s="17">
        <v>79</v>
      </c>
      <c r="E223" s="20" t="s">
        <v>159</v>
      </c>
      <c r="F223" s="16"/>
      <c r="G223" s="17">
        <v>79</v>
      </c>
      <c r="H223" s="20" t="s">
        <v>159</v>
      </c>
      <c r="I223" s="16"/>
      <c r="J223" s="17">
        <v>79</v>
      </c>
      <c r="K223" s="20" t="s">
        <v>159</v>
      </c>
      <c r="L223" s="16"/>
      <c r="M223" s="17">
        <v>79</v>
      </c>
      <c r="N223" s="20" t="s">
        <v>159</v>
      </c>
      <c r="O223" s="16"/>
      <c r="P223" s="17">
        <v>79</v>
      </c>
      <c r="Q223" s="20" t="s">
        <v>159</v>
      </c>
      <c r="R223" s="16"/>
      <c r="S223" s="17">
        <v>79</v>
      </c>
      <c r="T223" s="20" t="s">
        <v>159</v>
      </c>
    </row>
    <row r="224" spans="1:20">
      <c r="A224" s="17">
        <v>78</v>
      </c>
      <c r="B224" s="20" t="s">
        <v>160</v>
      </c>
      <c r="C224" s="20"/>
      <c r="D224" s="17">
        <v>78</v>
      </c>
      <c r="E224" s="20" t="s">
        <v>160</v>
      </c>
      <c r="F224" s="16"/>
      <c r="G224" s="17">
        <v>78</v>
      </c>
      <c r="H224" s="20" t="s">
        <v>160</v>
      </c>
      <c r="I224" s="16"/>
      <c r="J224" s="17">
        <v>78</v>
      </c>
      <c r="K224" s="20" t="s">
        <v>160</v>
      </c>
      <c r="L224" s="16"/>
      <c r="M224" s="17">
        <v>78</v>
      </c>
      <c r="N224" s="20" t="s">
        <v>160</v>
      </c>
      <c r="O224" s="16"/>
      <c r="P224" s="17">
        <v>78</v>
      </c>
      <c r="Q224" s="20" t="s">
        <v>160</v>
      </c>
      <c r="R224" s="16"/>
      <c r="S224" s="17">
        <v>78</v>
      </c>
      <c r="T224" s="20" t="s">
        <v>160</v>
      </c>
    </row>
    <row r="225" spans="1:20">
      <c r="A225" s="17">
        <v>77</v>
      </c>
      <c r="B225" s="20" t="s">
        <v>161</v>
      </c>
      <c r="C225" s="20"/>
      <c r="D225" s="17">
        <v>77</v>
      </c>
      <c r="E225" s="20" t="s">
        <v>161</v>
      </c>
      <c r="F225" s="16"/>
      <c r="G225" s="17">
        <v>77</v>
      </c>
      <c r="H225" s="20" t="s">
        <v>161</v>
      </c>
      <c r="I225" s="16"/>
      <c r="J225" s="17">
        <v>77</v>
      </c>
      <c r="K225" s="20" t="s">
        <v>161</v>
      </c>
      <c r="L225" s="16"/>
      <c r="M225" s="17">
        <v>77</v>
      </c>
      <c r="N225" s="20" t="s">
        <v>161</v>
      </c>
      <c r="O225" s="16"/>
      <c r="P225" s="17">
        <v>77</v>
      </c>
      <c r="Q225" s="20" t="s">
        <v>161</v>
      </c>
      <c r="R225" s="16"/>
      <c r="S225" s="17">
        <v>77</v>
      </c>
      <c r="T225" s="20" t="s">
        <v>161</v>
      </c>
    </row>
    <row r="226" spans="1:20">
      <c r="A226" s="17">
        <v>76</v>
      </c>
      <c r="B226" s="20" t="s">
        <v>162</v>
      </c>
      <c r="C226" s="20"/>
      <c r="D226" s="17">
        <v>76</v>
      </c>
      <c r="E226" s="20" t="s">
        <v>162</v>
      </c>
      <c r="F226" s="16"/>
      <c r="G226" s="17">
        <v>76</v>
      </c>
      <c r="H226" s="20" t="s">
        <v>162</v>
      </c>
      <c r="I226" s="16"/>
      <c r="J226" s="17">
        <v>76</v>
      </c>
      <c r="K226" s="20" t="s">
        <v>162</v>
      </c>
      <c r="L226" s="16"/>
      <c r="M226" s="17">
        <v>76</v>
      </c>
      <c r="N226" s="20" t="s">
        <v>162</v>
      </c>
      <c r="O226" s="16"/>
      <c r="P226" s="17">
        <v>76</v>
      </c>
      <c r="Q226" s="20" t="s">
        <v>162</v>
      </c>
      <c r="R226" s="16"/>
      <c r="S226" s="17">
        <v>76</v>
      </c>
      <c r="T226" s="20" t="s">
        <v>162</v>
      </c>
    </row>
    <row r="227" spans="1:20">
      <c r="A227" s="17">
        <v>75</v>
      </c>
      <c r="B227" s="20" t="s">
        <v>163</v>
      </c>
      <c r="C227" s="20"/>
      <c r="D227" s="17">
        <v>75</v>
      </c>
      <c r="E227" s="20" t="s">
        <v>163</v>
      </c>
      <c r="F227" s="16"/>
      <c r="G227" s="17">
        <v>75</v>
      </c>
      <c r="H227" s="20" t="s">
        <v>163</v>
      </c>
      <c r="I227" s="16"/>
      <c r="J227" s="17">
        <v>75</v>
      </c>
      <c r="K227" s="20" t="s">
        <v>163</v>
      </c>
      <c r="L227" s="16"/>
      <c r="M227" s="17">
        <v>75</v>
      </c>
      <c r="N227" s="20" t="s">
        <v>163</v>
      </c>
      <c r="O227" s="16"/>
      <c r="P227" s="17">
        <v>75</v>
      </c>
      <c r="Q227" s="20" t="s">
        <v>163</v>
      </c>
      <c r="R227" s="16"/>
      <c r="S227" s="17">
        <v>75</v>
      </c>
      <c r="T227" s="20" t="s">
        <v>163</v>
      </c>
    </row>
    <row r="228" spans="1:20">
      <c r="A228" s="17">
        <v>74</v>
      </c>
      <c r="B228" s="20" t="s">
        <v>164</v>
      </c>
      <c r="C228" s="20"/>
      <c r="D228" s="17">
        <v>74</v>
      </c>
      <c r="E228" s="20" t="s">
        <v>164</v>
      </c>
      <c r="F228" s="16"/>
      <c r="G228" s="17">
        <v>74</v>
      </c>
      <c r="H228" s="20" t="s">
        <v>164</v>
      </c>
      <c r="I228" s="16"/>
      <c r="J228" s="17">
        <v>74</v>
      </c>
      <c r="K228" s="20" t="s">
        <v>164</v>
      </c>
      <c r="L228" s="16"/>
      <c r="M228" s="17">
        <v>74</v>
      </c>
      <c r="N228" s="20" t="s">
        <v>164</v>
      </c>
      <c r="O228" s="16"/>
      <c r="P228" s="17">
        <v>74</v>
      </c>
      <c r="Q228" s="20" t="s">
        <v>164</v>
      </c>
      <c r="R228" s="16"/>
      <c r="S228" s="17">
        <v>74</v>
      </c>
      <c r="T228" s="20" t="s">
        <v>164</v>
      </c>
    </row>
    <row r="229" spans="1:20">
      <c r="A229" s="17">
        <v>73</v>
      </c>
      <c r="B229" s="20" t="s">
        <v>165</v>
      </c>
      <c r="C229" s="20"/>
      <c r="D229" s="17">
        <v>73</v>
      </c>
      <c r="E229" s="20" t="s">
        <v>165</v>
      </c>
      <c r="F229" s="16"/>
      <c r="G229" s="17">
        <v>73</v>
      </c>
      <c r="H229" s="20" t="s">
        <v>165</v>
      </c>
      <c r="I229" s="16"/>
      <c r="J229" s="17">
        <v>73</v>
      </c>
      <c r="K229" s="20" t="s">
        <v>165</v>
      </c>
      <c r="L229" s="16"/>
      <c r="M229" s="17">
        <v>73</v>
      </c>
      <c r="N229" s="20" t="s">
        <v>165</v>
      </c>
      <c r="O229" s="16"/>
      <c r="P229" s="17">
        <v>73</v>
      </c>
      <c r="Q229" s="20" t="s">
        <v>165</v>
      </c>
      <c r="R229" s="16"/>
      <c r="S229" s="17">
        <v>73</v>
      </c>
      <c r="T229" s="20" t="s">
        <v>165</v>
      </c>
    </row>
    <row r="230" spans="1:20">
      <c r="A230" s="17">
        <v>72</v>
      </c>
      <c r="B230" s="20" t="s">
        <v>166</v>
      </c>
      <c r="C230" s="20"/>
      <c r="D230" s="17">
        <v>72</v>
      </c>
      <c r="E230" s="20" t="s">
        <v>166</v>
      </c>
      <c r="F230" s="16"/>
      <c r="G230" s="17">
        <v>72</v>
      </c>
      <c r="H230" s="20" t="s">
        <v>166</v>
      </c>
      <c r="I230" s="16"/>
      <c r="J230" s="17">
        <v>72</v>
      </c>
      <c r="K230" s="20" t="s">
        <v>166</v>
      </c>
      <c r="L230" s="16"/>
      <c r="M230" s="17">
        <v>72</v>
      </c>
      <c r="N230" s="20" t="s">
        <v>166</v>
      </c>
      <c r="O230" s="16"/>
      <c r="P230" s="17">
        <v>72</v>
      </c>
      <c r="Q230" s="20" t="s">
        <v>166</v>
      </c>
      <c r="R230" s="16"/>
      <c r="S230" s="17">
        <v>72</v>
      </c>
      <c r="T230" s="20" t="s">
        <v>166</v>
      </c>
    </row>
    <row r="231" spans="1:20">
      <c r="A231" s="17">
        <v>71</v>
      </c>
      <c r="B231" s="20" t="s">
        <v>167</v>
      </c>
      <c r="C231" s="20"/>
      <c r="D231" s="17">
        <v>71</v>
      </c>
      <c r="E231" s="20" t="s">
        <v>167</v>
      </c>
      <c r="F231" s="16"/>
      <c r="G231" s="17">
        <v>71</v>
      </c>
      <c r="H231" s="20" t="s">
        <v>167</v>
      </c>
      <c r="I231" s="16"/>
      <c r="J231" s="17">
        <v>71</v>
      </c>
      <c r="K231" s="20" t="s">
        <v>167</v>
      </c>
      <c r="L231" s="16"/>
      <c r="M231" s="17">
        <v>71</v>
      </c>
      <c r="N231" s="20" t="s">
        <v>167</v>
      </c>
      <c r="O231" s="16"/>
      <c r="P231" s="17">
        <v>71</v>
      </c>
      <c r="Q231" s="20" t="s">
        <v>167</v>
      </c>
      <c r="R231" s="16"/>
      <c r="S231" s="17">
        <v>71</v>
      </c>
      <c r="T231" s="20" t="s">
        <v>167</v>
      </c>
    </row>
    <row r="232" spans="1:20">
      <c r="A232" s="17">
        <v>70</v>
      </c>
      <c r="B232" s="20" t="s">
        <v>168</v>
      </c>
      <c r="C232" s="20"/>
      <c r="D232" s="17">
        <v>70</v>
      </c>
      <c r="E232" s="20" t="s">
        <v>168</v>
      </c>
      <c r="F232" s="16"/>
      <c r="G232" s="17">
        <v>70</v>
      </c>
      <c r="H232" s="20" t="s">
        <v>168</v>
      </c>
      <c r="I232" s="16"/>
      <c r="J232" s="17">
        <v>70</v>
      </c>
      <c r="K232" s="20" t="s">
        <v>168</v>
      </c>
      <c r="L232" s="16"/>
      <c r="M232" s="17">
        <v>70</v>
      </c>
      <c r="N232" s="20" t="s">
        <v>168</v>
      </c>
      <c r="O232" s="16"/>
      <c r="P232" s="17">
        <v>70</v>
      </c>
      <c r="Q232" s="20" t="s">
        <v>168</v>
      </c>
      <c r="R232" s="16"/>
      <c r="S232" s="17">
        <v>70</v>
      </c>
      <c r="T232" s="20" t="s">
        <v>168</v>
      </c>
    </row>
    <row r="233" spans="1:20">
      <c r="A233" s="17">
        <v>69</v>
      </c>
      <c r="B233" s="20" t="s">
        <v>169</v>
      </c>
      <c r="C233" s="20"/>
      <c r="D233" s="17">
        <v>69</v>
      </c>
      <c r="E233" s="20" t="s">
        <v>169</v>
      </c>
      <c r="F233" s="16"/>
      <c r="G233" s="17">
        <v>69</v>
      </c>
      <c r="H233" s="20" t="s">
        <v>169</v>
      </c>
      <c r="I233" s="16"/>
      <c r="J233" s="17">
        <v>69</v>
      </c>
      <c r="K233" s="20" t="s">
        <v>169</v>
      </c>
      <c r="L233" s="16"/>
      <c r="M233" s="17">
        <v>69</v>
      </c>
      <c r="N233" s="20" t="s">
        <v>169</v>
      </c>
      <c r="O233" s="16"/>
      <c r="P233" s="17">
        <v>69</v>
      </c>
      <c r="Q233" s="20" t="s">
        <v>169</v>
      </c>
      <c r="R233" s="16"/>
      <c r="S233" s="17">
        <v>69</v>
      </c>
      <c r="T233" s="20" t="s">
        <v>169</v>
      </c>
    </row>
    <row r="234" spans="1:20">
      <c r="A234" s="17">
        <v>68</v>
      </c>
      <c r="B234" s="20" t="s">
        <v>170</v>
      </c>
      <c r="C234" s="20"/>
      <c r="D234" s="17">
        <v>68</v>
      </c>
      <c r="E234" s="20" t="s">
        <v>170</v>
      </c>
      <c r="F234" s="16"/>
      <c r="G234" s="17">
        <v>68</v>
      </c>
      <c r="H234" s="20" t="s">
        <v>170</v>
      </c>
      <c r="I234" s="16"/>
      <c r="J234" s="17">
        <v>68</v>
      </c>
      <c r="K234" s="20" t="s">
        <v>170</v>
      </c>
      <c r="L234" s="16"/>
      <c r="M234" s="17">
        <v>68</v>
      </c>
      <c r="N234" s="20" t="s">
        <v>170</v>
      </c>
      <c r="O234" s="16"/>
      <c r="P234" s="17">
        <v>68</v>
      </c>
      <c r="Q234" s="20" t="s">
        <v>170</v>
      </c>
      <c r="R234" s="16"/>
      <c r="S234" s="17">
        <v>68</v>
      </c>
      <c r="T234" s="20" t="s">
        <v>170</v>
      </c>
    </row>
    <row r="235" spans="1:20">
      <c r="A235" s="17">
        <v>67</v>
      </c>
      <c r="B235" s="20" t="s">
        <v>171</v>
      </c>
      <c r="C235" s="20"/>
      <c r="D235" s="17">
        <v>67</v>
      </c>
      <c r="E235" s="20" t="s">
        <v>171</v>
      </c>
      <c r="F235" s="16"/>
      <c r="G235" s="17">
        <v>67</v>
      </c>
      <c r="H235" s="20" t="s">
        <v>171</v>
      </c>
      <c r="I235" s="16"/>
      <c r="J235" s="17">
        <v>67</v>
      </c>
      <c r="K235" s="20" t="s">
        <v>171</v>
      </c>
      <c r="L235" s="16"/>
      <c r="M235" s="17">
        <v>67</v>
      </c>
      <c r="N235" s="20" t="s">
        <v>171</v>
      </c>
      <c r="O235" s="16"/>
      <c r="P235" s="17">
        <v>67</v>
      </c>
      <c r="Q235" s="20" t="s">
        <v>171</v>
      </c>
      <c r="R235" s="16"/>
      <c r="S235" s="17">
        <v>67</v>
      </c>
      <c r="T235" s="20" t="s">
        <v>171</v>
      </c>
    </row>
    <row r="236" spans="1:20">
      <c r="A236" s="17">
        <v>66</v>
      </c>
      <c r="B236" s="20" t="s">
        <v>172</v>
      </c>
      <c r="C236" s="20"/>
      <c r="D236" s="17">
        <v>66</v>
      </c>
      <c r="E236" s="20" t="s">
        <v>172</v>
      </c>
      <c r="F236" s="16"/>
      <c r="G236" s="17">
        <v>66</v>
      </c>
      <c r="H236" s="20" t="s">
        <v>172</v>
      </c>
      <c r="I236" s="16"/>
      <c r="J236" s="17">
        <v>66</v>
      </c>
      <c r="K236" s="20" t="s">
        <v>172</v>
      </c>
      <c r="L236" s="16"/>
      <c r="M236" s="17">
        <v>66</v>
      </c>
      <c r="N236" s="20" t="s">
        <v>172</v>
      </c>
      <c r="O236" s="16"/>
      <c r="P236" s="17">
        <v>66</v>
      </c>
      <c r="Q236" s="20" t="s">
        <v>172</v>
      </c>
      <c r="R236" s="16"/>
      <c r="S236" s="17">
        <v>66</v>
      </c>
      <c r="T236" s="20" t="s">
        <v>172</v>
      </c>
    </row>
    <row r="237" spans="1:20">
      <c r="A237" s="17">
        <v>65</v>
      </c>
      <c r="B237" s="20" t="s">
        <v>173</v>
      </c>
      <c r="C237" s="20"/>
      <c r="D237" s="17">
        <v>65</v>
      </c>
      <c r="E237" s="20" t="s">
        <v>173</v>
      </c>
      <c r="F237" s="16"/>
      <c r="G237" s="17">
        <v>65</v>
      </c>
      <c r="H237" s="20" t="s">
        <v>173</v>
      </c>
      <c r="I237" s="16"/>
      <c r="J237" s="17">
        <v>65</v>
      </c>
      <c r="K237" s="20" t="s">
        <v>173</v>
      </c>
      <c r="L237" s="16"/>
      <c r="M237" s="17">
        <v>65</v>
      </c>
      <c r="N237" s="20" t="s">
        <v>173</v>
      </c>
      <c r="O237" s="16"/>
      <c r="P237" s="17">
        <v>65</v>
      </c>
      <c r="Q237" s="20" t="s">
        <v>173</v>
      </c>
      <c r="R237" s="16"/>
      <c r="S237" s="17">
        <v>65</v>
      </c>
      <c r="T237" s="20" t="s">
        <v>173</v>
      </c>
    </row>
    <row r="238" spans="1:20">
      <c r="A238" s="17">
        <v>64</v>
      </c>
      <c r="B238" s="20" t="s">
        <v>174</v>
      </c>
      <c r="C238" s="20"/>
      <c r="D238" s="17">
        <v>64</v>
      </c>
      <c r="E238" s="20" t="s">
        <v>175</v>
      </c>
      <c r="F238" s="16"/>
      <c r="G238" s="17">
        <v>64</v>
      </c>
      <c r="H238" s="20" t="s">
        <v>175</v>
      </c>
      <c r="I238" s="16"/>
      <c r="J238" s="17">
        <v>64</v>
      </c>
      <c r="K238" s="20" t="s">
        <v>175</v>
      </c>
      <c r="L238" s="16"/>
      <c r="M238" s="17">
        <v>64</v>
      </c>
      <c r="N238" s="20" t="s">
        <v>175</v>
      </c>
      <c r="O238" s="16"/>
      <c r="P238" s="17">
        <v>64</v>
      </c>
      <c r="Q238" s="20" t="s">
        <v>175</v>
      </c>
      <c r="R238" s="16"/>
      <c r="S238" s="17">
        <v>64</v>
      </c>
      <c r="T238" s="20" t="s">
        <v>175</v>
      </c>
    </row>
    <row r="239" spans="1:20">
      <c r="A239" s="17">
        <v>63</v>
      </c>
      <c r="B239" s="20" t="s">
        <v>176</v>
      </c>
      <c r="C239" s="20"/>
      <c r="D239" s="17">
        <v>63</v>
      </c>
      <c r="E239" s="20" t="s">
        <v>176</v>
      </c>
      <c r="F239" s="16"/>
      <c r="G239" s="17">
        <v>63</v>
      </c>
      <c r="H239" s="20" t="s">
        <v>176</v>
      </c>
      <c r="I239" s="16"/>
      <c r="J239" s="17">
        <v>63</v>
      </c>
      <c r="K239" s="20" t="s">
        <v>176</v>
      </c>
      <c r="L239" s="16"/>
      <c r="M239" s="17">
        <v>63</v>
      </c>
      <c r="N239" s="20" t="s">
        <v>176</v>
      </c>
      <c r="O239" s="16"/>
      <c r="P239" s="17">
        <v>63</v>
      </c>
      <c r="Q239" s="20" t="s">
        <v>176</v>
      </c>
      <c r="R239" s="16"/>
      <c r="S239" s="17">
        <v>63</v>
      </c>
      <c r="T239" s="20" t="s">
        <v>176</v>
      </c>
    </row>
    <row r="240" spans="1:20">
      <c r="A240" s="17">
        <v>62</v>
      </c>
      <c r="B240" s="20" t="s">
        <v>177</v>
      </c>
      <c r="C240" s="20"/>
      <c r="D240" s="17">
        <v>62</v>
      </c>
      <c r="E240" s="20" t="s">
        <v>178</v>
      </c>
      <c r="F240" s="16"/>
      <c r="G240" s="17">
        <v>62</v>
      </c>
      <c r="H240" s="20" t="s">
        <v>178</v>
      </c>
      <c r="I240" s="16"/>
      <c r="J240" s="17">
        <v>62</v>
      </c>
      <c r="K240" s="20" t="s">
        <v>178</v>
      </c>
      <c r="L240" s="16"/>
      <c r="M240" s="17">
        <v>62</v>
      </c>
      <c r="N240" s="20" t="s">
        <v>178</v>
      </c>
      <c r="O240" s="16"/>
      <c r="P240" s="17">
        <v>62</v>
      </c>
      <c r="Q240" s="20" t="s">
        <v>178</v>
      </c>
      <c r="R240" s="16"/>
      <c r="S240" s="17">
        <v>62</v>
      </c>
      <c r="T240" s="20" t="s">
        <v>178</v>
      </c>
    </row>
    <row r="241" spans="1:20" ht="26.25">
      <c r="A241" s="17">
        <v>61</v>
      </c>
      <c r="B241" s="20" t="s">
        <v>179</v>
      </c>
      <c r="C241" s="20"/>
      <c r="D241" s="17">
        <v>61</v>
      </c>
      <c r="E241" s="20" t="s">
        <v>180</v>
      </c>
      <c r="F241" s="16"/>
      <c r="G241" s="17">
        <v>61</v>
      </c>
      <c r="H241" s="20" t="s">
        <v>180</v>
      </c>
      <c r="I241" s="16"/>
      <c r="J241" s="17">
        <v>61</v>
      </c>
      <c r="K241" s="20" t="s">
        <v>180</v>
      </c>
      <c r="L241" s="16"/>
      <c r="M241" s="17">
        <v>61</v>
      </c>
      <c r="N241" s="20" t="s">
        <v>180</v>
      </c>
      <c r="O241" s="16"/>
      <c r="P241" s="17">
        <v>61</v>
      </c>
      <c r="Q241" s="20" t="s">
        <v>180</v>
      </c>
      <c r="R241" s="16"/>
      <c r="S241" s="17">
        <v>61</v>
      </c>
      <c r="T241" s="20" t="s">
        <v>180</v>
      </c>
    </row>
    <row r="242" spans="1:20">
      <c r="A242" s="17">
        <v>60</v>
      </c>
      <c r="B242" s="20" t="s">
        <v>181</v>
      </c>
      <c r="C242" s="20"/>
      <c r="D242" s="17">
        <v>60</v>
      </c>
      <c r="E242" s="20" t="s">
        <v>181</v>
      </c>
      <c r="F242" s="16"/>
      <c r="G242" s="17">
        <v>60</v>
      </c>
      <c r="H242" s="20" t="s">
        <v>181</v>
      </c>
      <c r="I242" s="16"/>
      <c r="J242" s="17">
        <v>60</v>
      </c>
      <c r="K242" s="20" t="s">
        <v>181</v>
      </c>
      <c r="L242" s="16"/>
      <c r="M242" s="17">
        <v>60</v>
      </c>
      <c r="N242" s="20" t="s">
        <v>181</v>
      </c>
      <c r="O242" s="16"/>
      <c r="P242" s="17">
        <v>60</v>
      </c>
      <c r="Q242" s="20" t="s">
        <v>181</v>
      </c>
      <c r="R242" s="16"/>
      <c r="S242" s="17">
        <v>60</v>
      </c>
      <c r="T242" s="20" t="s">
        <v>181</v>
      </c>
    </row>
    <row r="243" spans="1:20">
      <c r="A243" s="17">
        <v>59</v>
      </c>
      <c r="B243" s="21" t="s">
        <v>182</v>
      </c>
      <c r="C243" s="21"/>
      <c r="D243" s="17">
        <v>59</v>
      </c>
      <c r="E243" s="21" t="s">
        <v>182</v>
      </c>
      <c r="F243" s="16"/>
      <c r="G243" s="17">
        <v>59</v>
      </c>
      <c r="H243" s="21" t="s">
        <v>182</v>
      </c>
      <c r="I243" s="16"/>
      <c r="J243" s="17">
        <v>59</v>
      </c>
      <c r="K243" s="21" t="s">
        <v>182</v>
      </c>
      <c r="L243" s="16"/>
      <c r="M243" s="17">
        <v>59</v>
      </c>
      <c r="N243" s="21" t="s">
        <v>182</v>
      </c>
      <c r="O243" s="16"/>
      <c r="P243" s="17">
        <v>59</v>
      </c>
      <c r="Q243" s="21" t="s">
        <v>182</v>
      </c>
      <c r="R243" s="16"/>
      <c r="S243" s="17">
        <v>59</v>
      </c>
      <c r="T243" s="21" t="s">
        <v>182</v>
      </c>
    </row>
    <row r="244" spans="1:20">
      <c r="A244" s="17">
        <v>58</v>
      </c>
      <c r="B244" s="21" t="s">
        <v>183</v>
      </c>
      <c r="C244" s="21"/>
      <c r="D244" s="17">
        <v>58</v>
      </c>
      <c r="E244" s="21" t="s">
        <v>183</v>
      </c>
      <c r="F244" s="16"/>
      <c r="G244" s="17">
        <v>58</v>
      </c>
      <c r="H244" s="21" t="s">
        <v>183</v>
      </c>
      <c r="I244" s="16"/>
      <c r="J244" s="17">
        <v>58</v>
      </c>
      <c r="K244" s="21" t="s">
        <v>183</v>
      </c>
      <c r="L244" s="16"/>
      <c r="M244" s="17">
        <v>58</v>
      </c>
      <c r="N244" s="21" t="s">
        <v>183</v>
      </c>
      <c r="O244" s="16"/>
      <c r="P244" s="17">
        <v>58</v>
      </c>
      <c r="Q244" s="21" t="s">
        <v>183</v>
      </c>
      <c r="R244" s="16"/>
      <c r="S244" s="17">
        <v>58</v>
      </c>
      <c r="T244" s="21" t="s">
        <v>183</v>
      </c>
    </row>
    <row r="245" spans="1:20">
      <c r="A245" s="17">
        <v>57</v>
      </c>
      <c r="B245" s="22" t="s">
        <v>184</v>
      </c>
      <c r="C245" s="22"/>
      <c r="D245" s="17">
        <v>57</v>
      </c>
      <c r="E245" s="22" t="s">
        <v>184</v>
      </c>
      <c r="F245" s="16"/>
      <c r="G245" s="17">
        <v>57</v>
      </c>
      <c r="H245" s="22" t="s">
        <v>184</v>
      </c>
      <c r="I245" s="16"/>
      <c r="J245" s="17">
        <v>57</v>
      </c>
      <c r="K245" s="22" t="s">
        <v>184</v>
      </c>
      <c r="L245" s="16"/>
      <c r="M245" s="17">
        <v>57</v>
      </c>
      <c r="N245" s="22" t="s">
        <v>184</v>
      </c>
      <c r="O245" s="16"/>
      <c r="P245" s="17">
        <v>57</v>
      </c>
      <c r="Q245" s="22" t="s">
        <v>184</v>
      </c>
      <c r="R245" s="16"/>
      <c r="S245" s="17">
        <v>57</v>
      </c>
      <c r="T245" s="22" t="s">
        <v>184</v>
      </c>
    </row>
    <row r="246" spans="1:20">
      <c r="A246" s="17">
        <v>56</v>
      </c>
      <c r="B246" s="22" t="s">
        <v>185</v>
      </c>
      <c r="C246" s="22"/>
      <c r="D246" s="17">
        <v>56</v>
      </c>
      <c r="E246" s="22" t="s">
        <v>185</v>
      </c>
      <c r="F246" s="16"/>
      <c r="G246" s="17">
        <v>56</v>
      </c>
      <c r="H246" s="22" t="s">
        <v>185</v>
      </c>
      <c r="I246" s="16"/>
      <c r="J246" s="17">
        <v>56</v>
      </c>
      <c r="K246" s="22" t="s">
        <v>185</v>
      </c>
      <c r="L246" s="16"/>
      <c r="M246" s="17">
        <v>56</v>
      </c>
      <c r="N246" s="22" t="s">
        <v>185</v>
      </c>
      <c r="O246" s="16"/>
      <c r="P246" s="17">
        <v>56</v>
      </c>
      <c r="Q246" s="22" t="s">
        <v>185</v>
      </c>
      <c r="R246" s="16"/>
      <c r="S246" s="17">
        <v>56</v>
      </c>
      <c r="T246" s="22" t="s">
        <v>185</v>
      </c>
    </row>
    <row r="247" spans="1:20">
      <c r="A247" s="17">
        <v>55</v>
      </c>
      <c r="B247" s="22" t="s">
        <v>186</v>
      </c>
      <c r="C247" s="22"/>
      <c r="D247" s="17">
        <v>55</v>
      </c>
      <c r="E247" s="22" t="s">
        <v>186</v>
      </c>
      <c r="F247" s="16"/>
      <c r="G247" s="17">
        <v>55</v>
      </c>
      <c r="H247" s="22" t="s">
        <v>186</v>
      </c>
      <c r="I247" s="16"/>
      <c r="J247" s="17">
        <v>55</v>
      </c>
      <c r="K247" s="22" t="s">
        <v>186</v>
      </c>
      <c r="L247" s="16"/>
      <c r="M247" s="17">
        <v>55</v>
      </c>
      <c r="N247" s="22" t="s">
        <v>186</v>
      </c>
      <c r="O247" s="16"/>
      <c r="P247" s="17">
        <v>55</v>
      </c>
      <c r="Q247" s="22" t="s">
        <v>186</v>
      </c>
      <c r="R247" s="16"/>
      <c r="S247" s="17">
        <v>55</v>
      </c>
      <c r="T247" s="22" t="s">
        <v>186</v>
      </c>
    </row>
    <row r="248" spans="1:20">
      <c r="A248" s="17">
        <v>54</v>
      </c>
      <c r="B248" s="22" t="s">
        <v>187</v>
      </c>
      <c r="C248" s="22"/>
      <c r="D248" s="17">
        <v>54</v>
      </c>
      <c r="E248" s="22" t="s">
        <v>187</v>
      </c>
      <c r="F248" s="16"/>
      <c r="G248" s="17">
        <v>54</v>
      </c>
      <c r="H248" s="22" t="s">
        <v>187</v>
      </c>
      <c r="I248" s="16"/>
      <c r="J248" s="17">
        <v>54</v>
      </c>
      <c r="K248" s="22" t="s">
        <v>187</v>
      </c>
      <c r="L248" s="16"/>
      <c r="M248" s="17">
        <v>54</v>
      </c>
      <c r="N248" s="22" t="s">
        <v>187</v>
      </c>
      <c r="O248" s="16"/>
      <c r="P248" s="17">
        <v>54</v>
      </c>
      <c r="Q248" s="22" t="s">
        <v>187</v>
      </c>
      <c r="R248" s="16"/>
      <c r="S248" s="17">
        <v>54</v>
      </c>
      <c r="T248" s="22" t="s">
        <v>187</v>
      </c>
    </row>
    <row r="249" spans="1:20">
      <c r="A249" s="17">
        <v>53</v>
      </c>
      <c r="B249" s="22" t="s">
        <v>188</v>
      </c>
      <c r="C249" s="22"/>
      <c r="D249" s="17">
        <v>53</v>
      </c>
      <c r="E249" s="22" t="s">
        <v>188</v>
      </c>
      <c r="F249" s="16"/>
      <c r="G249" s="17">
        <v>53</v>
      </c>
      <c r="H249" s="22" t="s">
        <v>188</v>
      </c>
      <c r="I249" s="16"/>
      <c r="J249" s="17">
        <v>53</v>
      </c>
      <c r="K249" s="22" t="s">
        <v>188</v>
      </c>
      <c r="L249" s="16"/>
      <c r="M249" s="17">
        <v>53</v>
      </c>
      <c r="N249" s="22" t="s">
        <v>188</v>
      </c>
      <c r="O249" s="16"/>
      <c r="P249" s="17">
        <v>53</v>
      </c>
      <c r="Q249" s="22" t="s">
        <v>188</v>
      </c>
      <c r="R249" s="16"/>
      <c r="S249" s="17">
        <v>53</v>
      </c>
      <c r="T249" s="22" t="s">
        <v>188</v>
      </c>
    </row>
    <row r="250" spans="1:20">
      <c r="A250" s="17">
        <v>52</v>
      </c>
      <c r="B250" s="22" t="s">
        <v>189</v>
      </c>
      <c r="C250" s="22"/>
      <c r="D250" s="17">
        <v>52</v>
      </c>
      <c r="E250" s="22" t="s">
        <v>189</v>
      </c>
      <c r="F250" s="16"/>
      <c r="G250" s="17">
        <v>52</v>
      </c>
      <c r="H250" s="22" t="s">
        <v>189</v>
      </c>
      <c r="I250" s="16"/>
      <c r="J250" s="17">
        <v>52</v>
      </c>
      <c r="K250" s="22" t="s">
        <v>189</v>
      </c>
      <c r="L250" s="16"/>
      <c r="M250" s="17">
        <v>52</v>
      </c>
      <c r="N250" s="22" t="s">
        <v>189</v>
      </c>
      <c r="O250" s="16"/>
      <c r="P250" s="17">
        <v>52</v>
      </c>
      <c r="Q250" s="22" t="s">
        <v>189</v>
      </c>
      <c r="R250" s="16"/>
      <c r="S250" s="17">
        <v>52</v>
      </c>
      <c r="T250" s="22" t="s">
        <v>189</v>
      </c>
    </row>
    <row r="251" spans="1:20">
      <c r="A251" s="17">
        <v>51</v>
      </c>
      <c r="B251" s="22" t="s">
        <v>190</v>
      </c>
      <c r="C251" s="22"/>
      <c r="D251" s="17">
        <v>51</v>
      </c>
      <c r="E251" s="22" t="s">
        <v>190</v>
      </c>
      <c r="F251" s="16"/>
      <c r="G251" s="17">
        <v>51</v>
      </c>
      <c r="H251" s="22" t="s">
        <v>190</v>
      </c>
      <c r="I251" s="16"/>
      <c r="J251" s="17">
        <v>51</v>
      </c>
      <c r="K251" s="22" t="s">
        <v>190</v>
      </c>
      <c r="L251" s="16"/>
      <c r="M251" s="17">
        <v>51</v>
      </c>
      <c r="N251" s="22" t="s">
        <v>190</v>
      </c>
      <c r="O251" s="16"/>
      <c r="P251" s="17">
        <v>51</v>
      </c>
      <c r="Q251" s="22" t="s">
        <v>190</v>
      </c>
      <c r="R251" s="16"/>
      <c r="S251" s="17">
        <v>51</v>
      </c>
      <c r="T251" s="22" t="s">
        <v>190</v>
      </c>
    </row>
    <row r="252" spans="1:20">
      <c r="A252" s="17">
        <v>50</v>
      </c>
      <c r="B252" s="22" t="s">
        <v>191</v>
      </c>
      <c r="C252" s="22"/>
      <c r="D252" s="17">
        <v>50</v>
      </c>
      <c r="E252" s="22" t="s">
        <v>191</v>
      </c>
      <c r="F252" s="16"/>
      <c r="G252" s="17">
        <v>50</v>
      </c>
      <c r="H252" s="22" t="s">
        <v>191</v>
      </c>
      <c r="I252" s="16"/>
      <c r="J252" s="17">
        <v>50</v>
      </c>
      <c r="K252" s="22" t="s">
        <v>191</v>
      </c>
      <c r="L252" s="16"/>
      <c r="M252" s="17">
        <v>50</v>
      </c>
      <c r="N252" s="22" t="s">
        <v>191</v>
      </c>
      <c r="O252" s="16"/>
      <c r="P252" s="17">
        <v>50</v>
      </c>
      <c r="Q252" s="22" t="s">
        <v>191</v>
      </c>
      <c r="R252" s="16"/>
      <c r="S252" s="17">
        <v>50</v>
      </c>
      <c r="T252" s="22" t="s">
        <v>191</v>
      </c>
    </row>
    <row r="253" spans="1:20">
      <c r="A253" s="17">
        <v>49</v>
      </c>
      <c r="B253" s="22" t="s">
        <v>192</v>
      </c>
      <c r="C253" s="22"/>
      <c r="D253" s="17">
        <v>49</v>
      </c>
      <c r="E253" s="22" t="s">
        <v>193</v>
      </c>
      <c r="F253" s="16"/>
      <c r="G253" s="17">
        <v>49</v>
      </c>
      <c r="H253" s="22" t="s">
        <v>193</v>
      </c>
      <c r="I253" s="16"/>
      <c r="J253" s="17">
        <v>49</v>
      </c>
      <c r="K253" s="22" t="s">
        <v>193</v>
      </c>
      <c r="L253" s="16"/>
      <c r="M253" s="17">
        <v>49</v>
      </c>
      <c r="N253" s="22" t="s">
        <v>193</v>
      </c>
      <c r="O253" s="16"/>
      <c r="P253" s="17">
        <v>49</v>
      </c>
      <c r="Q253" s="22" t="s">
        <v>193</v>
      </c>
      <c r="R253" s="16"/>
      <c r="S253" s="17">
        <v>49</v>
      </c>
      <c r="T253" s="22" t="s">
        <v>193</v>
      </c>
    </row>
    <row r="254" spans="1:20">
      <c r="A254" s="17">
        <v>48</v>
      </c>
      <c r="B254" s="22" t="s">
        <v>194</v>
      </c>
      <c r="C254" s="22"/>
      <c r="D254" s="17">
        <v>48</v>
      </c>
      <c r="E254" s="22" t="s">
        <v>195</v>
      </c>
      <c r="F254" s="16"/>
      <c r="G254" s="17">
        <v>48</v>
      </c>
      <c r="H254" s="22" t="s">
        <v>195</v>
      </c>
      <c r="I254" s="16"/>
      <c r="J254" s="17">
        <v>48</v>
      </c>
      <c r="K254" s="22" t="s">
        <v>195</v>
      </c>
      <c r="L254" s="16"/>
      <c r="M254" s="17">
        <v>48</v>
      </c>
      <c r="N254" s="22" t="s">
        <v>195</v>
      </c>
      <c r="O254" s="16"/>
      <c r="P254" s="17">
        <v>48</v>
      </c>
      <c r="Q254" s="22" t="s">
        <v>195</v>
      </c>
      <c r="R254" s="16"/>
      <c r="S254" s="17">
        <v>48</v>
      </c>
      <c r="T254" s="22" t="s">
        <v>195</v>
      </c>
    </row>
    <row r="255" spans="1:20">
      <c r="A255" s="17">
        <v>47</v>
      </c>
      <c r="B255" s="22" t="s">
        <v>196</v>
      </c>
      <c r="C255" s="22"/>
      <c r="D255" s="17">
        <v>47</v>
      </c>
      <c r="E255" s="22" t="s">
        <v>196</v>
      </c>
      <c r="F255" s="16"/>
      <c r="G255" s="17">
        <v>47</v>
      </c>
      <c r="H255" s="22" t="s">
        <v>196</v>
      </c>
      <c r="I255" s="16"/>
      <c r="J255" s="17">
        <v>47</v>
      </c>
      <c r="K255" s="22" t="s">
        <v>196</v>
      </c>
      <c r="L255" s="16"/>
      <c r="M255" s="17">
        <v>47</v>
      </c>
      <c r="N255" s="22" t="s">
        <v>196</v>
      </c>
      <c r="O255" s="16"/>
      <c r="P255" s="17">
        <v>47</v>
      </c>
      <c r="Q255" s="22" t="s">
        <v>196</v>
      </c>
      <c r="R255" s="16"/>
      <c r="S255" s="17">
        <v>47</v>
      </c>
      <c r="T255" s="22" t="s">
        <v>196</v>
      </c>
    </row>
    <row r="256" spans="1:20">
      <c r="A256" s="17">
        <v>46</v>
      </c>
      <c r="B256" s="22" t="s">
        <v>197</v>
      </c>
      <c r="C256" s="22"/>
      <c r="D256" s="17">
        <v>46</v>
      </c>
      <c r="E256" s="22" t="s">
        <v>197</v>
      </c>
      <c r="F256" s="16"/>
      <c r="G256" s="17">
        <v>46</v>
      </c>
      <c r="H256" s="22" t="s">
        <v>197</v>
      </c>
      <c r="I256" s="16"/>
      <c r="J256" s="17">
        <v>46</v>
      </c>
      <c r="K256" s="22" t="s">
        <v>197</v>
      </c>
      <c r="L256" s="16"/>
      <c r="M256" s="17">
        <v>46</v>
      </c>
      <c r="N256" s="22" t="s">
        <v>197</v>
      </c>
      <c r="O256" s="16"/>
      <c r="P256" s="17">
        <v>46</v>
      </c>
      <c r="Q256" s="22" t="s">
        <v>197</v>
      </c>
      <c r="R256" s="16"/>
      <c r="S256" s="17">
        <v>46</v>
      </c>
      <c r="T256" s="22" t="s">
        <v>197</v>
      </c>
    </row>
    <row r="257" spans="1:20">
      <c r="A257" s="17">
        <v>45</v>
      </c>
      <c r="B257" s="22" t="s">
        <v>198</v>
      </c>
      <c r="C257" s="22"/>
      <c r="D257" s="17">
        <v>45</v>
      </c>
      <c r="E257" s="22" t="s">
        <v>198</v>
      </c>
      <c r="F257" s="16"/>
      <c r="G257" s="17">
        <v>45</v>
      </c>
      <c r="H257" s="22" t="s">
        <v>198</v>
      </c>
      <c r="I257" s="16"/>
      <c r="J257" s="17">
        <v>45</v>
      </c>
      <c r="K257" s="22" t="s">
        <v>198</v>
      </c>
      <c r="L257" s="16"/>
      <c r="M257" s="17">
        <v>45</v>
      </c>
      <c r="N257" s="22" t="s">
        <v>198</v>
      </c>
      <c r="O257" s="16"/>
      <c r="P257" s="17">
        <v>45</v>
      </c>
      <c r="Q257" s="22" t="s">
        <v>198</v>
      </c>
      <c r="R257" s="16"/>
      <c r="S257" s="17">
        <v>45</v>
      </c>
      <c r="T257" s="22" t="s">
        <v>198</v>
      </c>
    </row>
    <row r="258" spans="1:20">
      <c r="A258" s="17">
        <v>44</v>
      </c>
      <c r="B258" s="22" t="s">
        <v>199</v>
      </c>
      <c r="C258" s="22"/>
      <c r="D258" s="17">
        <v>44</v>
      </c>
      <c r="E258" s="22" t="s">
        <v>199</v>
      </c>
      <c r="F258" s="16"/>
      <c r="G258" s="17">
        <v>44</v>
      </c>
      <c r="H258" s="22" t="s">
        <v>199</v>
      </c>
      <c r="I258" s="16"/>
      <c r="J258" s="17">
        <v>44</v>
      </c>
      <c r="K258" s="22" t="s">
        <v>199</v>
      </c>
      <c r="L258" s="16"/>
      <c r="M258" s="17">
        <v>44</v>
      </c>
      <c r="N258" s="22" t="s">
        <v>199</v>
      </c>
      <c r="O258" s="16"/>
      <c r="P258" s="17">
        <v>44</v>
      </c>
      <c r="Q258" s="22" t="s">
        <v>199</v>
      </c>
      <c r="R258" s="16"/>
      <c r="S258" s="17">
        <v>44</v>
      </c>
      <c r="T258" s="22" t="s">
        <v>199</v>
      </c>
    </row>
    <row r="259" spans="1:20">
      <c r="A259" s="17">
        <v>43</v>
      </c>
      <c r="B259" s="22" t="s">
        <v>200</v>
      </c>
      <c r="C259" s="22"/>
      <c r="D259" s="17">
        <v>43</v>
      </c>
      <c r="E259" s="22" t="s">
        <v>200</v>
      </c>
      <c r="F259" s="16"/>
      <c r="G259" s="17">
        <v>43</v>
      </c>
      <c r="H259" s="22" t="s">
        <v>200</v>
      </c>
      <c r="I259" s="16"/>
      <c r="J259" s="17">
        <v>43</v>
      </c>
      <c r="K259" s="22" t="s">
        <v>200</v>
      </c>
      <c r="L259" s="16"/>
      <c r="M259" s="17">
        <v>43</v>
      </c>
      <c r="N259" s="22" t="s">
        <v>200</v>
      </c>
      <c r="O259" s="16"/>
      <c r="P259" s="17">
        <v>43</v>
      </c>
      <c r="Q259" s="22" t="s">
        <v>200</v>
      </c>
      <c r="R259" s="16"/>
      <c r="S259" s="17">
        <v>43</v>
      </c>
      <c r="T259" s="22" t="s">
        <v>200</v>
      </c>
    </row>
    <row r="260" spans="1:20">
      <c r="A260" s="17">
        <v>42</v>
      </c>
      <c r="B260" s="22" t="s">
        <v>201</v>
      </c>
      <c r="C260" s="22"/>
      <c r="D260" s="17">
        <v>42</v>
      </c>
      <c r="E260" s="22" t="s">
        <v>201</v>
      </c>
      <c r="F260" s="16"/>
      <c r="G260" s="17">
        <v>42</v>
      </c>
      <c r="H260" s="22" t="s">
        <v>201</v>
      </c>
      <c r="I260" s="16"/>
      <c r="J260" s="17">
        <v>42</v>
      </c>
      <c r="K260" s="22" t="s">
        <v>201</v>
      </c>
      <c r="L260" s="16"/>
      <c r="M260" s="17">
        <v>42</v>
      </c>
      <c r="N260" s="22" t="s">
        <v>201</v>
      </c>
      <c r="O260" s="16"/>
      <c r="P260" s="17">
        <v>42</v>
      </c>
      <c r="Q260" s="22" t="s">
        <v>201</v>
      </c>
      <c r="R260" s="16"/>
      <c r="S260" s="17">
        <v>42</v>
      </c>
      <c r="T260" s="22" t="s">
        <v>201</v>
      </c>
    </row>
    <row r="261" spans="1:20">
      <c r="A261" s="17">
        <v>41</v>
      </c>
      <c r="B261" s="22" t="s">
        <v>202</v>
      </c>
      <c r="C261" s="22"/>
      <c r="D261" s="17">
        <v>41</v>
      </c>
      <c r="E261" s="22" t="s">
        <v>202</v>
      </c>
      <c r="F261" s="16"/>
      <c r="G261" s="17">
        <v>41</v>
      </c>
      <c r="H261" s="22" t="s">
        <v>202</v>
      </c>
      <c r="I261" s="16"/>
      <c r="J261" s="17">
        <v>41</v>
      </c>
      <c r="K261" s="22" t="s">
        <v>202</v>
      </c>
      <c r="L261" s="16"/>
      <c r="M261" s="17">
        <v>41</v>
      </c>
      <c r="N261" s="22" t="s">
        <v>202</v>
      </c>
      <c r="O261" s="16"/>
      <c r="P261" s="17">
        <v>41</v>
      </c>
      <c r="Q261" s="22" t="s">
        <v>202</v>
      </c>
      <c r="R261" s="16"/>
      <c r="S261" s="17">
        <v>41</v>
      </c>
      <c r="T261" s="22" t="s">
        <v>202</v>
      </c>
    </row>
    <row r="262" spans="1:20">
      <c r="A262" s="17">
        <v>40</v>
      </c>
      <c r="B262" s="22" t="s">
        <v>203</v>
      </c>
      <c r="C262" s="22"/>
      <c r="D262" s="17">
        <v>40</v>
      </c>
      <c r="E262" s="22" t="s">
        <v>203</v>
      </c>
      <c r="F262" s="16"/>
      <c r="G262" s="17">
        <v>40</v>
      </c>
      <c r="H262" s="22" t="s">
        <v>203</v>
      </c>
      <c r="I262" s="16"/>
      <c r="J262" s="17">
        <v>40</v>
      </c>
      <c r="K262" s="22" t="s">
        <v>203</v>
      </c>
      <c r="L262" s="16"/>
      <c r="M262" s="17">
        <v>40</v>
      </c>
      <c r="N262" s="22" t="s">
        <v>203</v>
      </c>
      <c r="O262" s="16"/>
      <c r="P262" s="17">
        <v>40</v>
      </c>
      <c r="Q262" s="22" t="s">
        <v>203</v>
      </c>
      <c r="R262" s="16"/>
      <c r="S262" s="17">
        <v>40</v>
      </c>
      <c r="T262" s="22" t="s">
        <v>203</v>
      </c>
    </row>
    <row r="263" spans="1:20">
      <c r="A263" s="17">
        <v>39</v>
      </c>
      <c r="B263" s="22" t="s">
        <v>204</v>
      </c>
      <c r="C263" s="22"/>
      <c r="D263" s="17">
        <v>39</v>
      </c>
      <c r="E263" s="22" t="s">
        <v>204</v>
      </c>
      <c r="F263" s="16"/>
      <c r="G263" s="17">
        <v>39</v>
      </c>
      <c r="H263" s="22" t="s">
        <v>204</v>
      </c>
      <c r="I263" s="16"/>
      <c r="J263" s="17">
        <v>39</v>
      </c>
      <c r="K263" s="22" t="s">
        <v>204</v>
      </c>
      <c r="L263" s="16"/>
      <c r="M263" s="17">
        <v>39</v>
      </c>
      <c r="N263" s="22" t="s">
        <v>204</v>
      </c>
      <c r="O263" s="16"/>
      <c r="P263" s="17">
        <v>39</v>
      </c>
      <c r="Q263" s="22" t="s">
        <v>204</v>
      </c>
      <c r="R263" s="16"/>
      <c r="S263" s="17">
        <v>39</v>
      </c>
      <c r="T263" s="22" t="s">
        <v>204</v>
      </c>
    </row>
    <row r="264" spans="1:20">
      <c r="A264" s="17">
        <v>38</v>
      </c>
      <c r="B264" s="22" t="s">
        <v>205</v>
      </c>
      <c r="C264" s="22"/>
      <c r="D264" s="17">
        <v>38</v>
      </c>
      <c r="E264" s="22" t="s">
        <v>205</v>
      </c>
      <c r="F264" s="16"/>
      <c r="G264" s="17">
        <v>38</v>
      </c>
      <c r="H264" s="22" t="s">
        <v>205</v>
      </c>
      <c r="I264" s="16"/>
      <c r="J264" s="17">
        <v>38</v>
      </c>
      <c r="K264" s="22" t="s">
        <v>205</v>
      </c>
      <c r="L264" s="16"/>
      <c r="M264" s="17">
        <v>38</v>
      </c>
      <c r="N264" s="22" t="s">
        <v>205</v>
      </c>
      <c r="O264" s="16"/>
      <c r="P264" s="17">
        <v>38</v>
      </c>
      <c r="Q264" s="22" t="s">
        <v>205</v>
      </c>
      <c r="R264" s="16"/>
      <c r="S264" s="17">
        <v>38</v>
      </c>
      <c r="T264" s="22" t="s">
        <v>205</v>
      </c>
    </row>
    <row r="265" spans="1:20">
      <c r="A265" s="17">
        <v>37</v>
      </c>
      <c r="B265" s="22" t="s">
        <v>206</v>
      </c>
      <c r="C265" s="22"/>
      <c r="D265" s="17">
        <v>37</v>
      </c>
      <c r="E265" s="22" t="s">
        <v>206</v>
      </c>
      <c r="F265" s="16"/>
      <c r="G265" s="17">
        <v>37</v>
      </c>
      <c r="H265" s="22" t="s">
        <v>206</v>
      </c>
      <c r="I265" s="16"/>
      <c r="J265" s="17">
        <v>37</v>
      </c>
      <c r="K265" s="22" t="s">
        <v>206</v>
      </c>
      <c r="L265" s="16"/>
      <c r="M265" s="17">
        <v>37</v>
      </c>
      <c r="N265" s="22" t="s">
        <v>206</v>
      </c>
      <c r="O265" s="16"/>
      <c r="P265" s="17">
        <v>37</v>
      </c>
      <c r="Q265" s="22" t="s">
        <v>206</v>
      </c>
      <c r="R265" s="16"/>
      <c r="S265" s="17">
        <v>37</v>
      </c>
      <c r="T265" s="22" t="s">
        <v>206</v>
      </c>
    </row>
    <row r="266" spans="1:20">
      <c r="A266" s="17">
        <v>36</v>
      </c>
      <c r="B266" s="22" t="s">
        <v>207</v>
      </c>
      <c r="C266" s="22"/>
      <c r="D266" s="17">
        <v>36</v>
      </c>
      <c r="E266" s="22" t="s">
        <v>207</v>
      </c>
      <c r="F266" s="16"/>
      <c r="G266" s="17">
        <v>36</v>
      </c>
      <c r="H266" s="22" t="s">
        <v>207</v>
      </c>
      <c r="I266" s="16"/>
      <c r="J266" s="17">
        <v>36</v>
      </c>
      <c r="K266" s="22" t="s">
        <v>207</v>
      </c>
      <c r="L266" s="16"/>
      <c r="M266" s="17">
        <v>36</v>
      </c>
      <c r="N266" s="22" t="s">
        <v>207</v>
      </c>
      <c r="O266" s="16"/>
      <c r="P266" s="17">
        <v>36</v>
      </c>
      <c r="Q266" s="22" t="s">
        <v>207</v>
      </c>
      <c r="R266" s="16"/>
      <c r="S266" s="17">
        <v>36</v>
      </c>
      <c r="T266" s="22" t="s">
        <v>207</v>
      </c>
    </row>
    <row r="267" spans="1:20">
      <c r="A267" s="17">
        <v>35</v>
      </c>
      <c r="B267" s="22" t="s">
        <v>208</v>
      </c>
      <c r="C267" s="22"/>
      <c r="D267" s="17">
        <v>35</v>
      </c>
      <c r="E267" s="22" t="s">
        <v>208</v>
      </c>
      <c r="F267" s="16"/>
      <c r="G267" s="17">
        <v>35</v>
      </c>
      <c r="H267" s="22" t="s">
        <v>208</v>
      </c>
      <c r="I267" s="16"/>
      <c r="J267" s="17">
        <v>35</v>
      </c>
      <c r="K267" s="22" t="s">
        <v>208</v>
      </c>
      <c r="L267" s="16"/>
      <c r="M267" s="17">
        <v>35</v>
      </c>
      <c r="N267" s="22" t="s">
        <v>208</v>
      </c>
      <c r="O267" s="16"/>
      <c r="P267" s="17">
        <v>35</v>
      </c>
      <c r="Q267" s="22" t="s">
        <v>208</v>
      </c>
      <c r="R267" s="16"/>
      <c r="S267" s="17">
        <v>35</v>
      </c>
      <c r="T267" s="22" t="s">
        <v>208</v>
      </c>
    </row>
    <row r="268" spans="1:20">
      <c r="A268" s="17">
        <v>34</v>
      </c>
      <c r="B268" s="22" t="s">
        <v>209</v>
      </c>
      <c r="C268" s="22"/>
      <c r="D268" s="17">
        <v>34</v>
      </c>
      <c r="E268" s="22" t="s">
        <v>209</v>
      </c>
      <c r="F268" s="16"/>
      <c r="G268" s="17">
        <v>34</v>
      </c>
      <c r="H268" s="22" t="s">
        <v>209</v>
      </c>
      <c r="I268" s="16"/>
      <c r="J268" s="17">
        <v>34</v>
      </c>
      <c r="K268" s="22" t="s">
        <v>209</v>
      </c>
      <c r="L268" s="16"/>
      <c r="M268" s="17">
        <v>34</v>
      </c>
      <c r="N268" s="22" t="s">
        <v>209</v>
      </c>
      <c r="O268" s="16"/>
      <c r="P268" s="17">
        <v>34</v>
      </c>
      <c r="Q268" s="22" t="s">
        <v>209</v>
      </c>
      <c r="R268" s="16"/>
      <c r="S268" s="17">
        <v>34</v>
      </c>
      <c r="T268" s="22" t="s">
        <v>209</v>
      </c>
    </row>
    <row r="269" spans="1:20">
      <c r="A269" s="17">
        <v>33</v>
      </c>
      <c r="B269" s="22" t="s">
        <v>210</v>
      </c>
      <c r="C269" s="22"/>
      <c r="D269" s="17">
        <v>33</v>
      </c>
      <c r="E269" s="22" t="s">
        <v>210</v>
      </c>
      <c r="F269" s="16"/>
      <c r="G269" s="17">
        <v>33</v>
      </c>
      <c r="H269" s="22" t="s">
        <v>210</v>
      </c>
      <c r="I269" s="16"/>
      <c r="J269" s="17">
        <v>33</v>
      </c>
      <c r="K269" s="22" t="s">
        <v>210</v>
      </c>
      <c r="L269" s="16"/>
      <c r="M269" s="17">
        <v>33</v>
      </c>
      <c r="N269" s="22" t="s">
        <v>210</v>
      </c>
      <c r="O269" s="16"/>
      <c r="P269" s="17">
        <v>33</v>
      </c>
      <c r="Q269" s="22" t="s">
        <v>210</v>
      </c>
      <c r="R269" s="16"/>
      <c r="S269" s="17">
        <v>33</v>
      </c>
      <c r="T269" s="22" t="s">
        <v>210</v>
      </c>
    </row>
    <row r="270" spans="1:20">
      <c r="A270" s="17">
        <v>32</v>
      </c>
      <c r="B270" s="22" t="s">
        <v>211</v>
      </c>
      <c r="C270" s="22"/>
      <c r="D270" s="17">
        <v>32</v>
      </c>
      <c r="E270" s="22" t="s">
        <v>211</v>
      </c>
      <c r="F270" s="16"/>
      <c r="G270" s="17">
        <v>32</v>
      </c>
      <c r="H270" s="22" t="s">
        <v>211</v>
      </c>
      <c r="I270" s="16"/>
      <c r="J270" s="17">
        <v>32</v>
      </c>
      <c r="K270" s="22" t="s">
        <v>211</v>
      </c>
      <c r="L270" s="16"/>
      <c r="M270" s="17">
        <v>32</v>
      </c>
      <c r="N270" s="22" t="s">
        <v>211</v>
      </c>
      <c r="O270" s="16"/>
      <c r="P270" s="17">
        <v>32</v>
      </c>
      <c r="Q270" s="22" t="s">
        <v>211</v>
      </c>
      <c r="R270" s="16"/>
      <c r="S270" s="17">
        <v>32</v>
      </c>
      <c r="T270" s="22" t="s">
        <v>211</v>
      </c>
    </row>
    <row r="271" spans="1:20">
      <c r="A271" s="17">
        <v>31</v>
      </c>
      <c r="B271" s="22" t="s">
        <v>212</v>
      </c>
      <c r="C271" s="22"/>
      <c r="D271" s="17">
        <v>31</v>
      </c>
      <c r="E271" s="22" t="s">
        <v>212</v>
      </c>
      <c r="F271" s="16"/>
      <c r="G271" s="17">
        <v>31</v>
      </c>
      <c r="H271" s="22" t="s">
        <v>212</v>
      </c>
      <c r="I271" s="16"/>
      <c r="J271" s="17">
        <v>31</v>
      </c>
      <c r="K271" s="22" t="s">
        <v>212</v>
      </c>
      <c r="L271" s="16"/>
      <c r="M271" s="17">
        <v>31</v>
      </c>
      <c r="N271" s="22" t="s">
        <v>212</v>
      </c>
      <c r="O271" s="16"/>
      <c r="P271" s="17">
        <v>31</v>
      </c>
      <c r="Q271" s="22" t="s">
        <v>212</v>
      </c>
      <c r="R271" s="16"/>
      <c r="S271" s="17">
        <v>31</v>
      </c>
      <c r="T271" s="22" t="s">
        <v>212</v>
      </c>
    </row>
    <row r="272" spans="1:20">
      <c r="A272" s="17">
        <v>30</v>
      </c>
      <c r="B272" s="22" t="s">
        <v>213</v>
      </c>
      <c r="C272" s="22"/>
      <c r="D272" s="17">
        <v>30</v>
      </c>
      <c r="E272" s="22" t="s">
        <v>213</v>
      </c>
      <c r="F272" s="16"/>
      <c r="G272" s="17">
        <v>30</v>
      </c>
      <c r="H272" s="22" t="s">
        <v>213</v>
      </c>
      <c r="I272" s="16"/>
      <c r="J272" s="17">
        <v>30</v>
      </c>
      <c r="K272" s="22" t="s">
        <v>213</v>
      </c>
      <c r="L272" s="16"/>
      <c r="M272" s="17">
        <v>30</v>
      </c>
      <c r="N272" s="22" t="s">
        <v>213</v>
      </c>
      <c r="O272" s="16"/>
      <c r="P272" s="17">
        <v>30</v>
      </c>
      <c r="Q272" s="22" t="s">
        <v>213</v>
      </c>
      <c r="R272" s="16"/>
      <c r="S272" s="17">
        <v>30</v>
      </c>
      <c r="T272" s="22" t="s">
        <v>213</v>
      </c>
    </row>
    <row r="273" spans="1:20">
      <c r="A273" s="17">
        <v>29</v>
      </c>
      <c r="B273" s="22" t="s">
        <v>214</v>
      </c>
      <c r="C273" s="22"/>
      <c r="D273" s="17">
        <v>29</v>
      </c>
      <c r="E273" s="22" t="s">
        <v>214</v>
      </c>
      <c r="F273" s="16"/>
      <c r="G273" s="17">
        <v>29</v>
      </c>
      <c r="H273" s="22" t="s">
        <v>214</v>
      </c>
      <c r="I273" s="16"/>
      <c r="J273" s="17">
        <v>29</v>
      </c>
      <c r="K273" s="22" t="s">
        <v>214</v>
      </c>
      <c r="L273" s="16"/>
      <c r="M273" s="17">
        <v>29</v>
      </c>
      <c r="N273" s="22" t="s">
        <v>214</v>
      </c>
      <c r="O273" s="16"/>
      <c r="P273" s="17">
        <v>29</v>
      </c>
      <c r="Q273" s="22" t="s">
        <v>214</v>
      </c>
      <c r="R273" s="16"/>
      <c r="S273" s="17">
        <v>29</v>
      </c>
      <c r="T273" s="22" t="s">
        <v>214</v>
      </c>
    </row>
    <row r="274" spans="1:20">
      <c r="A274" s="17">
        <v>28</v>
      </c>
      <c r="B274" s="22" t="s">
        <v>215</v>
      </c>
      <c r="C274" s="22"/>
      <c r="D274" s="17">
        <v>28</v>
      </c>
      <c r="E274" s="22" t="s">
        <v>215</v>
      </c>
      <c r="F274" s="16"/>
      <c r="G274" s="17">
        <v>28</v>
      </c>
      <c r="H274" s="22" t="s">
        <v>215</v>
      </c>
      <c r="I274" s="16"/>
      <c r="J274" s="17">
        <v>28</v>
      </c>
      <c r="K274" s="22" t="s">
        <v>215</v>
      </c>
      <c r="L274" s="16"/>
      <c r="M274" s="17">
        <v>28</v>
      </c>
      <c r="N274" s="22" t="s">
        <v>215</v>
      </c>
      <c r="O274" s="16"/>
      <c r="P274" s="17">
        <v>28</v>
      </c>
      <c r="Q274" s="22" t="s">
        <v>215</v>
      </c>
      <c r="R274" s="16"/>
      <c r="S274" s="17">
        <v>28</v>
      </c>
      <c r="T274" s="22" t="s">
        <v>215</v>
      </c>
    </row>
    <row r="275" spans="1:20">
      <c r="A275" s="17">
        <v>27</v>
      </c>
      <c r="B275" s="22" t="s">
        <v>216</v>
      </c>
      <c r="C275" s="22"/>
      <c r="D275" s="17">
        <v>27</v>
      </c>
      <c r="E275" s="22" t="s">
        <v>216</v>
      </c>
      <c r="F275" s="16"/>
      <c r="G275" s="17">
        <v>27</v>
      </c>
      <c r="H275" s="22" t="s">
        <v>216</v>
      </c>
      <c r="I275" s="16"/>
      <c r="J275" s="17">
        <v>27</v>
      </c>
      <c r="K275" s="22" t="s">
        <v>216</v>
      </c>
      <c r="L275" s="16"/>
      <c r="M275" s="17">
        <v>27</v>
      </c>
      <c r="N275" s="22" t="s">
        <v>216</v>
      </c>
      <c r="O275" s="16"/>
      <c r="P275" s="17">
        <v>27</v>
      </c>
      <c r="Q275" s="22" t="s">
        <v>216</v>
      </c>
      <c r="R275" s="16"/>
      <c r="S275" s="17">
        <v>27</v>
      </c>
      <c r="T275" s="22" t="s">
        <v>216</v>
      </c>
    </row>
    <row r="276" spans="1:20">
      <c r="A276" s="17">
        <v>26</v>
      </c>
      <c r="B276" s="22" t="s">
        <v>217</v>
      </c>
      <c r="C276" s="22"/>
      <c r="D276" s="17">
        <v>26</v>
      </c>
      <c r="E276" s="22" t="s">
        <v>217</v>
      </c>
      <c r="F276" s="16"/>
      <c r="G276" s="17">
        <v>26</v>
      </c>
      <c r="H276" s="22" t="s">
        <v>217</v>
      </c>
      <c r="I276" s="16"/>
      <c r="J276" s="17">
        <v>26</v>
      </c>
      <c r="K276" s="22" t="s">
        <v>217</v>
      </c>
      <c r="L276" s="16"/>
      <c r="M276" s="17">
        <v>26</v>
      </c>
      <c r="N276" s="22" t="s">
        <v>217</v>
      </c>
      <c r="O276" s="16"/>
      <c r="P276" s="17">
        <v>26</v>
      </c>
      <c r="Q276" s="22" t="s">
        <v>217</v>
      </c>
      <c r="R276" s="16"/>
      <c r="S276" s="17">
        <v>26</v>
      </c>
      <c r="T276" s="22" t="s">
        <v>217</v>
      </c>
    </row>
    <row r="277" spans="1:20">
      <c r="A277" s="17">
        <v>25</v>
      </c>
      <c r="B277" s="22" t="s">
        <v>218</v>
      </c>
      <c r="C277" s="22"/>
      <c r="D277" s="17">
        <v>25</v>
      </c>
      <c r="E277" s="22" t="s">
        <v>218</v>
      </c>
      <c r="F277" s="16"/>
      <c r="G277" s="17">
        <v>25</v>
      </c>
      <c r="H277" s="22" t="s">
        <v>218</v>
      </c>
      <c r="I277" s="16"/>
      <c r="J277" s="17">
        <v>25</v>
      </c>
      <c r="K277" s="22" t="s">
        <v>218</v>
      </c>
      <c r="L277" s="16"/>
      <c r="M277" s="17">
        <v>25</v>
      </c>
      <c r="N277" s="22" t="s">
        <v>218</v>
      </c>
      <c r="O277" s="16"/>
      <c r="P277" s="17">
        <v>25</v>
      </c>
      <c r="Q277" s="22" t="s">
        <v>218</v>
      </c>
      <c r="R277" s="16"/>
      <c r="S277" s="17">
        <v>25</v>
      </c>
      <c r="T277" s="22" t="s">
        <v>218</v>
      </c>
    </row>
    <row r="278" spans="1:20">
      <c r="A278" s="17">
        <v>24</v>
      </c>
      <c r="B278" s="22" t="s">
        <v>219</v>
      </c>
      <c r="C278" s="22"/>
      <c r="D278" s="17">
        <v>24</v>
      </c>
      <c r="E278" s="22" t="s">
        <v>219</v>
      </c>
      <c r="F278" s="16"/>
      <c r="G278" s="17">
        <v>24</v>
      </c>
      <c r="H278" s="22" t="s">
        <v>219</v>
      </c>
      <c r="I278" s="16"/>
      <c r="J278" s="17">
        <v>24</v>
      </c>
      <c r="K278" s="22" t="s">
        <v>219</v>
      </c>
      <c r="L278" s="16"/>
      <c r="M278" s="17">
        <v>24</v>
      </c>
      <c r="N278" s="22" t="s">
        <v>219</v>
      </c>
      <c r="O278" s="16"/>
      <c r="P278" s="17">
        <v>24</v>
      </c>
      <c r="Q278" s="22" t="s">
        <v>219</v>
      </c>
      <c r="R278" s="16"/>
      <c r="S278" s="17">
        <v>24</v>
      </c>
      <c r="T278" s="22" t="s">
        <v>219</v>
      </c>
    </row>
    <row r="279" spans="1:20">
      <c r="A279" s="17">
        <v>23</v>
      </c>
      <c r="B279" s="22" t="s">
        <v>220</v>
      </c>
      <c r="C279" s="22"/>
      <c r="D279" s="17">
        <v>23</v>
      </c>
      <c r="E279" s="22" t="s">
        <v>220</v>
      </c>
      <c r="F279" s="16"/>
      <c r="G279" s="17">
        <v>23</v>
      </c>
      <c r="H279" s="22" t="s">
        <v>220</v>
      </c>
      <c r="I279" s="16"/>
      <c r="J279" s="17">
        <v>23</v>
      </c>
      <c r="K279" s="22" t="s">
        <v>220</v>
      </c>
      <c r="L279" s="16"/>
      <c r="M279" s="17">
        <v>23</v>
      </c>
      <c r="N279" s="22" t="s">
        <v>220</v>
      </c>
      <c r="O279" s="16"/>
      <c r="P279" s="17">
        <v>23</v>
      </c>
      <c r="Q279" s="22" t="s">
        <v>220</v>
      </c>
      <c r="R279" s="16"/>
      <c r="S279" s="17">
        <v>23</v>
      </c>
      <c r="T279" s="22" t="s">
        <v>220</v>
      </c>
    </row>
    <row r="280" spans="1:20">
      <c r="A280" s="17">
        <v>22</v>
      </c>
      <c r="B280" s="22" t="s">
        <v>221</v>
      </c>
      <c r="C280" s="22"/>
      <c r="D280" s="17">
        <v>22</v>
      </c>
      <c r="E280" s="22" t="s">
        <v>221</v>
      </c>
      <c r="F280" s="16"/>
      <c r="G280" s="17">
        <v>22</v>
      </c>
      <c r="H280" s="22" t="s">
        <v>221</v>
      </c>
      <c r="I280" s="16"/>
      <c r="J280" s="17">
        <v>22</v>
      </c>
      <c r="K280" s="22" t="s">
        <v>221</v>
      </c>
      <c r="L280" s="16"/>
      <c r="M280" s="17">
        <v>22</v>
      </c>
      <c r="N280" s="22" t="s">
        <v>221</v>
      </c>
      <c r="O280" s="16"/>
      <c r="P280" s="17">
        <v>22</v>
      </c>
      <c r="Q280" s="22" t="s">
        <v>221</v>
      </c>
      <c r="R280" s="16"/>
      <c r="S280" s="17">
        <v>22</v>
      </c>
      <c r="T280" s="22" t="s">
        <v>221</v>
      </c>
    </row>
    <row r="281" spans="1:20">
      <c r="A281" s="17">
        <v>21</v>
      </c>
      <c r="B281" s="22" t="s">
        <v>222</v>
      </c>
      <c r="C281" s="22"/>
      <c r="D281" s="17">
        <v>21</v>
      </c>
      <c r="E281" s="22" t="s">
        <v>222</v>
      </c>
      <c r="F281" s="16"/>
      <c r="G281" s="17">
        <v>21</v>
      </c>
      <c r="H281" s="22" t="s">
        <v>222</v>
      </c>
      <c r="I281" s="16"/>
      <c r="J281" s="17">
        <v>21</v>
      </c>
      <c r="K281" s="22" t="s">
        <v>222</v>
      </c>
      <c r="L281" s="16"/>
      <c r="M281" s="17">
        <v>21</v>
      </c>
      <c r="N281" s="22" t="s">
        <v>222</v>
      </c>
      <c r="O281" s="16"/>
      <c r="P281" s="17">
        <v>21</v>
      </c>
      <c r="Q281" s="22" t="s">
        <v>222</v>
      </c>
      <c r="R281" s="16"/>
      <c r="S281" s="17">
        <v>21</v>
      </c>
      <c r="T281" s="22" t="s">
        <v>222</v>
      </c>
    </row>
    <row r="282" spans="1:20">
      <c r="A282" s="17">
        <v>20</v>
      </c>
      <c r="B282" s="22" t="s">
        <v>223</v>
      </c>
      <c r="C282" s="22"/>
      <c r="D282" s="17">
        <v>20</v>
      </c>
      <c r="E282" s="22" t="s">
        <v>223</v>
      </c>
      <c r="F282" s="16"/>
      <c r="G282" s="17">
        <v>20</v>
      </c>
      <c r="H282" s="22" t="s">
        <v>223</v>
      </c>
      <c r="I282" s="16"/>
      <c r="J282" s="17">
        <v>20</v>
      </c>
      <c r="K282" s="22" t="s">
        <v>223</v>
      </c>
      <c r="L282" s="16"/>
      <c r="M282" s="17">
        <v>20</v>
      </c>
      <c r="N282" s="22" t="s">
        <v>223</v>
      </c>
      <c r="O282" s="16"/>
      <c r="P282" s="17">
        <v>20</v>
      </c>
      <c r="Q282" s="22" t="s">
        <v>223</v>
      </c>
      <c r="R282" s="16"/>
      <c r="S282" s="17">
        <v>20</v>
      </c>
      <c r="T282" s="22" t="s">
        <v>223</v>
      </c>
    </row>
    <row r="283" spans="1:20">
      <c r="A283" s="17">
        <v>19</v>
      </c>
      <c r="B283" s="22" t="s">
        <v>224</v>
      </c>
      <c r="C283" s="22"/>
      <c r="D283" s="17">
        <v>19</v>
      </c>
      <c r="E283" s="22" t="s">
        <v>224</v>
      </c>
      <c r="F283" s="16"/>
      <c r="G283" s="17">
        <v>19</v>
      </c>
      <c r="H283" s="22" t="s">
        <v>224</v>
      </c>
      <c r="I283" s="16"/>
      <c r="J283" s="17">
        <v>19</v>
      </c>
      <c r="K283" s="22" t="s">
        <v>224</v>
      </c>
      <c r="L283" s="16"/>
      <c r="M283" s="17">
        <v>19</v>
      </c>
      <c r="N283" s="22" t="s">
        <v>224</v>
      </c>
      <c r="O283" s="16"/>
      <c r="P283" s="17">
        <v>19</v>
      </c>
      <c r="Q283" s="22" t="s">
        <v>224</v>
      </c>
      <c r="R283" s="16"/>
      <c r="S283" s="17">
        <v>19</v>
      </c>
      <c r="T283" s="22" t="s">
        <v>224</v>
      </c>
    </row>
    <row r="284" spans="1:20">
      <c r="A284" s="17">
        <v>18</v>
      </c>
      <c r="B284" s="22" t="s">
        <v>225</v>
      </c>
      <c r="C284" s="22"/>
      <c r="D284" s="17">
        <v>18</v>
      </c>
      <c r="E284" s="22" t="s">
        <v>225</v>
      </c>
      <c r="F284" s="16"/>
      <c r="G284" s="17">
        <v>18</v>
      </c>
      <c r="H284" s="22" t="s">
        <v>225</v>
      </c>
      <c r="I284" s="16"/>
      <c r="J284" s="17">
        <v>18</v>
      </c>
      <c r="K284" s="22" t="s">
        <v>225</v>
      </c>
      <c r="L284" s="16"/>
      <c r="M284" s="17">
        <v>18</v>
      </c>
      <c r="N284" s="22" t="s">
        <v>225</v>
      </c>
      <c r="O284" s="16"/>
      <c r="P284" s="17">
        <v>18</v>
      </c>
      <c r="Q284" s="22" t="s">
        <v>225</v>
      </c>
      <c r="R284" s="16"/>
      <c r="S284" s="17">
        <v>18</v>
      </c>
      <c r="T284" s="22" t="s">
        <v>225</v>
      </c>
    </row>
    <row r="285" spans="1:20">
      <c r="A285" s="17">
        <v>17</v>
      </c>
      <c r="B285" s="22" t="s">
        <v>226</v>
      </c>
      <c r="C285" s="22"/>
      <c r="D285" s="17">
        <v>17</v>
      </c>
      <c r="E285" s="22" t="s">
        <v>226</v>
      </c>
      <c r="F285" s="16"/>
      <c r="G285" s="17">
        <v>17</v>
      </c>
      <c r="H285" s="22" t="s">
        <v>226</v>
      </c>
      <c r="I285" s="16"/>
      <c r="J285" s="17">
        <v>17</v>
      </c>
      <c r="K285" s="22" t="s">
        <v>226</v>
      </c>
      <c r="L285" s="16"/>
      <c r="M285" s="17">
        <v>17</v>
      </c>
      <c r="N285" s="22" t="s">
        <v>226</v>
      </c>
      <c r="O285" s="16"/>
      <c r="P285" s="17">
        <v>17</v>
      </c>
      <c r="Q285" s="22" t="s">
        <v>226</v>
      </c>
      <c r="R285" s="16"/>
      <c r="S285" s="17">
        <v>17</v>
      </c>
      <c r="T285" s="22" t="s">
        <v>226</v>
      </c>
    </row>
    <row r="286" spans="1:20">
      <c r="A286" s="17">
        <v>16</v>
      </c>
      <c r="B286" s="22" t="s">
        <v>227</v>
      </c>
      <c r="C286" s="22"/>
      <c r="D286" s="17">
        <v>16</v>
      </c>
      <c r="E286" s="22" t="s">
        <v>227</v>
      </c>
      <c r="F286" s="16"/>
      <c r="G286" s="17">
        <v>16</v>
      </c>
      <c r="H286" s="22" t="s">
        <v>227</v>
      </c>
      <c r="I286" s="16"/>
      <c r="J286" s="17">
        <v>16</v>
      </c>
      <c r="K286" s="22" t="s">
        <v>227</v>
      </c>
      <c r="L286" s="16"/>
      <c r="M286" s="17">
        <v>16</v>
      </c>
      <c r="N286" s="22" t="s">
        <v>227</v>
      </c>
      <c r="O286" s="16"/>
      <c r="P286" s="17">
        <v>16</v>
      </c>
      <c r="Q286" s="22" t="s">
        <v>227</v>
      </c>
      <c r="R286" s="16"/>
      <c r="S286" s="17">
        <v>16</v>
      </c>
      <c r="T286" s="22" t="s">
        <v>227</v>
      </c>
    </row>
    <row r="287" spans="1:20">
      <c r="A287" s="17">
        <v>15</v>
      </c>
      <c r="B287" s="22" t="s">
        <v>228</v>
      </c>
      <c r="C287" s="22"/>
      <c r="D287" s="17">
        <v>15</v>
      </c>
      <c r="E287" s="22" t="s">
        <v>228</v>
      </c>
      <c r="F287" s="16"/>
      <c r="G287" s="17">
        <v>15</v>
      </c>
      <c r="H287" s="22" t="s">
        <v>228</v>
      </c>
      <c r="I287" s="16"/>
      <c r="J287" s="17">
        <v>15</v>
      </c>
      <c r="K287" s="22" t="s">
        <v>228</v>
      </c>
      <c r="L287" s="16"/>
      <c r="M287" s="17">
        <v>15</v>
      </c>
      <c r="N287" s="22" t="s">
        <v>228</v>
      </c>
      <c r="O287" s="16"/>
      <c r="P287" s="17">
        <v>15</v>
      </c>
      <c r="Q287" s="22" t="s">
        <v>228</v>
      </c>
      <c r="R287" s="16"/>
      <c r="S287" s="17">
        <v>15</v>
      </c>
      <c r="T287" s="22" t="s">
        <v>228</v>
      </c>
    </row>
    <row r="288" spans="1:20">
      <c r="A288" s="17">
        <v>14</v>
      </c>
      <c r="B288" s="22" t="s">
        <v>229</v>
      </c>
      <c r="C288" s="22"/>
      <c r="D288" s="17">
        <v>14</v>
      </c>
      <c r="E288" s="22" t="s">
        <v>229</v>
      </c>
      <c r="F288" s="16"/>
      <c r="G288" s="17">
        <v>14</v>
      </c>
      <c r="H288" s="22" t="s">
        <v>229</v>
      </c>
      <c r="I288" s="16"/>
      <c r="J288" s="17">
        <v>14</v>
      </c>
      <c r="K288" s="22" t="s">
        <v>229</v>
      </c>
      <c r="L288" s="16"/>
      <c r="M288" s="17">
        <v>14</v>
      </c>
      <c r="N288" s="22" t="s">
        <v>229</v>
      </c>
      <c r="O288" s="16"/>
      <c r="P288" s="17">
        <v>14</v>
      </c>
      <c r="Q288" s="22" t="s">
        <v>229</v>
      </c>
      <c r="R288" s="16"/>
      <c r="S288" s="17">
        <v>14</v>
      </c>
      <c r="T288" s="22" t="s">
        <v>229</v>
      </c>
    </row>
    <row r="289" spans="1:20">
      <c r="A289" s="17">
        <v>13</v>
      </c>
      <c r="B289" s="22" t="s">
        <v>230</v>
      </c>
      <c r="C289" s="22"/>
      <c r="D289" s="17">
        <v>13</v>
      </c>
      <c r="E289" s="22" t="s">
        <v>230</v>
      </c>
      <c r="F289" s="16"/>
      <c r="G289" s="17">
        <v>13</v>
      </c>
      <c r="H289" s="22" t="s">
        <v>230</v>
      </c>
      <c r="I289" s="16"/>
      <c r="J289" s="17">
        <v>13</v>
      </c>
      <c r="K289" s="22" t="s">
        <v>230</v>
      </c>
      <c r="L289" s="16"/>
      <c r="M289" s="17">
        <v>13</v>
      </c>
      <c r="N289" s="22" t="s">
        <v>230</v>
      </c>
      <c r="O289" s="16"/>
      <c r="P289" s="17">
        <v>13</v>
      </c>
      <c r="Q289" s="22" t="s">
        <v>230</v>
      </c>
      <c r="R289" s="16"/>
      <c r="S289" s="17">
        <v>13</v>
      </c>
      <c r="T289" s="22" t="s">
        <v>230</v>
      </c>
    </row>
    <row r="290" spans="1:20">
      <c r="A290" s="17">
        <v>12</v>
      </c>
      <c r="B290" s="22" t="s">
        <v>231</v>
      </c>
      <c r="C290" s="22"/>
      <c r="D290" s="17">
        <v>12</v>
      </c>
      <c r="E290" s="22" t="s">
        <v>231</v>
      </c>
      <c r="F290" s="16"/>
      <c r="G290" s="17">
        <v>12</v>
      </c>
      <c r="H290" s="22" t="s">
        <v>231</v>
      </c>
      <c r="I290" s="16"/>
      <c r="J290" s="17">
        <v>12</v>
      </c>
      <c r="K290" s="22" t="s">
        <v>231</v>
      </c>
      <c r="L290" s="16"/>
      <c r="M290" s="17">
        <v>12</v>
      </c>
      <c r="N290" s="22" t="s">
        <v>231</v>
      </c>
      <c r="O290" s="16"/>
      <c r="P290" s="17">
        <v>12</v>
      </c>
      <c r="Q290" s="22" t="s">
        <v>231</v>
      </c>
      <c r="R290" s="16"/>
      <c r="S290" s="17">
        <v>12</v>
      </c>
      <c r="T290" s="22" t="s">
        <v>231</v>
      </c>
    </row>
    <row r="291" spans="1:20">
      <c r="A291" s="17">
        <v>11</v>
      </c>
      <c r="B291" s="22" t="s">
        <v>232</v>
      </c>
      <c r="C291" s="22"/>
      <c r="D291" s="17">
        <v>11</v>
      </c>
      <c r="E291" s="22" t="s">
        <v>232</v>
      </c>
      <c r="F291" s="16"/>
      <c r="G291" s="17">
        <v>11</v>
      </c>
      <c r="H291" s="22" t="s">
        <v>232</v>
      </c>
      <c r="I291" s="16"/>
      <c r="J291" s="17">
        <v>11</v>
      </c>
      <c r="K291" s="22" t="s">
        <v>232</v>
      </c>
      <c r="L291" s="16"/>
      <c r="M291" s="17">
        <v>11</v>
      </c>
      <c r="N291" s="22" t="s">
        <v>232</v>
      </c>
      <c r="O291" s="16"/>
      <c r="P291" s="17">
        <v>11</v>
      </c>
      <c r="Q291" s="22" t="s">
        <v>232</v>
      </c>
      <c r="R291" s="16"/>
      <c r="S291" s="17">
        <v>11</v>
      </c>
      <c r="T291" s="22" t="s">
        <v>232</v>
      </c>
    </row>
    <row r="292" spans="1:20">
      <c r="A292" s="17">
        <v>10</v>
      </c>
      <c r="B292" s="22" t="s">
        <v>233</v>
      </c>
      <c r="C292" s="22"/>
      <c r="D292" s="17">
        <v>10</v>
      </c>
      <c r="E292" s="22" t="s">
        <v>233</v>
      </c>
      <c r="F292" s="16"/>
      <c r="G292" s="17">
        <v>10</v>
      </c>
      <c r="H292" s="22" t="s">
        <v>233</v>
      </c>
      <c r="I292" s="16"/>
      <c r="J292" s="17">
        <v>10</v>
      </c>
      <c r="K292" s="22" t="s">
        <v>233</v>
      </c>
      <c r="L292" s="16"/>
      <c r="M292" s="17">
        <v>10</v>
      </c>
      <c r="N292" s="22" t="s">
        <v>233</v>
      </c>
      <c r="O292" s="16"/>
      <c r="P292" s="17">
        <v>10</v>
      </c>
      <c r="Q292" s="22" t="s">
        <v>233</v>
      </c>
      <c r="R292" s="16"/>
      <c r="S292" s="17">
        <v>10</v>
      </c>
      <c r="T292" s="22" t="s">
        <v>233</v>
      </c>
    </row>
    <row r="293" spans="1:20">
      <c r="A293" s="17">
        <v>9</v>
      </c>
      <c r="B293" s="22" t="s">
        <v>234</v>
      </c>
      <c r="C293" s="22"/>
      <c r="D293" s="17">
        <v>9</v>
      </c>
      <c r="E293" s="22" t="s">
        <v>234</v>
      </c>
      <c r="F293" s="16"/>
      <c r="G293" s="17">
        <v>9</v>
      </c>
      <c r="H293" s="22" t="s">
        <v>234</v>
      </c>
      <c r="I293" s="16"/>
      <c r="J293" s="17">
        <v>9</v>
      </c>
      <c r="K293" s="22" t="s">
        <v>234</v>
      </c>
      <c r="L293" s="16"/>
      <c r="M293" s="17">
        <v>9</v>
      </c>
      <c r="N293" s="22" t="s">
        <v>234</v>
      </c>
      <c r="O293" s="16"/>
      <c r="P293" s="17">
        <v>9</v>
      </c>
      <c r="Q293" s="22" t="s">
        <v>234</v>
      </c>
      <c r="R293" s="16"/>
      <c r="S293" s="17">
        <v>9</v>
      </c>
      <c r="T293" s="22" t="s">
        <v>234</v>
      </c>
    </row>
    <row r="294" spans="1:20">
      <c r="A294" s="17">
        <v>8</v>
      </c>
      <c r="B294" s="22" t="s">
        <v>235</v>
      </c>
      <c r="C294" s="22"/>
      <c r="D294" s="17">
        <v>8</v>
      </c>
      <c r="E294" s="22" t="s">
        <v>235</v>
      </c>
      <c r="F294" s="16"/>
      <c r="G294" s="17">
        <v>8</v>
      </c>
      <c r="H294" s="22" t="s">
        <v>235</v>
      </c>
      <c r="I294" s="16"/>
      <c r="J294" s="17">
        <v>8</v>
      </c>
      <c r="K294" s="22" t="s">
        <v>235</v>
      </c>
      <c r="L294" s="16"/>
      <c r="M294" s="17">
        <v>8</v>
      </c>
      <c r="N294" s="22" t="s">
        <v>235</v>
      </c>
      <c r="O294" s="16"/>
      <c r="P294" s="17">
        <v>8</v>
      </c>
      <c r="Q294" s="22" t="s">
        <v>235</v>
      </c>
      <c r="R294" s="16"/>
      <c r="S294" s="17">
        <v>8</v>
      </c>
      <c r="T294" s="22" t="s">
        <v>235</v>
      </c>
    </row>
    <row r="295" spans="1:20">
      <c r="A295" s="17">
        <v>7</v>
      </c>
      <c r="B295" s="22" t="s">
        <v>236</v>
      </c>
      <c r="C295" s="22"/>
      <c r="D295" s="17">
        <v>7</v>
      </c>
      <c r="E295" s="22" t="s">
        <v>236</v>
      </c>
      <c r="F295" s="16"/>
      <c r="G295" s="17">
        <v>7</v>
      </c>
      <c r="H295" s="22" t="s">
        <v>236</v>
      </c>
      <c r="I295" s="16"/>
      <c r="J295" s="17">
        <v>7</v>
      </c>
      <c r="K295" s="22" t="s">
        <v>236</v>
      </c>
      <c r="L295" s="16"/>
      <c r="M295" s="17">
        <v>7</v>
      </c>
      <c r="N295" s="22" t="s">
        <v>236</v>
      </c>
      <c r="O295" s="16"/>
      <c r="P295" s="17">
        <v>7</v>
      </c>
      <c r="Q295" s="22" t="s">
        <v>236</v>
      </c>
      <c r="R295" s="16"/>
      <c r="S295" s="17">
        <v>7</v>
      </c>
      <c r="T295" s="22" t="s">
        <v>236</v>
      </c>
    </row>
    <row r="296" spans="1:20">
      <c r="A296" s="17">
        <v>6</v>
      </c>
      <c r="B296" s="22" t="s">
        <v>237</v>
      </c>
      <c r="C296" s="22"/>
      <c r="D296" s="17">
        <v>6</v>
      </c>
      <c r="E296" s="22" t="s">
        <v>237</v>
      </c>
      <c r="F296" s="16"/>
      <c r="G296" s="17">
        <v>6</v>
      </c>
      <c r="H296" s="22" t="s">
        <v>237</v>
      </c>
      <c r="I296" s="16"/>
      <c r="J296" s="17">
        <v>6</v>
      </c>
      <c r="K296" s="22" t="s">
        <v>237</v>
      </c>
      <c r="L296" s="16"/>
      <c r="M296" s="17">
        <v>6</v>
      </c>
      <c r="N296" s="22" t="s">
        <v>237</v>
      </c>
      <c r="O296" s="16"/>
      <c r="P296" s="17">
        <v>6</v>
      </c>
      <c r="Q296" s="22" t="s">
        <v>237</v>
      </c>
      <c r="R296" s="16"/>
      <c r="S296" s="17">
        <v>6</v>
      </c>
      <c r="T296" s="22" t="s">
        <v>237</v>
      </c>
    </row>
    <row r="297" spans="1:20">
      <c r="A297" s="17">
        <v>5</v>
      </c>
      <c r="B297" s="22" t="s">
        <v>238</v>
      </c>
      <c r="C297" s="22"/>
      <c r="D297" s="17">
        <v>5</v>
      </c>
      <c r="E297" s="22" t="s">
        <v>238</v>
      </c>
      <c r="F297" s="16"/>
      <c r="G297" s="17">
        <v>5</v>
      </c>
      <c r="H297" s="22" t="s">
        <v>238</v>
      </c>
      <c r="I297" s="16"/>
      <c r="J297" s="17">
        <v>5</v>
      </c>
      <c r="K297" s="22" t="s">
        <v>238</v>
      </c>
      <c r="L297" s="16"/>
      <c r="M297" s="17">
        <v>5</v>
      </c>
      <c r="N297" s="22" t="s">
        <v>238</v>
      </c>
      <c r="O297" s="16"/>
      <c r="P297" s="17">
        <v>5</v>
      </c>
      <c r="Q297" s="22" t="s">
        <v>238</v>
      </c>
      <c r="R297" s="16"/>
      <c r="S297" s="17">
        <v>5</v>
      </c>
      <c r="T297" s="22" t="s">
        <v>238</v>
      </c>
    </row>
    <row r="298" spans="1:20">
      <c r="A298" s="17">
        <v>4</v>
      </c>
      <c r="B298" s="22" t="s">
        <v>239</v>
      </c>
      <c r="C298" s="22"/>
      <c r="D298" s="17">
        <v>4</v>
      </c>
      <c r="E298" s="22" t="s">
        <v>239</v>
      </c>
      <c r="F298" s="16"/>
      <c r="G298" s="17">
        <v>4</v>
      </c>
      <c r="H298" s="22" t="s">
        <v>239</v>
      </c>
      <c r="I298" s="16"/>
      <c r="J298" s="17">
        <v>4</v>
      </c>
      <c r="K298" s="22" t="s">
        <v>239</v>
      </c>
      <c r="L298" s="16"/>
      <c r="M298" s="17">
        <v>4</v>
      </c>
      <c r="N298" s="22" t="s">
        <v>239</v>
      </c>
      <c r="O298" s="16"/>
      <c r="P298" s="17">
        <v>4</v>
      </c>
      <c r="Q298" s="22" t="s">
        <v>239</v>
      </c>
      <c r="R298" s="16"/>
      <c r="S298" s="17">
        <v>4</v>
      </c>
      <c r="T298" s="22" t="s">
        <v>239</v>
      </c>
    </row>
    <row r="299" spans="1:20">
      <c r="A299" s="17">
        <v>3</v>
      </c>
      <c r="B299" s="22" t="s">
        <v>240</v>
      </c>
      <c r="C299" s="22"/>
      <c r="D299" s="17">
        <v>3</v>
      </c>
      <c r="E299" s="22" t="s">
        <v>240</v>
      </c>
      <c r="F299" s="16"/>
      <c r="G299" s="17">
        <v>3</v>
      </c>
      <c r="H299" s="22" t="s">
        <v>240</v>
      </c>
      <c r="I299" s="16"/>
      <c r="J299" s="17">
        <v>3</v>
      </c>
      <c r="K299" s="22" t="s">
        <v>240</v>
      </c>
      <c r="L299" s="16"/>
      <c r="M299" s="17">
        <v>3</v>
      </c>
      <c r="N299" s="22" t="s">
        <v>240</v>
      </c>
      <c r="O299" s="16"/>
      <c r="P299" s="17">
        <v>3</v>
      </c>
      <c r="Q299" s="22" t="s">
        <v>240</v>
      </c>
      <c r="R299" s="16"/>
      <c r="S299" s="17">
        <v>3</v>
      </c>
      <c r="T299" s="22" t="s">
        <v>240</v>
      </c>
    </row>
    <row r="300" spans="1:20">
      <c r="A300" s="17">
        <v>2</v>
      </c>
      <c r="B300" s="22" t="s">
        <v>241</v>
      </c>
      <c r="C300" s="22"/>
      <c r="D300" s="17">
        <v>2</v>
      </c>
      <c r="E300" s="22" t="s">
        <v>241</v>
      </c>
      <c r="F300" s="16"/>
      <c r="G300" s="17">
        <v>2</v>
      </c>
      <c r="H300" s="22" t="s">
        <v>241</v>
      </c>
      <c r="I300" s="16"/>
      <c r="J300" s="17">
        <v>2</v>
      </c>
      <c r="K300" s="22" t="s">
        <v>241</v>
      </c>
      <c r="L300" s="16"/>
      <c r="M300" s="17">
        <v>2</v>
      </c>
      <c r="N300" s="22" t="s">
        <v>241</v>
      </c>
      <c r="O300" s="16"/>
      <c r="P300" s="17">
        <v>2</v>
      </c>
      <c r="Q300" s="22" t="s">
        <v>241</v>
      </c>
      <c r="R300" s="16"/>
      <c r="S300" s="17">
        <v>2</v>
      </c>
      <c r="T300" s="22" t="s">
        <v>241</v>
      </c>
    </row>
    <row r="301" spans="1:20">
      <c r="A301" s="23">
        <v>1</v>
      </c>
      <c r="B301" s="22">
        <v>0</v>
      </c>
      <c r="C301" s="22"/>
      <c r="D301" s="23">
        <v>1</v>
      </c>
      <c r="E301" s="22">
        <v>0</v>
      </c>
      <c r="F301" s="16"/>
      <c r="G301" s="23">
        <v>1</v>
      </c>
      <c r="H301" s="22">
        <v>0</v>
      </c>
      <c r="I301" s="16"/>
      <c r="J301" s="23">
        <v>1</v>
      </c>
      <c r="K301" s="22">
        <v>0</v>
      </c>
      <c r="L301" s="16"/>
      <c r="M301" s="23">
        <v>1</v>
      </c>
      <c r="N301" s="22">
        <v>0</v>
      </c>
      <c r="O301" s="16"/>
      <c r="P301" s="23">
        <v>1</v>
      </c>
      <c r="Q301" s="22">
        <v>0</v>
      </c>
      <c r="R301" s="16"/>
      <c r="S301" s="23">
        <v>1</v>
      </c>
      <c r="T301" s="22">
        <v>0</v>
      </c>
    </row>
    <row r="302" spans="1:20">
      <c r="A302" s="23">
        <v>0</v>
      </c>
      <c r="B302" s="22" t="s">
        <v>242</v>
      </c>
      <c r="C302" s="22"/>
      <c r="D302" s="23">
        <v>0</v>
      </c>
      <c r="E302" s="22" t="s">
        <v>242</v>
      </c>
      <c r="F302" s="16"/>
      <c r="G302" s="23">
        <v>0</v>
      </c>
      <c r="H302" s="22" t="s">
        <v>242</v>
      </c>
      <c r="I302" s="16"/>
      <c r="J302" s="23">
        <v>0</v>
      </c>
      <c r="K302" s="22" t="s">
        <v>242</v>
      </c>
      <c r="L302" s="16"/>
      <c r="M302" s="23">
        <v>0</v>
      </c>
      <c r="N302" s="22" t="s">
        <v>242</v>
      </c>
      <c r="O302" s="16"/>
      <c r="P302" s="23">
        <v>0</v>
      </c>
      <c r="Q302" s="22" t="s">
        <v>242</v>
      </c>
      <c r="R302" s="16"/>
      <c r="S302" s="23">
        <v>0</v>
      </c>
      <c r="T302" s="22" t="s">
        <v>242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Z305"/>
  <sheetViews>
    <sheetView workbookViewId="0">
      <selection activeCell="B29" sqref="B29"/>
    </sheetView>
  </sheetViews>
  <sheetFormatPr baseColWidth="10" defaultRowHeight="15"/>
  <sheetData>
    <row r="1" spans="1:26">
      <c r="A1" s="25">
        <v>301</v>
      </c>
      <c r="B1" s="31"/>
      <c r="C1" s="26"/>
      <c r="D1" s="25">
        <v>301</v>
      </c>
      <c r="E1" s="31"/>
      <c r="F1" s="24"/>
      <c r="G1" s="25">
        <v>301</v>
      </c>
      <c r="H1" s="31"/>
      <c r="I1" s="24"/>
      <c r="J1" s="25">
        <v>301</v>
      </c>
      <c r="K1" s="31"/>
      <c r="L1" s="24"/>
      <c r="M1" s="25">
        <v>301</v>
      </c>
      <c r="N1" s="31"/>
      <c r="O1" s="24"/>
      <c r="P1" s="25">
        <v>301</v>
      </c>
      <c r="Q1" s="31"/>
      <c r="R1" s="24"/>
      <c r="S1" s="25">
        <v>301</v>
      </c>
      <c r="T1" s="31"/>
      <c r="U1" s="24"/>
      <c r="V1" s="25">
        <v>301</v>
      </c>
      <c r="W1" s="31"/>
      <c r="X1" s="26"/>
      <c r="Y1" s="25">
        <v>301</v>
      </c>
      <c r="Z1" s="31"/>
    </row>
    <row r="2" spans="1:26">
      <c r="A2" s="25">
        <v>300</v>
      </c>
      <c r="B2" s="27"/>
      <c r="C2" s="26"/>
      <c r="D2" s="25">
        <v>300</v>
      </c>
      <c r="E2" s="27"/>
      <c r="F2" s="24"/>
      <c r="G2" s="25">
        <v>300</v>
      </c>
      <c r="H2" s="27"/>
      <c r="I2" s="24"/>
      <c r="J2" s="25">
        <v>300</v>
      </c>
      <c r="K2" s="27"/>
      <c r="L2" s="24"/>
      <c r="M2" s="25">
        <v>300</v>
      </c>
      <c r="N2" s="27"/>
      <c r="O2" s="24"/>
      <c r="P2" s="25">
        <v>300</v>
      </c>
      <c r="Q2" s="27"/>
      <c r="R2" s="24"/>
      <c r="S2" s="25">
        <v>300</v>
      </c>
      <c r="T2" s="27"/>
      <c r="U2" s="24"/>
      <c r="V2" s="25">
        <v>300</v>
      </c>
      <c r="W2" s="27"/>
      <c r="X2" s="26"/>
      <c r="Y2" s="25">
        <v>300</v>
      </c>
      <c r="Z2" s="27"/>
    </row>
    <row r="3" spans="1:26">
      <c r="A3" s="25">
        <v>299</v>
      </c>
      <c r="B3" s="27"/>
      <c r="C3" s="26"/>
      <c r="D3" s="25">
        <v>299</v>
      </c>
      <c r="E3" s="27"/>
      <c r="F3" s="24"/>
      <c r="G3" s="25">
        <v>299</v>
      </c>
      <c r="H3" s="27"/>
      <c r="I3" s="24"/>
      <c r="J3" s="25">
        <v>299</v>
      </c>
      <c r="K3" s="27"/>
      <c r="L3" s="24"/>
      <c r="M3" s="25">
        <v>299</v>
      </c>
      <c r="N3" s="27"/>
      <c r="O3" s="24"/>
      <c r="P3" s="25">
        <v>299</v>
      </c>
      <c r="Q3" s="27"/>
      <c r="R3" s="24"/>
      <c r="S3" s="25">
        <v>299</v>
      </c>
      <c r="T3" s="27"/>
      <c r="U3" s="24"/>
      <c r="V3" s="25">
        <v>299</v>
      </c>
      <c r="W3" s="27"/>
      <c r="X3" s="26"/>
      <c r="Y3" s="25">
        <v>299</v>
      </c>
      <c r="Z3" s="27"/>
    </row>
    <row r="4" spans="1:26">
      <c r="A4" s="25">
        <v>298</v>
      </c>
      <c r="B4" s="27"/>
      <c r="C4" s="26"/>
      <c r="D4" s="25">
        <v>298</v>
      </c>
      <c r="E4" s="27"/>
      <c r="F4" s="24"/>
      <c r="G4" s="25">
        <v>298</v>
      </c>
      <c r="H4" s="27"/>
      <c r="I4" s="24"/>
      <c r="J4" s="25">
        <v>298</v>
      </c>
      <c r="K4" s="27"/>
      <c r="L4" s="24"/>
      <c r="M4" s="25">
        <v>298</v>
      </c>
      <c r="N4" s="27"/>
      <c r="O4" s="24"/>
      <c r="P4" s="25">
        <v>298</v>
      </c>
      <c r="Q4" s="27"/>
      <c r="R4" s="24"/>
      <c r="S4" s="25">
        <v>298</v>
      </c>
      <c r="T4" s="27"/>
      <c r="U4" s="24"/>
      <c r="V4" s="25">
        <v>298</v>
      </c>
      <c r="W4" s="27"/>
      <c r="X4" s="26"/>
      <c r="Y4" s="25">
        <v>298</v>
      </c>
      <c r="Z4" s="27"/>
    </row>
    <row r="5" spans="1:26">
      <c r="A5" s="25">
        <v>297</v>
      </c>
      <c r="B5" s="27"/>
      <c r="C5" s="26"/>
      <c r="D5" s="25">
        <v>297</v>
      </c>
      <c r="E5" s="27"/>
      <c r="F5" s="24"/>
      <c r="G5" s="25">
        <v>297</v>
      </c>
      <c r="H5" s="27"/>
      <c r="I5" s="24"/>
      <c r="J5" s="25">
        <v>297</v>
      </c>
      <c r="K5" s="27"/>
      <c r="L5" s="24"/>
      <c r="M5" s="25">
        <v>297</v>
      </c>
      <c r="N5" s="27"/>
      <c r="O5" s="24"/>
      <c r="P5" s="25">
        <v>297</v>
      </c>
      <c r="Q5" s="27"/>
      <c r="R5" s="24"/>
      <c r="S5" s="25">
        <v>297</v>
      </c>
      <c r="T5" s="27"/>
      <c r="U5" s="24"/>
      <c r="V5" s="25">
        <v>297</v>
      </c>
      <c r="W5" s="27"/>
      <c r="X5" s="26"/>
      <c r="Y5" s="25">
        <v>297</v>
      </c>
      <c r="Z5" s="27"/>
    </row>
    <row r="6" spans="1:26">
      <c r="A6" s="25">
        <v>296</v>
      </c>
      <c r="B6" s="27"/>
      <c r="C6" s="26"/>
      <c r="D6" s="25">
        <v>296</v>
      </c>
      <c r="E6" s="27"/>
      <c r="F6" s="24"/>
      <c r="G6" s="25">
        <v>296</v>
      </c>
      <c r="H6" s="27"/>
      <c r="I6" s="24"/>
      <c r="J6" s="25">
        <v>296</v>
      </c>
      <c r="K6" s="27"/>
      <c r="L6" s="24"/>
      <c r="M6" s="25">
        <v>296</v>
      </c>
      <c r="N6" s="27"/>
      <c r="O6" s="24"/>
      <c r="P6" s="25">
        <v>296</v>
      </c>
      <c r="Q6" s="27"/>
      <c r="R6" s="24"/>
      <c r="S6" s="25">
        <v>296</v>
      </c>
      <c r="T6" s="27"/>
      <c r="U6" s="24"/>
      <c r="V6" s="25">
        <v>296</v>
      </c>
      <c r="W6" s="27"/>
      <c r="X6" s="26"/>
      <c r="Y6" s="25">
        <v>296</v>
      </c>
      <c r="Z6" s="27"/>
    </row>
    <row r="7" spans="1:26">
      <c r="A7" s="25">
        <v>295</v>
      </c>
      <c r="B7" s="27"/>
      <c r="C7" s="26"/>
      <c r="D7" s="25">
        <v>295</v>
      </c>
      <c r="E7" s="27"/>
      <c r="F7" s="24"/>
      <c r="G7" s="25">
        <v>295</v>
      </c>
      <c r="H7" s="27"/>
      <c r="I7" s="24"/>
      <c r="J7" s="25">
        <v>295</v>
      </c>
      <c r="K7" s="27"/>
      <c r="L7" s="24"/>
      <c r="M7" s="25">
        <v>295</v>
      </c>
      <c r="N7" s="27"/>
      <c r="O7" s="24"/>
      <c r="P7" s="25">
        <v>295</v>
      </c>
      <c r="Q7" s="27"/>
      <c r="R7" s="24"/>
      <c r="S7" s="25">
        <v>295</v>
      </c>
      <c r="T7" s="27"/>
      <c r="U7" s="24"/>
      <c r="V7" s="25">
        <v>295</v>
      </c>
      <c r="W7" s="27"/>
      <c r="X7" s="26"/>
      <c r="Y7" s="25">
        <v>295</v>
      </c>
      <c r="Z7" s="27"/>
    </row>
    <row r="8" spans="1:26">
      <c r="A8" s="25">
        <v>294</v>
      </c>
      <c r="B8" s="27"/>
      <c r="C8" s="26"/>
      <c r="D8" s="25">
        <v>294</v>
      </c>
      <c r="E8" s="27"/>
      <c r="F8" s="24"/>
      <c r="G8" s="25">
        <v>294</v>
      </c>
      <c r="H8" s="27"/>
      <c r="I8" s="24"/>
      <c r="J8" s="25">
        <v>294</v>
      </c>
      <c r="K8" s="27"/>
      <c r="L8" s="24"/>
      <c r="M8" s="25">
        <v>294</v>
      </c>
      <c r="N8" s="27"/>
      <c r="O8" s="24"/>
      <c r="P8" s="25">
        <v>294</v>
      </c>
      <c r="Q8" s="27"/>
      <c r="R8" s="24"/>
      <c r="S8" s="25">
        <v>294</v>
      </c>
      <c r="T8" s="27"/>
      <c r="U8" s="24"/>
      <c r="V8" s="25">
        <v>294</v>
      </c>
      <c r="W8" s="27"/>
      <c r="X8" s="26"/>
      <c r="Y8" s="25">
        <v>294</v>
      </c>
      <c r="Z8" s="27"/>
    </row>
    <row r="9" spans="1:26">
      <c r="A9" s="25">
        <v>293</v>
      </c>
      <c r="B9" s="27"/>
      <c r="C9" s="26"/>
      <c r="D9" s="25">
        <v>293</v>
      </c>
      <c r="E9" s="27"/>
      <c r="F9" s="24"/>
      <c r="G9" s="25">
        <v>293</v>
      </c>
      <c r="H9" s="27"/>
      <c r="I9" s="24"/>
      <c r="J9" s="25">
        <v>293</v>
      </c>
      <c r="K9" s="27"/>
      <c r="L9" s="24"/>
      <c r="M9" s="25">
        <v>293</v>
      </c>
      <c r="N9" s="27"/>
      <c r="O9" s="24"/>
      <c r="P9" s="25">
        <v>293</v>
      </c>
      <c r="Q9" s="27"/>
      <c r="R9" s="24"/>
      <c r="S9" s="25">
        <v>293</v>
      </c>
      <c r="T9" s="27"/>
      <c r="U9" s="24"/>
      <c r="V9" s="25">
        <v>293</v>
      </c>
      <c r="W9" s="27"/>
      <c r="X9" s="26"/>
      <c r="Y9" s="25">
        <v>293</v>
      </c>
      <c r="Z9" s="27"/>
    </row>
    <row r="10" spans="1:26">
      <c r="A10" s="25">
        <v>292</v>
      </c>
      <c r="B10" s="27"/>
      <c r="C10" s="26"/>
      <c r="D10" s="25">
        <v>292</v>
      </c>
      <c r="E10" s="27"/>
      <c r="F10" s="24"/>
      <c r="G10" s="25">
        <v>292</v>
      </c>
      <c r="H10" s="27"/>
      <c r="I10" s="24"/>
      <c r="J10" s="25">
        <v>292</v>
      </c>
      <c r="K10" s="27"/>
      <c r="L10" s="24"/>
      <c r="M10" s="25">
        <v>292</v>
      </c>
      <c r="N10" s="27"/>
      <c r="O10" s="24"/>
      <c r="P10" s="25">
        <v>292</v>
      </c>
      <c r="Q10" s="27"/>
      <c r="R10" s="24"/>
      <c r="S10" s="25">
        <v>292</v>
      </c>
      <c r="T10" s="27"/>
      <c r="U10" s="24"/>
      <c r="V10" s="25">
        <v>292</v>
      </c>
      <c r="W10" s="27"/>
      <c r="X10" s="26"/>
      <c r="Y10" s="25">
        <v>292</v>
      </c>
      <c r="Z10" s="27"/>
    </row>
    <row r="11" spans="1:26">
      <c r="A11" s="25">
        <v>291</v>
      </c>
      <c r="B11" s="27"/>
      <c r="C11" s="26"/>
      <c r="D11" s="25">
        <v>291</v>
      </c>
      <c r="E11" s="27"/>
      <c r="F11" s="24"/>
      <c r="G11" s="25">
        <v>291</v>
      </c>
      <c r="H11" s="27"/>
      <c r="I11" s="24"/>
      <c r="J11" s="25">
        <v>291</v>
      </c>
      <c r="K11" s="27"/>
      <c r="L11" s="24"/>
      <c r="M11" s="25">
        <v>291</v>
      </c>
      <c r="N11" s="27"/>
      <c r="O11" s="24"/>
      <c r="P11" s="25">
        <v>291</v>
      </c>
      <c r="Q11" s="27"/>
      <c r="R11" s="24"/>
      <c r="S11" s="25">
        <v>291</v>
      </c>
      <c r="T11" s="27"/>
      <c r="U11" s="24"/>
      <c r="V11" s="25">
        <v>291</v>
      </c>
      <c r="W11" s="27"/>
      <c r="X11" s="26"/>
      <c r="Y11" s="25">
        <v>291</v>
      </c>
      <c r="Z11" s="27"/>
    </row>
    <row r="12" spans="1:26">
      <c r="A12" s="25">
        <v>290</v>
      </c>
      <c r="B12" s="27"/>
      <c r="C12" s="26"/>
      <c r="D12" s="25">
        <v>290</v>
      </c>
      <c r="E12" s="27"/>
      <c r="F12" s="24"/>
      <c r="G12" s="25">
        <v>290</v>
      </c>
      <c r="H12" s="27"/>
      <c r="I12" s="24"/>
      <c r="J12" s="25">
        <v>290</v>
      </c>
      <c r="K12" s="27"/>
      <c r="L12" s="24"/>
      <c r="M12" s="25">
        <v>290</v>
      </c>
      <c r="N12" s="27"/>
      <c r="O12" s="24"/>
      <c r="P12" s="25">
        <v>290</v>
      </c>
      <c r="Q12" s="27"/>
      <c r="R12" s="24"/>
      <c r="S12" s="25">
        <v>290</v>
      </c>
      <c r="T12" s="27"/>
      <c r="U12" s="24"/>
      <c r="V12" s="25">
        <v>290</v>
      </c>
      <c r="W12" s="27"/>
      <c r="X12" s="26"/>
      <c r="Y12" s="25">
        <v>290</v>
      </c>
      <c r="Z12" s="27"/>
    </row>
    <row r="13" spans="1:26">
      <c r="A13" s="25">
        <v>289</v>
      </c>
      <c r="B13" s="27"/>
      <c r="C13" s="26"/>
      <c r="D13" s="25">
        <v>289</v>
      </c>
      <c r="E13" s="27"/>
      <c r="F13" s="24"/>
      <c r="G13" s="25">
        <v>289</v>
      </c>
      <c r="H13" s="27"/>
      <c r="I13" s="24"/>
      <c r="J13" s="25">
        <v>289</v>
      </c>
      <c r="K13" s="27"/>
      <c r="L13" s="24"/>
      <c r="M13" s="25">
        <v>289</v>
      </c>
      <c r="N13" s="27"/>
      <c r="O13" s="24"/>
      <c r="P13" s="25">
        <v>289</v>
      </c>
      <c r="Q13" s="27"/>
      <c r="R13" s="24"/>
      <c r="S13" s="25">
        <v>289</v>
      </c>
      <c r="T13" s="27"/>
      <c r="U13" s="24"/>
      <c r="V13" s="25">
        <v>289</v>
      </c>
      <c r="W13" s="27"/>
      <c r="X13" s="26"/>
      <c r="Y13" s="25">
        <v>289</v>
      </c>
      <c r="Z13" s="27"/>
    </row>
    <row r="14" spans="1:26">
      <c r="A14" s="25">
        <v>288</v>
      </c>
      <c r="B14" s="27"/>
      <c r="C14" s="26"/>
      <c r="D14" s="25">
        <v>288</v>
      </c>
      <c r="E14" s="27"/>
      <c r="F14" s="24"/>
      <c r="G14" s="25">
        <v>288</v>
      </c>
      <c r="H14" s="27"/>
      <c r="I14" s="24"/>
      <c r="J14" s="25">
        <v>288</v>
      </c>
      <c r="K14" s="27"/>
      <c r="L14" s="24"/>
      <c r="M14" s="25">
        <v>288</v>
      </c>
      <c r="N14" s="27"/>
      <c r="O14" s="24"/>
      <c r="P14" s="25">
        <v>288</v>
      </c>
      <c r="Q14" s="27"/>
      <c r="R14" s="24"/>
      <c r="S14" s="25">
        <v>288</v>
      </c>
      <c r="T14" s="27"/>
      <c r="U14" s="24"/>
      <c r="V14" s="25">
        <v>288</v>
      </c>
      <c r="W14" s="27"/>
      <c r="X14" s="26"/>
      <c r="Y14" s="25">
        <v>288</v>
      </c>
      <c r="Z14" s="27"/>
    </row>
    <row r="15" spans="1:26">
      <c r="A15" s="25">
        <v>287</v>
      </c>
      <c r="B15" s="27"/>
      <c r="C15" s="26"/>
      <c r="D15" s="25">
        <v>287</v>
      </c>
      <c r="E15" s="27"/>
      <c r="F15" s="24"/>
      <c r="G15" s="25">
        <v>287</v>
      </c>
      <c r="H15" s="27"/>
      <c r="I15" s="24"/>
      <c r="J15" s="25">
        <v>287</v>
      </c>
      <c r="K15" s="27"/>
      <c r="L15" s="24"/>
      <c r="M15" s="25">
        <v>287</v>
      </c>
      <c r="N15" s="27"/>
      <c r="O15" s="24"/>
      <c r="P15" s="25">
        <v>287</v>
      </c>
      <c r="Q15" s="27"/>
      <c r="R15" s="24"/>
      <c r="S15" s="25">
        <v>287</v>
      </c>
      <c r="T15" s="27"/>
      <c r="U15" s="24"/>
      <c r="V15" s="25">
        <v>287</v>
      </c>
      <c r="W15" s="27"/>
      <c r="X15" s="26"/>
      <c r="Y15" s="25">
        <v>287</v>
      </c>
      <c r="Z15" s="27"/>
    </row>
    <row r="16" spans="1:26">
      <c r="A16" s="25">
        <v>286</v>
      </c>
      <c r="B16" s="27"/>
      <c r="C16" s="26"/>
      <c r="D16" s="25">
        <v>286</v>
      </c>
      <c r="E16" s="27"/>
      <c r="F16" s="24"/>
      <c r="G16" s="25">
        <v>286</v>
      </c>
      <c r="H16" s="27"/>
      <c r="I16" s="24"/>
      <c r="J16" s="25">
        <v>286</v>
      </c>
      <c r="K16" s="27"/>
      <c r="L16" s="24"/>
      <c r="M16" s="25">
        <v>286</v>
      </c>
      <c r="N16" s="27"/>
      <c r="O16" s="24"/>
      <c r="P16" s="25">
        <v>286</v>
      </c>
      <c r="Q16" s="27"/>
      <c r="R16" s="24"/>
      <c r="S16" s="25">
        <v>286</v>
      </c>
      <c r="T16" s="27"/>
      <c r="U16" s="24"/>
      <c r="V16" s="25">
        <v>286</v>
      </c>
      <c r="W16" s="27"/>
      <c r="X16" s="26"/>
      <c r="Y16" s="25">
        <v>286</v>
      </c>
      <c r="Z16" s="27"/>
    </row>
    <row r="17" spans="1:26">
      <c r="A17" s="25">
        <v>285</v>
      </c>
      <c r="B17" s="27"/>
      <c r="C17" s="26"/>
      <c r="D17" s="25">
        <v>285</v>
      </c>
      <c r="E17" s="27"/>
      <c r="F17" s="24"/>
      <c r="G17" s="25">
        <v>285</v>
      </c>
      <c r="H17" s="27"/>
      <c r="I17" s="24"/>
      <c r="J17" s="25">
        <v>285</v>
      </c>
      <c r="K17" s="27"/>
      <c r="L17" s="24"/>
      <c r="M17" s="25">
        <v>285</v>
      </c>
      <c r="N17" s="27"/>
      <c r="O17" s="24"/>
      <c r="P17" s="25">
        <v>285</v>
      </c>
      <c r="Q17" s="27"/>
      <c r="R17" s="24"/>
      <c r="S17" s="25">
        <v>285</v>
      </c>
      <c r="T17" s="27"/>
      <c r="U17" s="24"/>
      <c r="V17" s="25">
        <v>285</v>
      </c>
      <c r="W17" s="27"/>
      <c r="X17" s="26"/>
      <c r="Y17" s="25">
        <v>285</v>
      </c>
      <c r="Z17" s="27"/>
    </row>
    <row r="18" spans="1:26">
      <c r="A18" s="25">
        <v>284</v>
      </c>
      <c r="B18" s="27"/>
      <c r="C18" s="26"/>
      <c r="D18" s="25">
        <v>284</v>
      </c>
      <c r="E18" s="27"/>
      <c r="F18" s="24"/>
      <c r="G18" s="25">
        <v>284</v>
      </c>
      <c r="H18" s="27"/>
      <c r="I18" s="24"/>
      <c r="J18" s="25">
        <v>284</v>
      </c>
      <c r="K18" s="27"/>
      <c r="L18" s="24"/>
      <c r="M18" s="25">
        <v>284</v>
      </c>
      <c r="N18" s="27"/>
      <c r="O18" s="24"/>
      <c r="P18" s="25">
        <v>284</v>
      </c>
      <c r="Q18" s="27"/>
      <c r="R18" s="24"/>
      <c r="S18" s="25">
        <v>284</v>
      </c>
      <c r="T18" s="27"/>
      <c r="U18" s="24"/>
      <c r="V18" s="25">
        <v>284</v>
      </c>
      <c r="W18" s="27"/>
      <c r="X18" s="26"/>
      <c r="Y18" s="25">
        <v>284</v>
      </c>
      <c r="Z18" s="27"/>
    </row>
    <row r="19" spans="1:26">
      <c r="A19" s="25">
        <v>283</v>
      </c>
      <c r="B19" s="27"/>
      <c r="C19" s="26"/>
      <c r="D19" s="25">
        <v>283</v>
      </c>
      <c r="E19" s="27"/>
      <c r="F19" s="24"/>
      <c r="G19" s="25">
        <v>283</v>
      </c>
      <c r="H19" s="27"/>
      <c r="I19" s="24"/>
      <c r="J19" s="25">
        <v>283</v>
      </c>
      <c r="K19" s="27"/>
      <c r="L19" s="24"/>
      <c r="M19" s="25">
        <v>283</v>
      </c>
      <c r="N19" s="27"/>
      <c r="O19" s="24"/>
      <c r="P19" s="25">
        <v>283</v>
      </c>
      <c r="Q19" s="27"/>
      <c r="R19" s="24"/>
      <c r="S19" s="25">
        <v>283</v>
      </c>
      <c r="T19" s="27"/>
      <c r="U19" s="24"/>
      <c r="V19" s="25">
        <v>283</v>
      </c>
      <c r="W19" s="27"/>
      <c r="X19" s="26"/>
      <c r="Y19" s="25">
        <v>283</v>
      </c>
      <c r="Z19" s="27"/>
    </row>
    <row r="20" spans="1:26">
      <c r="A20" s="25">
        <v>282</v>
      </c>
      <c r="B20" s="27"/>
      <c r="C20" s="26"/>
      <c r="D20" s="25">
        <v>282</v>
      </c>
      <c r="E20" s="27"/>
      <c r="F20" s="24"/>
      <c r="G20" s="25">
        <v>282</v>
      </c>
      <c r="H20" s="27"/>
      <c r="I20" s="24"/>
      <c r="J20" s="25">
        <v>282</v>
      </c>
      <c r="K20" s="27"/>
      <c r="L20" s="24"/>
      <c r="M20" s="25">
        <v>282</v>
      </c>
      <c r="N20" s="27"/>
      <c r="O20" s="24"/>
      <c r="P20" s="25">
        <v>282</v>
      </c>
      <c r="Q20" s="27"/>
      <c r="R20" s="24"/>
      <c r="S20" s="25">
        <v>282</v>
      </c>
      <c r="T20" s="27"/>
      <c r="U20" s="24"/>
      <c r="V20" s="25">
        <v>282</v>
      </c>
      <c r="W20" s="27"/>
      <c r="X20" s="26"/>
      <c r="Y20" s="25">
        <v>282</v>
      </c>
      <c r="Z20" s="27"/>
    </row>
    <row r="21" spans="1:26">
      <c r="A21" s="25">
        <v>281</v>
      </c>
      <c r="B21" s="27"/>
      <c r="C21" s="26"/>
      <c r="D21" s="25">
        <v>281</v>
      </c>
      <c r="E21" s="27"/>
      <c r="F21" s="24"/>
      <c r="G21" s="25">
        <v>281</v>
      </c>
      <c r="H21" s="27"/>
      <c r="I21" s="24"/>
      <c r="J21" s="25">
        <v>281</v>
      </c>
      <c r="K21" s="27"/>
      <c r="L21" s="24"/>
      <c r="M21" s="25">
        <v>281</v>
      </c>
      <c r="N21" s="27"/>
      <c r="O21" s="24"/>
      <c r="P21" s="25">
        <v>281</v>
      </c>
      <c r="Q21" s="27"/>
      <c r="R21" s="24"/>
      <c r="S21" s="25">
        <v>281</v>
      </c>
      <c r="T21" s="27"/>
      <c r="U21" s="24"/>
      <c r="V21" s="25">
        <v>281</v>
      </c>
      <c r="W21" s="27"/>
      <c r="X21" s="26"/>
      <c r="Y21" s="25">
        <v>281</v>
      </c>
      <c r="Z21" s="27"/>
    </row>
    <row r="22" spans="1:26">
      <c r="A22" s="25">
        <v>280</v>
      </c>
      <c r="B22" s="27"/>
      <c r="C22" s="26"/>
      <c r="D22" s="25">
        <v>280</v>
      </c>
      <c r="E22" s="27"/>
      <c r="F22" s="24"/>
      <c r="G22" s="25">
        <v>280</v>
      </c>
      <c r="H22" s="27"/>
      <c r="I22" s="24"/>
      <c r="J22" s="25">
        <v>280</v>
      </c>
      <c r="K22" s="27"/>
      <c r="L22" s="24"/>
      <c r="M22" s="25">
        <v>280</v>
      </c>
      <c r="N22" s="27"/>
      <c r="O22" s="24"/>
      <c r="P22" s="25">
        <v>280</v>
      </c>
      <c r="Q22" s="27"/>
      <c r="R22" s="24"/>
      <c r="S22" s="25">
        <v>280</v>
      </c>
      <c r="T22" s="27"/>
      <c r="U22" s="24"/>
      <c r="V22" s="25">
        <v>280</v>
      </c>
      <c r="W22" s="27"/>
      <c r="X22" s="26"/>
      <c r="Y22" s="25">
        <v>280</v>
      </c>
      <c r="Z22" s="27"/>
    </row>
    <row r="23" spans="1:26">
      <c r="A23" s="25">
        <v>279</v>
      </c>
      <c r="B23" s="27"/>
      <c r="C23" s="26"/>
      <c r="D23" s="25">
        <v>279</v>
      </c>
      <c r="E23" s="27"/>
      <c r="F23" s="24"/>
      <c r="G23" s="25">
        <v>279</v>
      </c>
      <c r="H23" s="27"/>
      <c r="I23" s="24"/>
      <c r="J23" s="25">
        <v>279</v>
      </c>
      <c r="K23" s="27"/>
      <c r="L23" s="24"/>
      <c r="M23" s="25">
        <v>279</v>
      </c>
      <c r="N23" s="27"/>
      <c r="O23" s="24"/>
      <c r="P23" s="25">
        <v>279</v>
      </c>
      <c r="Q23" s="27"/>
      <c r="R23" s="24"/>
      <c r="S23" s="25">
        <v>279</v>
      </c>
      <c r="T23" s="27"/>
      <c r="U23" s="24"/>
      <c r="V23" s="25">
        <v>279</v>
      </c>
      <c r="W23" s="27"/>
      <c r="X23" s="26"/>
      <c r="Y23" s="25">
        <v>279</v>
      </c>
      <c r="Z23" s="27"/>
    </row>
    <row r="24" spans="1:26">
      <c r="A24" s="25">
        <v>278</v>
      </c>
      <c r="B24" s="27"/>
      <c r="C24" s="26"/>
      <c r="D24" s="25">
        <v>278</v>
      </c>
      <c r="E24" s="27"/>
      <c r="F24" s="24"/>
      <c r="G24" s="25">
        <v>278</v>
      </c>
      <c r="H24" s="27"/>
      <c r="I24" s="24"/>
      <c r="J24" s="25">
        <v>278</v>
      </c>
      <c r="K24" s="27"/>
      <c r="L24" s="24"/>
      <c r="M24" s="25">
        <v>278</v>
      </c>
      <c r="N24" s="27"/>
      <c r="O24" s="24"/>
      <c r="P24" s="25">
        <v>278</v>
      </c>
      <c r="Q24" s="27"/>
      <c r="R24" s="24"/>
      <c r="S24" s="25">
        <v>278</v>
      </c>
      <c r="T24" s="27"/>
      <c r="U24" s="24"/>
      <c r="V24" s="25">
        <v>278</v>
      </c>
      <c r="W24" s="27"/>
      <c r="X24" s="26"/>
      <c r="Y24" s="25">
        <v>278</v>
      </c>
      <c r="Z24" s="27"/>
    </row>
    <row r="25" spans="1:26">
      <c r="A25" s="25">
        <v>277</v>
      </c>
      <c r="B25" s="27"/>
      <c r="C25" s="26"/>
      <c r="D25" s="25">
        <v>277</v>
      </c>
      <c r="E25" s="27"/>
      <c r="F25" s="24"/>
      <c r="G25" s="25">
        <v>277</v>
      </c>
      <c r="H25" s="27"/>
      <c r="I25" s="24"/>
      <c r="J25" s="25">
        <v>277</v>
      </c>
      <c r="K25" s="27"/>
      <c r="L25" s="24"/>
      <c r="M25" s="25">
        <v>277</v>
      </c>
      <c r="N25" s="27"/>
      <c r="O25" s="24"/>
      <c r="P25" s="25">
        <v>277</v>
      </c>
      <c r="Q25" s="27"/>
      <c r="R25" s="24"/>
      <c r="S25" s="25">
        <v>277</v>
      </c>
      <c r="T25" s="27"/>
      <c r="U25" s="24"/>
      <c r="V25" s="25">
        <v>277</v>
      </c>
      <c r="W25" s="27"/>
      <c r="X25" s="26"/>
      <c r="Y25" s="25">
        <v>277</v>
      </c>
      <c r="Z25" s="27"/>
    </row>
    <row r="26" spans="1:26">
      <c r="A26" s="25">
        <v>276</v>
      </c>
      <c r="B26" s="27"/>
      <c r="C26" s="26"/>
      <c r="D26" s="25">
        <v>276</v>
      </c>
      <c r="E26" s="27"/>
      <c r="F26" s="24"/>
      <c r="G26" s="25">
        <v>276</v>
      </c>
      <c r="H26" s="27"/>
      <c r="I26" s="24"/>
      <c r="J26" s="25">
        <v>276</v>
      </c>
      <c r="K26" s="27"/>
      <c r="L26" s="24"/>
      <c r="M26" s="25">
        <v>276</v>
      </c>
      <c r="N26" s="27"/>
      <c r="O26" s="24"/>
      <c r="P26" s="25">
        <v>276</v>
      </c>
      <c r="Q26" s="27"/>
      <c r="R26" s="24"/>
      <c r="S26" s="25">
        <v>276</v>
      </c>
      <c r="T26" s="27"/>
      <c r="U26" s="24"/>
      <c r="V26" s="25">
        <v>276</v>
      </c>
      <c r="W26" s="27"/>
      <c r="X26" s="26"/>
      <c r="Y26" s="25">
        <v>276</v>
      </c>
      <c r="Z26" s="27"/>
    </row>
    <row r="27" spans="1:26">
      <c r="A27" s="25">
        <v>275</v>
      </c>
      <c r="B27" s="27"/>
      <c r="C27" s="26"/>
      <c r="D27" s="25">
        <v>275</v>
      </c>
      <c r="E27" s="27"/>
      <c r="F27" s="24"/>
      <c r="G27" s="25">
        <v>275</v>
      </c>
      <c r="H27" s="27"/>
      <c r="I27" s="24"/>
      <c r="J27" s="25">
        <v>275</v>
      </c>
      <c r="K27" s="27"/>
      <c r="L27" s="24"/>
      <c r="M27" s="25">
        <v>275</v>
      </c>
      <c r="N27" s="27"/>
      <c r="O27" s="24"/>
      <c r="P27" s="25">
        <v>275</v>
      </c>
      <c r="Q27" s="27"/>
      <c r="R27" s="24"/>
      <c r="S27" s="25">
        <v>275</v>
      </c>
      <c r="T27" s="27"/>
      <c r="U27" s="24"/>
      <c r="V27" s="25">
        <v>275</v>
      </c>
      <c r="W27" s="27"/>
      <c r="X27" s="26"/>
      <c r="Y27" s="25">
        <v>275</v>
      </c>
      <c r="Z27" s="27"/>
    </row>
    <row r="28" spans="1:26">
      <c r="A28" s="25">
        <v>274</v>
      </c>
      <c r="B28" s="27"/>
      <c r="C28" s="26"/>
      <c r="D28" s="25">
        <v>274</v>
      </c>
      <c r="E28" s="27"/>
      <c r="F28" s="24"/>
      <c r="G28" s="25">
        <v>274</v>
      </c>
      <c r="H28" s="27"/>
      <c r="I28" s="24"/>
      <c r="J28" s="25">
        <v>274</v>
      </c>
      <c r="K28" s="27"/>
      <c r="L28" s="24"/>
      <c r="M28" s="25">
        <v>274</v>
      </c>
      <c r="N28" s="27"/>
      <c r="O28" s="24"/>
      <c r="P28" s="25">
        <v>274</v>
      </c>
      <c r="Q28" s="27"/>
      <c r="R28" s="24"/>
      <c r="S28" s="25">
        <v>274</v>
      </c>
      <c r="T28" s="27"/>
      <c r="U28" s="24"/>
      <c r="V28" s="25">
        <v>274</v>
      </c>
      <c r="W28" s="27"/>
      <c r="X28" s="26"/>
      <c r="Y28" s="25">
        <v>274</v>
      </c>
      <c r="Z28" s="27"/>
    </row>
    <row r="29" spans="1:26">
      <c r="A29" s="25">
        <v>273</v>
      </c>
      <c r="B29" s="27"/>
      <c r="C29" s="26"/>
      <c r="D29" s="25">
        <v>273</v>
      </c>
      <c r="E29" s="27"/>
      <c r="F29" s="24"/>
      <c r="G29" s="25">
        <v>273</v>
      </c>
      <c r="H29" s="27"/>
      <c r="I29" s="24"/>
      <c r="J29" s="25">
        <v>273</v>
      </c>
      <c r="K29" s="27"/>
      <c r="L29" s="24"/>
      <c r="M29" s="25">
        <v>273</v>
      </c>
      <c r="N29" s="27"/>
      <c r="O29" s="24"/>
      <c r="P29" s="25">
        <v>273</v>
      </c>
      <c r="Q29" s="27"/>
      <c r="R29" s="24"/>
      <c r="S29" s="25">
        <v>273</v>
      </c>
      <c r="T29" s="27"/>
      <c r="U29" s="24"/>
      <c r="V29" s="25">
        <v>273</v>
      </c>
      <c r="W29" s="27"/>
      <c r="X29" s="26"/>
      <c r="Y29" s="25">
        <v>273</v>
      </c>
      <c r="Z29" s="27"/>
    </row>
    <row r="30" spans="1:26">
      <c r="A30" s="25">
        <v>272</v>
      </c>
      <c r="B30" s="27"/>
      <c r="C30" s="26"/>
      <c r="D30" s="25">
        <v>272</v>
      </c>
      <c r="E30" s="27"/>
      <c r="F30" s="24"/>
      <c r="G30" s="25">
        <v>272</v>
      </c>
      <c r="H30" s="27"/>
      <c r="I30" s="24"/>
      <c r="J30" s="25">
        <v>272</v>
      </c>
      <c r="K30" s="27"/>
      <c r="L30" s="24"/>
      <c r="M30" s="25">
        <v>272</v>
      </c>
      <c r="N30" s="27"/>
      <c r="O30" s="24"/>
      <c r="P30" s="25">
        <v>272</v>
      </c>
      <c r="Q30" s="27"/>
      <c r="R30" s="24"/>
      <c r="S30" s="25">
        <v>272</v>
      </c>
      <c r="T30" s="27"/>
      <c r="U30" s="24"/>
      <c r="V30" s="25">
        <v>272</v>
      </c>
      <c r="W30" s="27"/>
      <c r="X30" s="26"/>
      <c r="Y30" s="25">
        <v>272</v>
      </c>
      <c r="Z30" s="27"/>
    </row>
    <row r="31" spans="1:26">
      <c r="A31" s="25">
        <v>271</v>
      </c>
      <c r="B31" s="27"/>
      <c r="C31" s="26"/>
      <c r="D31" s="25">
        <v>271</v>
      </c>
      <c r="E31" s="27"/>
      <c r="F31" s="24"/>
      <c r="G31" s="25">
        <v>271</v>
      </c>
      <c r="H31" s="27"/>
      <c r="I31" s="24"/>
      <c r="J31" s="25">
        <v>271</v>
      </c>
      <c r="K31" s="27"/>
      <c r="L31" s="24"/>
      <c r="M31" s="25">
        <v>271</v>
      </c>
      <c r="N31" s="27"/>
      <c r="O31" s="24"/>
      <c r="P31" s="25">
        <v>271</v>
      </c>
      <c r="Q31" s="27"/>
      <c r="R31" s="24"/>
      <c r="S31" s="25">
        <v>271</v>
      </c>
      <c r="T31" s="27"/>
      <c r="U31" s="24"/>
      <c r="V31" s="25">
        <v>271</v>
      </c>
      <c r="W31" s="27"/>
      <c r="X31" s="26"/>
      <c r="Y31" s="25">
        <v>271</v>
      </c>
      <c r="Z31" s="27"/>
    </row>
    <row r="32" spans="1:26">
      <c r="A32" s="25">
        <v>270</v>
      </c>
      <c r="B32" s="27"/>
      <c r="C32" s="26"/>
      <c r="D32" s="25">
        <v>270</v>
      </c>
      <c r="E32" s="27"/>
      <c r="F32" s="24"/>
      <c r="G32" s="25">
        <v>270</v>
      </c>
      <c r="H32" s="27"/>
      <c r="I32" s="24"/>
      <c r="J32" s="25">
        <v>270</v>
      </c>
      <c r="K32" s="27"/>
      <c r="L32" s="24"/>
      <c r="M32" s="25">
        <v>270</v>
      </c>
      <c r="N32" s="27"/>
      <c r="O32" s="24"/>
      <c r="P32" s="25">
        <v>270</v>
      </c>
      <c r="Q32" s="27"/>
      <c r="R32" s="24"/>
      <c r="S32" s="25">
        <v>270</v>
      </c>
      <c r="T32" s="27"/>
      <c r="U32" s="24"/>
      <c r="V32" s="25">
        <v>270</v>
      </c>
      <c r="W32" s="27"/>
      <c r="X32" s="26"/>
      <c r="Y32" s="25">
        <v>270</v>
      </c>
      <c r="Z32" s="27"/>
    </row>
    <row r="33" spans="1:26">
      <c r="A33" s="25">
        <v>269</v>
      </c>
      <c r="B33" s="27"/>
      <c r="C33" s="26"/>
      <c r="D33" s="25">
        <v>269</v>
      </c>
      <c r="E33" s="27"/>
      <c r="F33" s="24"/>
      <c r="G33" s="25">
        <v>269</v>
      </c>
      <c r="H33" s="27"/>
      <c r="I33" s="24"/>
      <c r="J33" s="25">
        <v>269</v>
      </c>
      <c r="K33" s="27"/>
      <c r="L33" s="24"/>
      <c r="M33" s="25">
        <v>269</v>
      </c>
      <c r="N33" s="27"/>
      <c r="O33" s="24"/>
      <c r="P33" s="25">
        <v>269</v>
      </c>
      <c r="Q33" s="27"/>
      <c r="R33" s="24"/>
      <c r="S33" s="25">
        <v>269</v>
      </c>
      <c r="T33" s="27"/>
      <c r="U33" s="24"/>
      <c r="V33" s="25">
        <v>269</v>
      </c>
      <c r="W33" s="27"/>
      <c r="X33" s="26"/>
      <c r="Y33" s="25">
        <v>269</v>
      </c>
      <c r="Z33" s="27"/>
    </row>
    <row r="34" spans="1:26">
      <c r="A34" s="25">
        <v>268</v>
      </c>
      <c r="B34" s="27"/>
      <c r="C34" s="26"/>
      <c r="D34" s="25">
        <v>268</v>
      </c>
      <c r="E34" s="27"/>
      <c r="F34" s="24"/>
      <c r="G34" s="25">
        <v>268</v>
      </c>
      <c r="H34" s="27"/>
      <c r="I34" s="24"/>
      <c r="J34" s="25">
        <v>268</v>
      </c>
      <c r="K34" s="27"/>
      <c r="L34" s="24"/>
      <c r="M34" s="25">
        <v>268</v>
      </c>
      <c r="N34" s="27"/>
      <c r="O34" s="24"/>
      <c r="P34" s="25">
        <v>268</v>
      </c>
      <c r="Q34" s="27"/>
      <c r="R34" s="24"/>
      <c r="S34" s="25">
        <v>268</v>
      </c>
      <c r="T34" s="27"/>
      <c r="U34" s="24"/>
      <c r="V34" s="25">
        <v>268</v>
      </c>
      <c r="W34" s="27"/>
      <c r="X34" s="26"/>
      <c r="Y34" s="25">
        <v>268</v>
      </c>
      <c r="Z34" s="27"/>
    </row>
    <row r="35" spans="1:26">
      <c r="A35" s="25">
        <v>267</v>
      </c>
      <c r="B35" s="27"/>
      <c r="C35" s="26"/>
      <c r="D35" s="25">
        <v>267</v>
      </c>
      <c r="E35" s="27"/>
      <c r="F35" s="24"/>
      <c r="G35" s="25">
        <v>267</v>
      </c>
      <c r="H35" s="27"/>
      <c r="I35" s="24"/>
      <c r="J35" s="25">
        <v>267</v>
      </c>
      <c r="K35" s="27"/>
      <c r="L35" s="24"/>
      <c r="M35" s="25">
        <v>267</v>
      </c>
      <c r="N35" s="27"/>
      <c r="O35" s="24"/>
      <c r="P35" s="25">
        <v>267</v>
      </c>
      <c r="Q35" s="27"/>
      <c r="R35" s="24"/>
      <c r="S35" s="25">
        <v>267</v>
      </c>
      <c r="T35" s="27"/>
      <c r="U35" s="24"/>
      <c r="V35" s="25">
        <v>267</v>
      </c>
      <c r="W35" s="27"/>
      <c r="X35" s="26"/>
      <c r="Y35" s="25">
        <v>267</v>
      </c>
      <c r="Z35" s="27"/>
    </row>
    <row r="36" spans="1:26">
      <c r="A36" s="25">
        <v>266</v>
      </c>
      <c r="B36" s="27"/>
      <c r="C36" s="26"/>
      <c r="D36" s="25">
        <v>266</v>
      </c>
      <c r="E36" s="27"/>
      <c r="F36" s="24"/>
      <c r="G36" s="25">
        <v>266</v>
      </c>
      <c r="H36" s="27"/>
      <c r="I36" s="24"/>
      <c r="J36" s="25">
        <v>266</v>
      </c>
      <c r="K36" s="27"/>
      <c r="L36" s="24"/>
      <c r="M36" s="25">
        <v>266</v>
      </c>
      <c r="N36" s="27"/>
      <c r="O36" s="24"/>
      <c r="P36" s="25">
        <v>266</v>
      </c>
      <c r="Q36" s="27"/>
      <c r="R36" s="24"/>
      <c r="S36" s="25">
        <v>266</v>
      </c>
      <c r="T36" s="27"/>
      <c r="U36" s="24"/>
      <c r="V36" s="25">
        <v>266</v>
      </c>
      <c r="W36" s="27"/>
      <c r="X36" s="26"/>
      <c r="Y36" s="25">
        <v>266</v>
      </c>
      <c r="Z36" s="27"/>
    </row>
    <row r="37" spans="1:26">
      <c r="A37" s="25">
        <v>265</v>
      </c>
      <c r="B37" s="27"/>
      <c r="C37" s="26"/>
      <c r="D37" s="25">
        <v>265</v>
      </c>
      <c r="E37" s="27"/>
      <c r="F37" s="24"/>
      <c r="G37" s="25">
        <v>265</v>
      </c>
      <c r="H37" s="27"/>
      <c r="I37" s="24"/>
      <c r="J37" s="25">
        <v>265</v>
      </c>
      <c r="K37" s="27"/>
      <c r="L37" s="24"/>
      <c r="M37" s="25">
        <v>265</v>
      </c>
      <c r="N37" s="27"/>
      <c r="O37" s="24"/>
      <c r="P37" s="25">
        <v>265</v>
      </c>
      <c r="Q37" s="27"/>
      <c r="R37" s="24"/>
      <c r="S37" s="25">
        <v>265</v>
      </c>
      <c r="T37" s="27"/>
      <c r="U37" s="24"/>
      <c r="V37" s="25">
        <v>265</v>
      </c>
      <c r="W37" s="27"/>
      <c r="X37" s="26"/>
      <c r="Y37" s="25">
        <v>265</v>
      </c>
      <c r="Z37" s="27"/>
    </row>
    <row r="38" spans="1:26">
      <c r="A38" s="25">
        <v>264</v>
      </c>
      <c r="B38" s="27"/>
      <c r="C38" s="26"/>
      <c r="D38" s="25">
        <v>264</v>
      </c>
      <c r="E38" s="27"/>
      <c r="F38" s="24"/>
      <c r="G38" s="25">
        <v>264</v>
      </c>
      <c r="H38" s="27"/>
      <c r="I38" s="24"/>
      <c r="J38" s="25">
        <v>264</v>
      </c>
      <c r="K38" s="27"/>
      <c r="L38" s="24"/>
      <c r="M38" s="25">
        <v>264</v>
      </c>
      <c r="N38" s="27"/>
      <c r="O38" s="24"/>
      <c r="P38" s="25">
        <v>264</v>
      </c>
      <c r="Q38" s="27"/>
      <c r="R38" s="24"/>
      <c r="S38" s="25">
        <v>264</v>
      </c>
      <c r="T38" s="27"/>
      <c r="U38" s="24"/>
      <c r="V38" s="25">
        <v>264</v>
      </c>
      <c r="W38" s="27"/>
      <c r="X38" s="26"/>
      <c r="Y38" s="25">
        <v>264</v>
      </c>
      <c r="Z38" s="27"/>
    </row>
    <row r="39" spans="1:26">
      <c r="A39" s="25">
        <v>263</v>
      </c>
      <c r="B39" s="27"/>
      <c r="C39" s="26"/>
      <c r="D39" s="25">
        <v>263</v>
      </c>
      <c r="E39" s="27"/>
      <c r="F39" s="24"/>
      <c r="G39" s="25">
        <v>263</v>
      </c>
      <c r="H39" s="27"/>
      <c r="I39" s="24"/>
      <c r="J39" s="25">
        <v>263</v>
      </c>
      <c r="K39" s="27"/>
      <c r="L39" s="24"/>
      <c r="M39" s="25">
        <v>263</v>
      </c>
      <c r="N39" s="27"/>
      <c r="O39" s="24"/>
      <c r="P39" s="25">
        <v>263</v>
      </c>
      <c r="Q39" s="27"/>
      <c r="R39" s="24"/>
      <c r="S39" s="25">
        <v>263</v>
      </c>
      <c r="T39" s="27"/>
      <c r="U39" s="24"/>
      <c r="V39" s="25">
        <v>263</v>
      </c>
      <c r="W39" s="27"/>
      <c r="X39" s="26"/>
      <c r="Y39" s="25">
        <v>263</v>
      </c>
      <c r="Z39" s="27"/>
    </row>
    <row r="40" spans="1:26">
      <c r="A40" s="25">
        <v>262</v>
      </c>
      <c r="B40" s="27"/>
      <c r="C40" s="26"/>
      <c r="D40" s="25">
        <v>262</v>
      </c>
      <c r="E40" s="27"/>
      <c r="F40" s="24"/>
      <c r="G40" s="25">
        <v>262</v>
      </c>
      <c r="H40" s="27"/>
      <c r="I40" s="24"/>
      <c r="J40" s="25">
        <v>262</v>
      </c>
      <c r="K40" s="27"/>
      <c r="L40" s="24"/>
      <c r="M40" s="25">
        <v>262</v>
      </c>
      <c r="N40" s="27"/>
      <c r="O40" s="24"/>
      <c r="P40" s="25">
        <v>262</v>
      </c>
      <c r="Q40" s="27"/>
      <c r="R40" s="24"/>
      <c r="S40" s="25">
        <v>262</v>
      </c>
      <c r="T40" s="27"/>
      <c r="U40" s="24"/>
      <c r="V40" s="25">
        <v>262</v>
      </c>
      <c r="W40" s="27"/>
      <c r="X40" s="26"/>
      <c r="Y40" s="25">
        <v>262</v>
      </c>
      <c r="Z40" s="27"/>
    </row>
    <row r="41" spans="1:26">
      <c r="A41" s="25">
        <v>261</v>
      </c>
      <c r="B41" s="27" t="s">
        <v>243</v>
      </c>
      <c r="C41" s="26"/>
      <c r="D41" s="25">
        <v>261</v>
      </c>
      <c r="E41" s="27" t="s">
        <v>243</v>
      </c>
      <c r="F41" s="24"/>
      <c r="G41" s="25">
        <v>261</v>
      </c>
      <c r="H41" s="27" t="s">
        <v>243</v>
      </c>
      <c r="I41" s="24"/>
      <c r="J41" s="25">
        <v>261</v>
      </c>
      <c r="K41" s="27" t="s">
        <v>243</v>
      </c>
      <c r="L41" s="24"/>
      <c r="M41" s="25">
        <v>261</v>
      </c>
      <c r="N41" s="27" t="s">
        <v>243</v>
      </c>
      <c r="O41" s="24"/>
      <c r="P41" s="25">
        <v>261</v>
      </c>
      <c r="Q41" s="27" t="s">
        <v>243</v>
      </c>
      <c r="R41" s="24"/>
      <c r="S41" s="25">
        <v>261</v>
      </c>
      <c r="T41" s="27" t="s">
        <v>243</v>
      </c>
      <c r="U41" s="24"/>
      <c r="V41" s="25">
        <v>261</v>
      </c>
      <c r="W41" s="27" t="s">
        <v>243</v>
      </c>
      <c r="X41" s="26"/>
      <c r="Y41" s="25">
        <v>261</v>
      </c>
      <c r="Z41" s="27" t="s">
        <v>243</v>
      </c>
    </row>
    <row r="42" spans="1:26">
      <c r="A42" s="25">
        <v>260</v>
      </c>
      <c r="B42" s="27" t="s">
        <v>243</v>
      </c>
      <c r="C42" s="26"/>
      <c r="D42" s="25">
        <v>260</v>
      </c>
      <c r="E42" s="27" t="s">
        <v>243</v>
      </c>
      <c r="F42" s="24"/>
      <c r="G42" s="25">
        <v>260</v>
      </c>
      <c r="H42" s="27" t="s">
        <v>243</v>
      </c>
      <c r="I42" s="24"/>
      <c r="J42" s="25">
        <v>260</v>
      </c>
      <c r="K42" s="27" t="s">
        <v>243</v>
      </c>
      <c r="L42" s="24"/>
      <c r="M42" s="25">
        <v>260</v>
      </c>
      <c r="N42" s="27" t="s">
        <v>243</v>
      </c>
      <c r="O42" s="24"/>
      <c r="P42" s="25">
        <v>260</v>
      </c>
      <c r="Q42" s="27" t="s">
        <v>243</v>
      </c>
      <c r="R42" s="24"/>
      <c r="S42" s="25">
        <v>260</v>
      </c>
      <c r="T42" s="27" t="s">
        <v>243</v>
      </c>
      <c r="U42" s="24"/>
      <c r="V42" s="25">
        <v>260</v>
      </c>
      <c r="W42" s="27" t="s">
        <v>243</v>
      </c>
      <c r="X42" s="26"/>
      <c r="Y42" s="25">
        <v>260</v>
      </c>
      <c r="Z42" s="27" t="s">
        <v>243</v>
      </c>
    </row>
    <row r="43" spans="1:26">
      <c r="A43" s="25">
        <v>259</v>
      </c>
      <c r="B43" s="27"/>
      <c r="C43" s="26"/>
      <c r="D43" s="25">
        <v>259</v>
      </c>
      <c r="E43" s="27"/>
      <c r="F43" s="24"/>
      <c r="G43" s="25">
        <v>259</v>
      </c>
      <c r="H43" s="27"/>
      <c r="I43" s="24"/>
      <c r="J43" s="25">
        <v>259</v>
      </c>
      <c r="K43" s="27"/>
      <c r="L43" s="24"/>
      <c r="M43" s="25">
        <v>259</v>
      </c>
      <c r="N43" s="27"/>
      <c r="O43" s="24"/>
      <c r="P43" s="25">
        <v>259</v>
      </c>
      <c r="Q43" s="27"/>
      <c r="R43" s="24"/>
      <c r="S43" s="25">
        <v>259</v>
      </c>
      <c r="T43" s="27"/>
      <c r="U43" s="24"/>
      <c r="V43" s="25">
        <v>259</v>
      </c>
      <c r="W43" s="27"/>
      <c r="X43" s="26"/>
      <c r="Y43" s="25">
        <v>259</v>
      </c>
      <c r="Z43" s="27"/>
    </row>
    <row r="44" spans="1:26">
      <c r="A44" s="25">
        <v>258</v>
      </c>
      <c r="B44" s="27"/>
      <c r="C44" s="26"/>
      <c r="D44" s="25">
        <v>258</v>
      </c>
      <c r="E44" s="27"/>
      <c r="F44" s="24"/>
      <c r="G44" s="25">
        <v>258</v>
      </c>
      <c r="H44" s="27"/>
      <c r="I44" s="24"/>
      <c r="J44" s="25">
        <v>258</v>
      </c>
      <c r="K44" s="27"/>
      <c r="L44" s="24"/>
      <c r="M44" s="25">
        <v>258</v>
      </c>
      <c r="N44" s="27"/>
      <c r="O44" s="24"/>
      <c r="P44" s="25">
        <v>258</v>
      </c>
      <c r="Q44" s="27"/>
      <c r="R44" s="24"/>
      <c r="S44" s="25">
        <v>258</v>
      </c>
      <c r="T44" s="27"/>
      <c r="U44" s="24"/>
      <c r="V44" s="25">
        <v>258</v>
      </c>
      <c r="W44" s="27"/>
      <c r="X44" s="26"/>
      <c r="Y44" s="25">
        <v>258</v>
      </c>
      <c r="Z44" s="27"/>
    </row>
    <row r="45" spans="1:26">
      <c r="A45" s="25">
        <v>257</v>
      </c>
      <c r="B45" s="27"/>
      <c r="C45" s="26"/>
      <c r="D45" s="25">
        <v>257</v>
      </c>
      <c r="E45" s="27"/>
      <c r="F45" s="24"/>
      <c r="G45" s="25">
        <v>257</v>
      </c>
      <c r="H45" s="27"/>
      <c r="I45" s="24"/>
      <c r="J45" s="25">
        <v>257</v>
      </c>
      <c r="K45" s="27"/>
      <c r="L45" s="24"/>
      <c r="M45" s="25">
        <v>257</v>
      </c>
      <c r="N45" s="27"/>
      <c r="O45" s="24"/>
      <c r="P45" s="25">
        <v>257</v>
      </c>
      <c r="Q45" s="27"/>
      <c r="R45" s="24"/>
      <c r="S45" s="25">
        <v>257</v>
      </c>
      <c r="T45" s="27"/>
      <c r="U45" s="24"/>
      <c r="V45" s="25">
        <v>257</v>
      </c>
      <c r="W45" s="27"/>
      <c r="X45" s="26"/>
      <c r="Y45" s="25">
        <v>257</v>
      </c>
      <c r="Z45" s="27"/>
    </row>
    <row r="46" spans="1:26">
      <c r="A46" s="25">
        <v>256</v>
      </c>
      <c r="B46" s="27"/>
      <c r="C46" s="26"/>
      <c r="D46" s="25">
        <v>256</v>
      </c>
      <c r="E46" s="27"/>
      <c r="F46" s="24"/>
      <c r="G46" s="25">
        <v>256</v>
      </c>
      <c r="H46" s="27"/>
      <c r="I46" s="24"/>
      <c r="J46" s="25">
        <v>256</v>
      </c>
      <c r="K46" s="27"/>
      <c r="L46" s="24"/>
      <c r="M46" s="25">
        <v>256</v>
      </c>
      <c r="N46" s="27"/>
      <c r="O46" s="24"/>
      <c r="P46" s="25">
        <v>256</v>
      </c>
      <c r="Q46" s="27"/>
      <c r="R46" s="24"/>
      <c r="S46" s="25">
        <v>256</v>
      </c>
      <c r="T46" s="27"/>
      <c r="U46" s="24"/>
      <c r="V46" s="25">
        <v>256</v>
      </c>
      <c r="W46" s="27"/>
      <c r="X46" s="26"/>
      <c r="Y46" s="25">
        <v>256</v>
      </c>
      <c r="Z46" s="27"/>
    </row>
    <row r="47" spans="1:26">
      <c r="A47" s="25">
        <v>255</v>
      </c>
      <c r="B47" s="27"/>
      <c r="C47" s="26"/>
      <c r="D47" s="25">
        <v>255</v>
      </c>
      <c r="E47" s="27"/>
      <c r="F47" s="24"/>
      <c r="G47" s="25">
        <v>255</v>
      </c>
      <c r="H47" s="27"/>
      <c r="I47" s="24"/>
      <c r="J47" s="25">
        <v>255</v>
      </c>
      <c r="K47" s="27"/>
      <c r="L47" s="24"/>
      <c r="M47" s="25">
        <v>255</v>
      </c>
      <c r="N47" s="27"/>
      <c r="O47" s="24"/>
      <c r="P47" s="25">
        <v>255</v>
      </c>
      <c r="Q47" s="27"/>
      <c r="R47" s="24"/>
      <c r="S47" s="25">
        <v>255</v>
      </c>
      <c r="T47" s="27"/>
      <c r="U47" s="24"/>
      <c r="V47" s="25">
        <v>255</v>
      </c>
      <c r="W47" s="27"/>
      <c r="X47" s="26"/>
      <c r="Y47" s="25">
        <v>255</v>
      </c>
      <c r="Z47" s="27"/>
    </row>
    <row r="48" spans="1:26">
      <c r="A48" s="25">
        <v>254</v>
      </c>
      <c r="B48" s="27"/>
      <c r="C48" s="26"/>
      <c r="D48" s="25">
        <v>254</v>
      </c>
      <c r="E48" s="27"/>
      <c r="F48" s="24"/>
      <c r="G48" s="25">
        <v>254</v>
      </c>
      <c r="H48" s="27"/>
      <c r="I48" s="24"/>
      <c r="J48" s="25">
        <v>254</v>
      </c>
      <c r="K48" s="27"/>
      <c r="L48" s="24"/>
      <c r="M48" s="25">
        <v>254</v>
      </c>
      <c r="N48" s="27"/>
      <c r="O48" s="24"/>
      <c r="P48" s="25">
        <v>254</v>
      </c>
      <c r="Q48" s="27"/>
      <c r="R48" s="24"/>
      <c r="S48" s="25">
        <v>254</v>
      </c>
      <c r="T48" s="27"/>
      <c r="U48" s="24"/>
      <c r="V48" s="25">
        <v>254</v>
      </c>
      <c r="W48" s="27"/>
      <c r="X48" s="26"/>
      <c r="Y48" s="25">
        <v>254</v>
      </c>
      <c r="Z48" s="27"/>
    </row>
    <row r="49" spans="1:26">
      <c r="A49" s="25">
        <v>253</v>
      </c>
      <c r="B49" s="27"/>
      <c r="C49" s="26"/>
      <c r="D49" s="25">
        <v>253</v>
      </c>
      <c r="E49" s="27"/>
      <c r="F49" s="24"/>
      <c r="G49" s="25">
        <v>253</v>
      </c>
      <c r="H49" s="27"/>
      <c r="I49" s="24"/>
      <c r="J49" s="25">
        <v>253</v>
      </c>
      <c r="K49" s="27"/>
      <c r="L49" s="24"/>
      <c r="M49" s="25">
        <v>253</v>
      </c>
      <c r="N49" s="27"/>
      <c r="O49" s="24"/>
      <c r="P49" s="25">
        <v>253</v>
      </c>
      <c r="Q49" s="27"/>
      <c r="R49" s="24"/>
      <c r="S49" s="25">
        <v>253</v>
      </c>
      <c r="T49" s="27"/>
      <c r="U49" s="24"/>
      <c r="V49" s="25">
        <v>253</v>
      </c>
      <c r="W49" s="27"/>
      <c r="X49" s="26"/>
      <c r="Y49" s="25">
        <v>253</v>
      </c>
      <c r="Z49" s="27"/>
    </row>
    <row r="50" spans="1:26">
      <c r="A50" s="25">
        <v>252</v>
      </c>
      <c r="B50" s="27"/>
      <c r="C50" s="26"/>
      <c r="D50" s="25">
        <v>252</v>
      </c>
      <c r="E50" s="27"/>
      <c r="F50" s="24"/>
      <c r="G50" s="25">
        <v>252</v>
      </c>
      <c r="H50" s="27"/>
      <c r="I50" s="24"/>
      <c r="J50" s="25">
        <v>252</v>
      </c>
      <c r="K50" s="27"/>
      <c r="L50" s="24"/>
      <c r="M50" s="25">
        <v>252</v>
      </c>
      <c r="N50" s="27"/>
      <c r="O50" s="24"/>
      <c r="P50" s="25">
        <v>252</v>
      </c>
      <c r="Q50" s="27"/>
      <c r="R50" s="24"/>
      <c r="S50" s="25">
        <v>252</v>
      </c>
      <c r="T50" s="27"/>
      <c r="U50" s="24"/>
      <c r="V50" s="25">
        <v>252</v>
      </c>
      <c r="W50" s="27"/>
      <c r="X50" s="26"/>
      <c r="Y50" s="25">
        <v>252</v>
      </c>
      <c r="Z50" s="27"/>
    </row>
    <row r="51" spans="1:26">
      <c r="A51" s="25">
        <v>251</v>
      </c>
      <c r="B51" s="27" t="s">
        <v>243</v>
      </c>
      <c r="C51" s="26"/>
      <c r="D51" s="25">
        <v>251</v>
      </c>
      <c r="E51" s="27" t="s">
        <v>243</v>
      </c>
      <c r="F51" s="24"/>
      <c r="G51" s="25">
        <v>251</v>
      </c>
      <c r="H51" s="27" t="s">
        <v>243</v>
      </c>
      <c r="I51" s="24"/>
      <c r="J51" s="25">
        <v>251</v>
      </c>
      <c r="K51" s="27" t="s">
        <v>243</v>
      </c>
      <c r="L51" s="24"/>
      <c r="M51" s="25">
        <v>251</v>
      </c>
      <c r="N51" s="27" t="s">
        <v>243</v>
      </c>
      <c r="O51" s="24"/>
      <c r="P51" s="25">
        <v>251</v>
      </c>
      <c r="Q51" s="27" t="s">
        <v>243</v>
      </c>
      <c r="R51" s="24"/>
      <c r="S51" s="25">
        <v>251</v>
      </c>
      <c r="T51" s="27" t="s">
        <v>243</v>
      </c>
      <c r="U51" s="24"/>
      <c r="V51" s="25">
        <v>251</v>
      </c>
      <c r="W51" s="27" t="s">
        <v>243</v>
      </c>
      <c r="X51" s="26"/>
      <c r="Y51" s="25">
        <v>251</v>
      </c>
      <c r="Z51" s="27" t="s">
        <v>243</v>
      </c>
    </row>
    <row r="52" spans="1:26">
      <c r="A52" s="25">
        <v>250</v>
      </c>
      <c r="B52" s="27" t="s">
        <v>243</v>
      </c>
      <c r="C52" s="26"/>
      <c r="D52" s="25">
        <v>250</v>
      </c>
      <c r="E52" s="27" t="s">
        <v>243</v>
      </c>
      <c r="F52" s="24"/>
      <c r="G52" s="25">
        <v>250</v>
      </c>
      <c r="H52" s="27" t="s">
        <v>243</v>
      </c>
      <c r="I52" s="24"/>
      <c r="J52" s="25">
        <v>250</v>
      </c>
      <c r="K52" s="27" t="s">
        <v>243</v>
      </c>
      <c r="L52" s="24"/>
      <c r="M52" s="25">
        <v>250</v>
      </c>
      <c r="N52" s="27" t="s">
        <v>243</v>
      </c>
      <c r="O52" s="24"/>
      <c r="P52" s="25">
        <v>250</v>
      </c>
      <c r="Q52" s="27" t="s">
        <v>243</v>
      </c>
      <c r="R52" s="24"/>
      <c r="S52" s="25">
        <v>250</v>
      </c>
      <c r="T52" s="27" t="s">
        <v>243</v>
      </c>
      <c r="U52" s="24"/>
      <c r="V52" s="25">
        <v>250</v>
      </c>
      <c r="W52" s="27" t="s">
        <v>243</v>
      </c>
      <c r="X52" s="26"/>
      <c r="Y52" s="25">
        <v>250</v>
      </c>
      <c r="Z52" s="27" t="s">
        <v>243</v>
      </c>
    </row>
    <row r="53" spans="1:26">
      <c r="A53" s="25">
        <v>249</v>
      </c>
      <c r="B53" s="27"/>
      <c r="C53" s="26"/>
      <c r="D53" s="25">
        <v>249</v>
      </c>
      <c r="E53" s="27"/>
      <c r="F53" s="24"/>
      <c r="G53" s="25">
        <v>249</v>
      </c>
      <c r="H53" s="27"/>
      <c r="I53" s="24"/>
      <c r="J53" s="25">
        <v>249</v>
      </c>
      <c r="K53" s="27"/>
      <c r="L53" s="24"/>
      <c r="M53" s="25">
        <v>249</v>
      </c>
      <c r="N53" s="27"/>
      <c r="O53" s="24"/>
      <c r="P53" s="25">
        <v>249</v>
      </c>
      <c r="Q53" s="27"/>
      <c r="R53" s="24"/>
      <c r="S53" s="25">
        <v>249</v>
      </c>
      <c r="T53" s="27"/>
      <c r="U53" s="24"/>
      <c r="V53" s="25">
        <v>249</v>
      </c>
      <c r="W53" s="27"/>
      <c r="X53" s="26"/>
      <c r="Y53" s="25">
        <v>249</v>
      </c>
      <c r="Z53" s="27"/>
    </row>
    <row r="54" spans="1:26">
      <c r="A54" s="25">
        <v>248</v>
      </c>
      <c r="B54" s="27"/>
      <c r="C54" s="26"/>
      <c r="D54" s="25">
        <v>248</v>
      </c>
      <c r="E54" s="27"/>
      <c r="F54" s="24"/>
      <c r="G54" s="25">
        <v>248</v>
      </c>
      <c r="H54" s="27"/>
      <c r="I54" s="24"/>
      <c r="J54" s="25">
        <v>248</v>
      </c>
      <c r="K54" s="27"/>
      <c r="L54" s="24"/>
      <c r="M54" s="25">
        <v>248</v>
      </c>
      <c r="N54" s="27"/>
      <c r="O54" s="24"/>
      <c r="P54" s="25">
        <v>248</v>
      </c>
      <c r="Q54" s="27"/>
      <c r="R54" s="24"/>
      <c r="S54" s="25">
        <v>248</v>
      </c>
      <c r="T54" s="27"/>
      <c r="U54" s="24"/>
      <c r="V54" s="25">
        <v>248</v>
      </c>
      <c r="W54" s="27"/>
      <c r="X54" s="26"/>
      <c r="Y54" s="25">
        <v>248</v>
      </c>
      <c r="Z54" s="27"/>
    </row>
    <row r="55" spans="1:26">
      <c r="A55" s="25">
        <v>247</v>
      </c>
      <c r="B55" s="27" t="s">
        <v>243</v>
      </c>
      <c r="C55" s="26"/>
      <c r="D55" s="25">
        <v>247</v>
      </c>
      <c r="E55" s="27" t="s">
        <v>243</v>
      </c>
      <c r="F55" s="24"/>
      <c r="G55" s="25">
        <v>247</v>
      </c>
      <c r="H55" s="27" t="s">
        <v>243</v>
      </c>
      <c r="I55" s="24"/>
      <c r="J55" s="25">
        <v>247</v>
      </c>
      <c r="K55" s="27" t="s">
        <v>243</v>
      </c>
      <c r="L55" s="24"/>
      <c r="M55" s="25">
        <v>247</v>
      </c>
      <c r="N55" s="27" t="s">
        <v>243</v>
      </c>
      <c r="O55" s="24"/>
      <c r="P55" s="25">
        <v>247</v>
      </c>
      <c r="Q55" s="27" t="s">
        <v>243</v>
      </c>
      <c r="R55" s="24"/>
      <c r="S55" s="25">
        <v>247</v>
      </c>
      <c r="T55" s="27" t="s">
        <v>243</v>
      </c>
      <c r="U55" s="24"/>
      <c r="V55" s="25">
        <v>247</v>
      </c>
      <c r="W55" s="27" t="s">
        <v>243</v>
      </c>
      <c r="X55" s="26"/>
      <c r="Y55" s="25">
        <v>247</v>
      </c>
      <c r="Z55" s="27" t="s">
        <v>243</v>
      </c>
    </row>
    <row r="56" spans="1:26">
      <c r="A56" s="25">
        <v>246</v>
      </c>
      <c r="B56" s="27"/>
      <c r="C56" s="26"/>
      <c r="D56" s="25">
        <v>246</v>
      </c>
      <c r="E56" s="27"/>
      <c r="F56" s="24"/>
      <c r="G56" s="25">
        <v>246</v>
      </c>
      <c r="H56" s="27"/>
      <c r="I56" s="24"/>
      <c r="J56" s="25">
        <v>246</v>
      </c>
      <c r="K56" s="27"/>
      <c r="L56" s="24"/>
      <c r="M56" s="25">
        <v>246</v>
      </c>
      <c r="N56" s="27"/>
      <c r="O56" s="24"/>
      <c r="P56" s="25">
        <v>246</v>
      </c>
      <c r="Q56" s="27"/>
      <c r="R56" s="24"/>
      <c r="S56" s="25">
        <v>246</v>
      </c>
      <c r="T56" s="27"/>
      <c r="U56" s="24"/>
      <c r="V56" s="25">
        <v>246</v>
      </c>
      <c r="W56" s="27"/>
      <c r="X56" s="26"/>
      <c r="Y56" s="25">
        <v>246</v>
      </c>
      <c r="Z56" s="27"/>
    </row>
    <row r="57" spans="1:26">
      <c r="A57" s="25">
        <v>245</v>
      </c>
      <c r="B57" s="27"/>
      <c r="C57" s="26"/>
      <c r="D57" s="25">
        <v>245</v>
      </c>
      <c r="E57" s="27"/>
      <c r="F57" s="24"/>
      <c r="G57" s="25">
        <v>245</v>
      </c>
      <c r="H57" s="27"/>
      <c r="I57" s="24"/>
      <c r="J57" s="25">
        <v>245</v>
      </c>
      <c r="K57" s="27"/>
      <c r="L57" s="24"/>
      <c r="M57" s="25">
        <v>245</v>
      </c>
      <c r="N57" s="27"/>
      <c r="O57" s="24"/>
      <c r="P57" s="25">
        <v>245</v>
      </c>
      <c r="Q57" s="27"/>
      <c r="R57" s="24"/>
      <c r="S57" s="25">
        <v>245</v>
      </c>
      <c r="T57" s="27"/>
      <c r="U57" s="24"/>
      <c r="V57" s="25">
        <v>245</v>
      </c>
      <c r="W57" s="27"/>
      <c r="X57" s="26"/>
      <c r="Y57" s="25">
        <v>245</v>
      </c>
      <c r="Z57" s="27"/>
    </row>
    <row r="58" spans="1:26">
      <c r="A58" s="25">
        <v>244</v>
      </c>
      <c r="B58" s="27" t="s">
        <v>243</v>
      </c>
      <c r="C58" s="26"/>
      <c r="D58" s="25">
        <v>244</v>
      </c>
      <c r="E58" s="27" t="s">
        <v>243</v>
      </c>
      <c r="F58" s="24"/>
      <c r="G58" s="25">
        <v>244</v>
      </c>
      <c r="H58" s="27" t="s">
        <v>243</v>
      </c>
      <c r="I58" s="24"/>
      <c r="J58" s="25">
        <v>244</v>
      </c>
      <c r="K58" s="27" t="s">
        <v>243</v>
      </c>
      <c r="L58" s="24"/>
      <c r="M58" s="25">
        <v>244</v>
      </c>
      <c r="N58" s="27" t="s">
        <v>243</v>
      </c>
      <c r="O58" s="24"/>
      <c r="P58" s="25">
        <v>244</v>
      </c>
      <c r="Q58" s="27" t="s">
        <v>243</v>
      </c>
      <c r="R58" s="24"/>
      <c r="S58" s="25">
        <v>244</v>
      </c>
      <c r="T58" s="27" t="s">
        <v>243</v>
      </c>
      <c r="U58" s="24"/>
      <c r="V58" s="25">
        <v>244</v>
      </c>
      <c r="W58" s="27" t="s">
        <v>243</v>
      </c>
      <c r="X58" s="26"/>
      <c r="Y58" s="25">
        <v>244</v>
      </c>
      <c r="Z58" s="27" t="s">
        <v>243</v>
      </c>
    </row>
    <row r="59" spans="1:26">
      <c r="A59" s="25">
        <v>243</v>
      </c>
      <c r="B59" s="27"/>
      <c r="C59" s="26"/>
      <c r="D59" s="25">
        <v>243</v>
      </c>
      <c r="E59" s="27"/>
      <c r="F59" s="24"/>
      <c r="G59" s="25">
        <v>243</v>
      </c>
      <c r="H59" s="27"/>
      <c r="I59" s="24"/>
      <c r="J59" s="25">
        <v>243</v>
      </c>
      <c r="K59" s="27"/>
      <c r="L59" s="24"/>
      <c r="M59" s="25">
        <v>243</v>
      </c>
      <c r="N59" s="27"/>
      <c r="O59" s="24"/>
      <c r="P59" s="25">
        <v>243</v>
      </c>
      <c r="Q59" s="27"/>
      <c r="R59" s="24"/>
      <c r="S59" s="25">
        <v>243</v>
      </c>
      <c r="T59" s="27"/>
      <c r="U59" s="24"/>
      <c r="V59" s="25">
        <v>243</v>
      </c>
      <c r="W59" s="27"/>
      <c r="X59" s="26"/>
      <c r="Y59" s="25">
        <v>243</v>
      </c>
      <c r="Z59" s="27"/>
    </row>
    <row r="60" spans="1:26">
      <c r="A60" s="25">
        <v>242</v>
      </c>
      <c r="B60" s="27"/>
      <c r="C60" s="26"/>
      <c r="D60" s="25">
        <v>242</v>
      </c>
      <c r="E60" s="27"/>
      <c r="F60" s="24"/>
      <c r="G60" s="25">
        <v>242</v>
      </c>
      <c r="H60" s="27"/>
      <c r="I60" s="24"/>
      <c r="J60" s="25">
        <v>242</v>
      </c>
      <c r="K60" s="27"/>
      <c r="L60" s="24"/>
      <c r="M60" s="25">
        <v>242</v>
      </c>
      <c r="N60" s="27"/>
      <c r="O60" s="24"/>
      <c r="P60" s="25">
        <v>242</v>
      </c>
      <c r="Q60" s="27"/>
      <c r="R60" s="24"/>
      <c r="S60" s="25">
        <v>242</v>
      </c>
      <c r="T60" s="27"/>
      <c r="U60" s="24"/>
      <c r="V60" s="25">
        <v>242</v>
      </c>
      <c r="W60" s="27"/>
      <c r="X60" s="26"/>
      <c r="Y60" s="25">
        <v>242</v>
      </c>
      <c r="Z60" s="27"/>
    </row>
    <row r="61" spans="1:26">
      <c r="A61" s="25">
        <v>241</v>
      </c>
      <c r="B61" s="27" t="s">
        <v>243</v>
      </c>
      <c r="C61" s="26"/>
      <c r="D61" s="25">
        <v>241</v>
      </c>
      <c r="E61" s="27" t="s">
        <v>243</v>
      </c>
      <c r="F61" s="24"/>
      <c r="G61" s="25">
        <v>241</v>
      </c>
      <c r="H61" s="27" t="s">
        <v>243</v>
      </c>
      <c r="I61" s="24"/>
      <c r="J61" s="25">
        <v>241</v>
      </c>
      <c r="K61" s="27" t="s">
        <v>243</v>
      </c>
      <c r="L61" s="24"/>
      <c r="M61" s="25">
        <v>241</v>
      </c>
      <c r="N61" s="27" t="s">
        <v>243</v>
      </c>
      <c r="O61" s="24"/>
      <c r="P61" s="25">
        <v>241</v>
      </c>
      <c r="Q61" s="27" t="s">
        <v>243</v>
      </c>
      <c r="R61" s="24"/>
      <c r="S61" s="25">
        <v>241</v>
      </c>
      <c r="T61" s="27" t="s">
        <v>243</v>
      </c>
      <c r="U61" s="24"/>
      <c r="V61" s="25">
        <v>241</v>
      </c>
      <c r="W61" s="27" t="s">
        <v>243</v>
      </c>
      <c r="X61" s="26"/>
      <c r="Y61" s="25">
        <v>241</v>
      </c>
      <c r="Z61" s="27" t="s">
        <v>243</v>
      </c>
    </row>
    <row r="62" spans="1:26">
      <c r="A62" s="25">
        <v>240</v>
      </c>
      <c r="B62" s="27"/>
      <c r="C62" s="26"/>
      <c r="D62" s="25">
        <v>240</v>
      </c>
      <c r="E62" s="27"/>
      <c r="F62" s="24"/>
      <c r="G62" s="25">
        <v>240</v>
      </c>
      <c r="H62" s="27"/>
      <c r="I62" s="24"/>
      <c r="J62" s="25">
        <v>240</v>
      </c>
      <c r="K62" s="27"/>
      <c r="L62" s="24"/>
      <c r="M62" s="25">
        <v>240</v>
      </c>
      <c r="N62" s="27"/>
      <c r="O62" s="24"/>
      <c r="P62" s="25">
        <v>240</v>
      </c>
      <c r="Q62" s="27"/>
      <c r="R62" s="24"/>
      <c r="S62" s="25">
        <v>240</v>
      </c>
      <c r="T62" s="27"/>
      <c r="U62" s="24"/>
      <c r="V62" s="25">
        <v>240</v>
      </c>
      <c r="W62" s="27"/>
      <c r="X62" s="26"/>
      <c r="Y62" s="25">
        <v>240</v>
      </c>
      <c r="Z62" s="27"/>
    </row>
    <row r="63" spans="1:26">
      <c r="A63" s="25">
        <v>239</v>
      </c>
      <c r="B63" s="27"/>
      <c r="C63" s="26"/>
      <c r="D63" s="25">
        <v>239</v>
      </c>
      <c r="E63" s="27"/>
      <c r="F63" s="24"/>
      <c r="G63" s="25">
        <v>239</v>
      </c>
      <c r="H63" s="27"/>
      <c r="I63" s="24"/>
      <c r="J63" s="25">
        <v>239</v>
      </c>
      <c r="K63" s="27"/>
      <c r="L63" s="24"/>
      <c r="M63" s="25">
        <v>239</v>
      </c>
      <c r="N63" s="27"/>
      <c r="O63" s="24"/>
      <c r="P63" s="25">
        <v>239</v>
      </c>
      <c r="Q63" s="27"/>
      <c r="R63" s="24"/>
      <c r="S63" s="25">
        <v>239</v>
      </c>
      <c r="T63" s="27"/>
      <c r="U63" s="24"/>
      <c r="V63" s="25">
        <v>239</v>
      </c>
      <c r="W63" s="27"/>
      <c r="X63" s="26"/>
      <c r="Y63" s="25">
        <v>239</v>
      </c>
      <c r="Z63" s="27"/>
    </row>
    <row r="64" spans="1:26">
      <c r="A64" s="25">
        <v>238</v>
      </c>
      <c r="B64" s="27"/>
      <c r="C64" s="26"/>
      <c r="D64" s="25">
        <v>238</v>
      </c>
      <c r="E64" s="27"/>
      <c r="F64" s="24"/>
      <c r="G64" s="25">
        <v>238</v>
      </c>
      <c r="H64" s="27"/>
      <c r="I64" s="24"/>
      <c r="J64" s="25">
        <v>238</v>
      </c>
      <c r="K64" s="27"/>
      <c r="L64" s="24"/>
      <c r="M64" s="25">
        <v>238</v>
      </c>
      <c r="N64" s="27"/>
      <c r="O64" s="24"/>
      <c r="P64" s="25">
        <v>238</v>
      </c>
      <c r="Q64" s="27"/>
      <c r="R64" s="24"/>
      <c r="S64" s="25">
        <v>238</v>
      </c>
      <c r="T64" s="27"/>
      <c r="U64" s="24"/>
      <c r="V64" s="25">
        <v>238</v>
      </c>
      <c r="W64" s="27"/>
      <c r="X64" s="26"/>
      <c r="Y64" s="25">
        <v>238</v>
      </c>
      <c r="Z64" s="27"/>
    </row>
    <row r="65" spans="1:26">
      <c r="A65" s="25">
        <v>237</v>
      </c>
      <c r="B65" s="27"/>
      <c r="C65" s="26"/>
      <c r="D65" s="25">
        <v>237</v>
      </c>
      <c r="E65" s="27"/>
      <c r="F65" s="24"/>
      <c r="G65" s="25">
        <v>237</v>
      </c>
      <c r="H65" s="27"/>
      <c r="I65" s="24"/>
      <c r="J65" s="25">
        <v>237</v>
      </c>
      <c r="K65" s="27"/>
      <c r="L65" s="24"/>
      <c r="M65" s="25">
        <v>237</v>
      </c>
      <c r="N65" s="27"/>
      <c r="O65" s="24"/>
      <c r="P65" s="25">
        <v>237</v>
      </c>
      <c r="Q65" s="27"/>
      <c r="R65" s="24"/>
      <c r="S65" s="25">
        <v>237</v>
      </c>
      <c r="T65" s="27"/>
      <c r="U65" s="24"/>
      <c r="V65" s="25">
        <v>237</v>
      </c>
      <c r="W65" s="27"/>
      <c r="X65" s="26"/>
      <c r="Y65" s="25">
        <v>237</v>
      </c>
      <c r="Z65" s="27"/>
    </row>
    <row r="66" spans="1:26">
      <c r="A66" s="25">
        <v>236</v>
      </c>
      <c r="B66" s="27"/>
      <c r="C66" s="26"/>
      <c r="D66" s="25">
        <v>236</v>
      </c>
      <c r="E66" s="27"/>
      <c r="F66" s="24"/>
      <c r="G66" s="25">
        <v>236</v>
      </c>
      <c r="H66" s="27"/>
      <c r="I66" s="24"/>
      <c r="J66" s="25">
        <v>236</v>
      </c>
      <c r="K66" s="27"/>
      <c r="L66" s="24"/>
      <c r="M66" s="25">
        <v>236</v>
      </c>
      <c r="N66" s="27"/>
      <c r="O66" s="24"/>
      <c r="P66" s="25">
        <v>236</v>
      </c>
      <c r="Q66" s="27"/>
      <c r="R66" s="24"/>
      <c r="S66" s="25">
        <v>236</v>
      </c>
      <c r="T66" s="27"/>
      <c r="U66" s="24"/>
      <c r="V66" s="25">
        <v>236</v>
      </c>
      <c r="W66" s="27"/>
      <c r="X66" s="26"/>
      <c r="Y66" s="25">
        <v>236</v>
      </c>
      <c r="Z66" s="27"/>
    </row>
    <row r="67" spans="1:26">
      <c r="A67" s="25">
        <v>235</v>
      </c>
      <c r="B67" s="27"/>
      <c r="C67" s="26"/>
      <c r="D67" s="25">
        <v>235</v>
      </c>
      <c r="E67" s="27"/>
      <c r="F67" s="24"/>
      <c r="G67" s="25">
        <v>235</v>
      </c>
      <c r="H67" s="27"/>
      <c r="I67" s="24"/>
      <c r="J67" s="25">
        <v>235</v>
      </c>
      <c r="K67" s="27"/>
      <c r="L67" s="24"/>
      <c r="M67" s="25">
        <v>235</v>
      </c>
      <c r="N67" s="27"/>
      <c r="O67" s="24"/>
      <c r="P67" s="25">
        <v>235</v>
      </c>
      <c r="Q67" s="27"/>
      <c r="R67" s="24"/>
      <c r="S67" s="25">
        <v>235</v>
      </c>
      <c r="T67" s="27"/>
      <c r="U67" s="24"/>
      <c r="V67" s="25">
        <v>235</v>
      </c>
      <c r="W67" s="27"/>
      <c r="X67" s="26"/>
      <c r="Y67" s="25">
        <v>235</v>
      </c>
      <c r="Z67" s="27"/>
    </row>
    <row r="68" spans="1:26">
      <c r="A68" s="25">
        <v>234</v>
      </c>
      <c r="B68" s="27"/>
      <c r="C68" s="26"/>
      <c r="D68" s="25">
        <v>234</v>
      </c>
      <c r="E68" s="27"/>
      <c r="F68" s="24"/>
      <c r="G68" s="25">
        <v>234</v>
      </c>
      <c r="H68" s="27"/>
      <c r="I68" s="24"/>
      <c r="J68" s="25">
        <v>234</v>
      </c>
      <c r="K68" s="27"/>
      <c r="L68" s="24"/>
      <c r="M68" s="25">
        <v>234</v>
      </c>
      <c r="N68" s="27"/>
      <c r="O68" s="24"/>
      <c r="P68" s="25">
        <v>234</v>
      </c>
      <c r="Q68" s="27"/>
      <c r="R68" s="24"/>
      <c r="S68" s="25">
        <v>234</v>
      </c>
      <c r="T68" s="27"/>
      <c r="U68" s="24"/>
      <c r="V68" s="25">
        <v>234</v>
      </c>
      <c r="W68" s="27"/>
      <c r="X68" s="26"/>
      <c r="Y68" s="25">
        <v>234</v>
      </c>
      <c r="Z68" s="27"/>
    </row>
    <row r="69" spans="1:26">
      <c r="A69" s="25">
        <v>233</v>
      </c>
      <c r="B69" s="27"/>
      <c r="C69" s="26"/>
      <c r="D69" s="25">
        <v>233</v>
      </c>
      <c r="E69" s="27"/>
      <c r="F69" s="24"/>
      <c r="G69" s="25">
        <v>233</v>
      </c>
      <c r="H69" s="27"/>
      <c r="I69" s="24"/>
      <c r="J69" s="25">
        <v>233</v>
      </c>
      <c r="K69" s="27"/>
      <c r="L69" s="24"/>
      <c r="M69" s="25">
        <v>233</v>
      </c>
      <c r="N69" s="27"/>
      <c r="O69" s="24"/>
      <c r="P69" s="25">
        <v>233</v>
      </c>
      <c r="Q69" s="27"/>
      <c r="R69" s="24"/>
      <c r="S69" s="25">
        <v>233</v>
      </c>
      <c r="T69" s="27"/>
      <c r="U69" s="24"/>
      <c r="V69" s="25">
        <v>233</v>
      </c>
      <c r="W69" s="27"/>
      <c r="X69" s="26"/>
      <c r="Y69" s="25">
        <v>233</v>
      </c>
      <c r="Z69" s="27"/>
    </row>
    <row r="70" spans="1:26">
      <c r="A70" s="25">
        <v>232</v>
      </c>
      <c r="B70" s="27"/>
      <c r="C70" s="26"/>
      <c r="D70" s="25">
        <v>232</v>
      </c>
      <c r="E70" s="27"/>
      <c r="F70" s="24"/>
      <c r="G70" s="25">
        <v>232</v>
      </c>
      <c r="H70" s="27"/>
      <c r="I70" s="24"/>
      <c r="J70" s="25">
        <v>232</v>
      </c>
      <c r="K70" s="27"/>
      <c r="L70" s="24"/>
      <c r="M70" s="25">
        <v>232</v>
      </c>
      <c r="N70" s="27"/>
      <c r="O70" s="24"/>
      <c r="P70" s="25">
        <v>232</v>
      </c>
      <c r="Q70" s="27"/>
      <c r="R70" s="24"/>
      <c r="S70" s="25">
        <v>232</v>
      </c>
      <c r="T70" s="27"/>
      <c r="U70" s="24"/>
      <c r="V70" s="25">
        <v>232</v>
      </c>
      <c r="W70" s="27"/>
      <c r="X70" s="26"/>
      <c r="Y70" s="25">
        <v>232</v>
      </c>
      <c r="Z70" s="27"/>
    </row>
    <row r="71" spans="1:26">
      <c r="A71" s="25">
        <v>231</v>
      </c>
      <c r="B71" s="27"/>
      <c r="C71" s="26"/>
      <c r="D71" s="25">
        <v>231</v>
      </c>
      <c r="E71" s="27"/>
      <c r="F71" s="24"/>
      <c r="G71" s="25">
        <v>231</v>
      </c>
      <c r="H71" s="27"/>
      <c r="I71" s="24"/>
      <c r="J71" s="25">
        <v>231</v>
      </c>
      <c r="K71" s="27"/>
      <c r="L71" s="24"/>
      <c r="M71" s="25">
        <v>231</v>
      </c>
      <c r="N71" s="27"/>
      <c r="O71" s="24"/>
      <c r="P71" s="25">
        <v>231</v>
      </c>
      <c r="Q71" s="27"/>
      <c r="R71" s="24"/>
      <c r="S71" s="25">
        <v>231</v>
      </c>
      <c r="T71" s="27"/>
      <c r="U71" s="24"/>
      <c r="V71" s="25">
        <v>231</v>
      </c>
      <c r="W71" s="27"/>
      <c r="X71" s="26"/>
      <c r="Y71" s="25">
        <v>231</v>
      </c>
      <c r="Z71" s="27"/>
    </row>
    <row r="72" spans="1:26">
      <c r="A72" s="25">
        <v>230</v>
      </c>
      <c r="B72" s="27"/>
      <c r="C72" s="26"/>
      <c r="D72" s="25">
        <v>230</v>
      </c>
      <c r="E72" s="27"/>
      <c r="F72" s="24"/>
      <c r="G72" s="25">
        <v>230</v>
      </c>
      <c r="H72" s="27"/>
      <c r="I72" s="24"/>
      <c r="J72" s="25">
        <v>230</v>
      </c>
      <c r="K72" s="27"/>
      <c r="L72" s="24"/>
      <c r="M72" s="25">
        <v>230</v>
      </c>
      <c r="N72" s="27"/>
      <c r="O72" s="24"/>
      <c r="P72" s="25">
        <v>230</v>
      </c>
      <c r="Q72" s="27"/>
      <c r="R72" s="24"/>
      <c r="S72" s="25">
        <v>230</v>
      </c>
      <c r="T72" s="27"/>
      <c r="U72" s="24"/>
      <c r="V72" s="25">
        <v>230</v>
      </c>
      <c r="W72" s="27"/>
      <c r="X72" s="26"/>
      <c r="Y72" s="25">
        <v>230</v>
      </c>
      <c r="Z72" s="27"/>
    </row>
    <row r="73" spans="1:26">
      <c r="A73" s="25">
        <v>229</v>
      </c>
      <c r="B73" s="27"/>
      <c r="C73" s="26"/>
      <c r="D73" s="25">
        <v>229</v>
      </c>
      <c r="E73" s="27"/>
      <c r="F73" s="24"/>
      <c r="G73" s="25">
        <v>229</v>
      </c>
      <c r="H73" s="27"/>
      <c r="I73" s="24"/>
      <c r="J73" s="25">
        <v>229</v>
      </c>
      <c r="K73" s="27"/>
      <c r="L73" s="24"/>
      <c r="M73" s="25">
        <v>229</v>
      </c>
      <c r="N73" s="27"/>
      <c r="O73" s="24"/>
      <c r="P73" s="25">
        <v>229</v>
      </c>
      <c r="Q73" s="27"/>
      <c r="R73" s="24"/>
      <c r="S73" s="25">
        <v>229</v>
      </c>
      <c r="T73" s="27"/>
      <c r="U73" s="24"/>
      <c r="V73" s="25">
        <v>229</v>
      </c>
      <c r="W73" s="27"/>
      <c r="X73" s="26"/>
      <c r="Y73" s="25">
        <v>229</v>
      </c>
      <c r="Z73" s="27"/>
    </row>
    <row r="74" spans="1:26">
      <c r="A74" s="25">
        <v>228</v>
      </c>
      <c r="B74" s="27"/>
      <c r="C74" s="26"/>
      <c r="D74" s="25">
        <v>228</v>
      </c>
      <c r="E74" s="27"/>
      <c r="F74" s="24"/>
      <c r="G74" s="25">
        <v>228</v>
      </c>
      <c r="H74" s="27"/>
      <c r="I74" s="24"/>
      <c r="J74" s="25">
        <v>228</v>
      </c>
      <c r="K74" s="27"/>
      <c r="L74" s="24"/>
      <c r="M74" s="25">
        <v>228</v>
      </c>
      <c r="N74" s="27"/>
      <c r="O74" s="24"/>
      <c r="P74" s="25">
        <v>228</v>
      </c>
      <c r="Q74" s="27"/>
      <c r="R74" s="24"/>
      <c r="S74" s="25">
        <v>228</v>
      </c>
      <c r="T74" s="27"/>
      <c r="U74" s="24"/>
      <c r="V74" s="25">
        <v>228</v>
      </c>
      <c r="W74" s="27"/>
      <c r="X74" s="26"/>
      <c r="Y74" s="25">
        <v>228</v>
      </c>
      <c r="Z74" s="27"/>
    </row>
    <row r="75" spans="1:26">
      <c r="A75" s="25">
        <v>227</v>
      </c>
      <c r="B75" s="27"/>
      <c r="C75" s="26"/>
      <c r="D75" s="25">
        <v>227</v>
      </c>
      <c r="E75" s="27"/>
      <c r="F75" s="24"/>
      <c r="G75" s="25">
        <v>227</v>
      </c>
      <c r="H75" s="27"/>
      <c r="I75" s="24"/>
      <c r="J75" s="25">
        <v>227</v>
      </c>
      <c r="K75" s="27"/>
      <c r="L75" s="24"/>
      <c r="M75" s="25">
        <v>227</v>
      </c>
      <c r="N75" s="27"/>
      <c r="O75" s="24"/>
      <c r="P75" s="25">
        <v>227</v>
      </c>
      <c r="Q75" s="27"/>
      <c r="R75" s="24"/>
      <c r="S75" s="25">
        <v>227</v>
      </c>
      <c r="T75" s="27"/>
      <c r="U75" s="24"/>
      <c r="V75" s="25">
        <v>227</v>
      </c>
      <c r="W75" s="27"/>
      <c r="X75" s="26"/>
      <c r="Y75" s="25">
        <v>227</v>
      </c>
      <c r="Z75" s="27"/>
    </row>
    <row r="76" spans="1:26">
      <c r="A76" s="25">
        <v>226</v>
      </c>
      <c r="B76" s="27"/>
      <c r="C76" s="26"/>
      <c r="D76" s="25">
        <v>226</v>
      </c>
      <c r="E76" s="27"/>
      <c r="F76" s="24"/>
      <c r="G76" s="25">
        <v>226</v>
      </c>
      <c r="H76" s="27"/>
      <c r="I76" s="24"/>
      <c r="J76" s="25">
        <v>226</v>
      </c>
      <c r="K76" s="27"/>
      <c r="L76" s="24"/>
      <c r="M76" s="25">
        <v>226</v>
      </c>
      <c r="N76" s="27"/>
      <c r="O76" s="24"/>
      <c r="P76" s="25">
        <v>226</v>
      </c>
      <c r="Q76" s="27"/>
      <c r="R76" s="24"/>
      <c r="S76" s="25">
        <v>226</v>
      </c>
      <c r="T76" s="27"/>
      <c r="U76" s="24"/>
      <c r="V76" s="25">
        <v>226</v>
      </c>
      <c r="W76" s="27"/>
      <c r="X76" s="26"/>
      <c r="Y76" s="25">
        <v>226</v>
      </c>
      <c r="Z76" s="27"/>
    </row>
    <row r="77" spans="1:26">
      <c r="A77" s="25">
        <v>225</v>
      </c>
      <c r="B77" s="27"/>
      <c r="C77" s="26"/>
      <c r="D77" s="25">
        <v>225</v>
      </c>
      <c r="E77" s="27"/>
      <c r="F77" s="24"/>
      <c r="G77" s="25">
        <v>225</v>
      </c>
      <c r="H77" s="27"/>
      <c r="I77" s="24"/>
      <c r="J77" s="25">
        <v>225</v>
      </c>
      <c r="K77" s="27"/>
      <c r="L77" s="24"/>
      <c r="M77" s="25">
        <v>225</v>
      </c>
      <c r="N77" s="27"/>
      <c r="O77" s="24"/>
      <c r="P77" s="25">
        <v>225</v>
      </c>
      <c r="Q77" s="27"/>
      <c r="R77" s="24"/>
      <c r="S77" s="25">
        <v>225</v>
      </c>
      <c r="T77" s="27"/>
      <c r="U77" s="24"/>
      <c r="V77" s="25">
        <v>225</v>
      </c>
      <c r="W77" s="27"/>
      <c r="X77" s="26"/>
      <c r="Y77" s="25">
        <v>225</v>
      </c>
      <c r="Z77" s="27"/>
    </row>
    <row r="78" spans="1:26">
      <c r="A78" s="25">
        <v>224</v>
      </c>
      <c r="B78" s="27"/>
      <c r="C78" s="26"/>
      <c r="D78" s="25">
        <v>224</v>
      </c>
      <c r="E78" s="27"/>
      <c r="F78" s="24"/>
      <c r="G78" s="25">
        <v>224</v>
      </c>
      <c r="H78" s="27"/>
      <c r="I78" s="24"/>
      <c r="J78" s="25">
        <v>224</v>
      </c>
      <c r="K78" s="27"/>
      <c r="L78" s="24"/>
      <c r="M78" s="25">
        <v>224</v>
      </c>
      <c r="N78" s="27"/>
      <c r="O78" s="24"/>
      <c r="P78" s="25">
        <v>224</v>
      </c>
      <c r="Q78" s="27"/>
      <c r="R78" s="24"/>
      <c r="S78" s="25">
        <v>224</v>
      </c>
      <c r="T78" s="27"/>
      <c r="U78" s="24"/>
      <c r="V78" s="25">
        <v>224</v>
      </c>
      <c r="W78" s="27"/>
      <c r="X78" s="26"/>
      <c r="Y78" s="25">
        <v>224</v>
      </c>
      <c r="Z78" s="27"/>
    </row>
    <row r="79" spans="1:26">
      <c r="A79" s="25">
        <v>223</v>
      </c>
      <c r="B79" s="27"/>
      <c r="C79" s="26"/>
      <c r="D79" s="25">
        <v>223</v>
      </c>
      <c r="E79" s="27"/>
      <c r="F79" s="24"/>
      <c r="G79" s="25">
        <v>223</v>
      </c>
      <c r="H79" s="27"/>
      <c r="I79" s="24"/>
      <c r="J79" s="25">
        <v>223</v>
      </c>
      <c r="K79" s="27"/>
      <c r="L79" s="24"/>
      <c r="M79" s="25">
        <v>223</v>
      </c>
      <c r="N79" s="27"/>
      <c r="O79" s="24"/>
      <c r="P79" s="25">
        <v>223</v>
      </c>
      <c r="Q79" s="27"/>
      <c r="R79" s="24"/>
      <c r="S79" s="25">
        <v>223</v>
      </c>
      <c r="T79" s="27"/>
      <c r="U79" s="24"/>
      <c r="V79" s="25">
        <v>223</v>
      </c>
      <c r="W79" s="27"/>
      <c r="X79" s="26"/>
      <c r="Y79" s="25">
        <v>223</v>
      </c>
      <c r="Z79" s="27"/>
    </row>
    <row r="80" spans="1:26">
      <c r="A80" s="25">
        <v>222</v>
      </c>
      <c r="B80" s="27"/>
      <c r="C80" s="26"/>
      <c r="D80" s="25">
        <v>222</v>
      </c>
      <c r="E80" s="27"/>
      <c r="F80" s="24"/>
      <c r="G80" s="25">
        <v>222</v>
      </c>
      <c r="H80" s="27"/>
      <c r="I80" s="24"/>
      <c r="J80" s="25">
        <v>222</v>
      </c>
      <c r="K80" s="27"/>
      <c r="L80" s="24"/>
      <c r="M80" s="25">
        <v>222</v>
      </c>
      <c r="N80" s="27"/>
      <c r="O80" s="24"/>
      <c r="P80" s="25">
        <v>222</v>
      </c>
      <c r="Q80" s="27"/>
      <c r="R80" s="24"/>
      <c r="S80" s="25">
        <v>222</v>
      </c>
      <c r="T80" s="27"/>
      <c r="U80" s="24"/>
      <c r="V80" s="25">
        <v>222</v>
      </c>
      <c r="W80" s="27"/>
      <c r="X80" s="26"/>
      <c r="Y80" s="25">
        <v>222</v>
      </c>
      <c r="Z80" s="27"/>
    </row>
    <row r="81" spans="1:26">
      <c r="A81" s="25">
        <v>221</v>
      </c>
      <c r="B81" s="27"/>
      <c r="C81" s="26"/>
      <c r="D81" s="25">
        <v>221</v>
      </c>
      <c r="E81" s="27"/>
      <c r="F81" s="24"/>
      <c r="G81" s="25">
        <v>221</v>
      </c>
      <c r="H81" s="27"/>
      <c r="I81" s="24"/>
      <c r="J81" s="25">
        <v>221</v>
      </c>
      <c r="K81" s="27"/>
      <c r="L81" s="24"/>
      <c r="M81" s="25">
        <v>221</v>
      </c>
      <c r="N81" s="27"/>
      <c r="O81" s="24"/>
      <c r="P81" s="25">
        <v>221</v>
      </c>
      <c r="Q81" s="27"/>
      <c r="R81" s="24"/>
      <c r="S81" s="25">
        <v>221</v>
      </c>
      <c r="T81" s="27"/>
      <c r="U81" s="24"/>
      <c r="V81" s="25">
        <v>221</v>
      </c>
      <c r="W81" s="27"/>
      <c r="X81" s="26"/>
      <c r="Y81" s="25">
        <v>221</v>
      </c>
      <c r="Z81" s="27"/>
    </row>
    <row r="82" spans="1:26">
      <c r="A82" s="25">
        <v>220</v>
      </c>
      <c r="B82" s="27"/>
      <c r="C82" s="26"/>
      <c r="D82" s="25">
        <v>220</v>
      </c>
      <c r="E82" s="27"/>
      <c r="F82" s="24"/>
      <c r="G82" s="25">
        <v>220</v>
      </c>
      <c r="H82" s="27"/>
      <c r="I82" s="24"/>
      <c r="J82" s="25">
        <v>220</v>
      </c>
      <c r="K82" s="27"/>
      <c r="L82" s="24"/>
      <c r="M82" s="25">
        <v>220</v>
      </c>
      <c r="N82" s="27"/>
      <c r="O82" s="24"/>
      <c r="P82" s="25">
        <v>220</v>
      </c>
      <c r="Q82" s="27"/>
      <c r="R82" s="24"/>
      <c r="S82" s="25">
        <v>220</v>
      </c>
      <c r="T82" s="27"/>
      <c r="U82" s="24"/>
      <c r="V82" s="25">
        <v>220</v>
      </c>
      <c r="W82" s="27"/>
      <c r="X82" s="26"/>
      <c r="Y82" s="25">
        <v>220</v>
      </c>
      <c r="Z82" s="27"/>
    </row>
    <row r="83" spans="1:26">
      <c r="A83" s="25">
        <v>219</v>
      </c>
      <c r="B83" s="27"/>
      <c r="C83" s="26"/>
      <c r="D83" s="25">
        <v>219</v>
      </c>
      <c r="E83" s="27"/>
      <c r="F83" s="24"/>
      <c r="G83" s="25">
        <v>219</v>
      </c>
      <c r="H83" s="27"/>
      <c r="I83" s="24"/>
      <c r="J83" s="25">
        <v>219</v>
      </c>
      <c r="K83" s="27"/>
      <c r="L83" s="24"/>
      <c r="M83" s="25">
        <v>219</v>
      </c>
      <c r="N83" s="27"/>
      <c r="O83" s="24"/>
      <c r="P83" s="25">
        <v>219</v>
      </c>
      <c r="Q83" s="27"/>
      <c r="R83" s="24"/>
      <c r="S83" s="25">
        <v>219</v>
      </c>
      <c r="T83" s="27"/>
      <c r="U83" s="24"/>
      <c r="V83" s="25">
        <v>219</v>
      </c>
      <c r="W83" s="27"/>
      <c r="X83" s="26"/>
      <c r="Y83" s="25">
        <v>219</v>
      </c>
      <c r="Z83" s="27"/>
    </row>
    <row r="84" spans="1:26">
      <c r="A84" s="25">
        <v>218</v>
      </c>
      <c r="B84" s="27"/>
      <c r="C84" s="26"/>
      <c r="D84" s="25">
        <v>218</v>
      </c>
      <c r="E84" s="27"/>
      <c r="F84" s="24"/>
      <c r="G84" s="25">
        <v>218</v>
      </c>
      <c r="H84" s="27"/>
      <c r="I84" s="24"/>
      <c r="J84" s="25">
        <v>218</v>
      </c>
      <c r="K84" s="27"/>
      <c r="L84" s="24"/>
      <c r="M84" s="25">
        <v>218</v>
      </c>
      <c r="N84" s="27"/>
      <c r="O84" s="24"/>
      <c r="P84" s="25">
        <v>218</v>
      </c>
      <c r="Q84" s="27"/>
      <c r="R84" s="24"/>
      <c r="S84" s="25">
        <v>218</v>
      </c>
      <c r="T84" s="27"/>
      <c r="U84" s="24"/>
      <c r="V84" s="25">
        <v>218</v>
      </c>
      <c r="W84" s="27"/>
      <c r="X84" s="26"/>
      <c r="Y84" s="25">
        <v>218</v>
      </c>
      <c r="Z84" s="27"/>
    </row>
    <row r="85" spans="1:26">
      <c r="A85" s="25">
        <v>217</v>
      </c>
      <c r="B85" s="27"/>
      <c r="C85" s="26"/>
      <c r="D85" s="25">
        <v>217</v>
      </c>
      <c r="E85" s="27"/>
      <c r="F85" s="24"/>
      <c r="G85" s="25">
        <v>217</v>
      </c>
      <c r="H85" s="27"/>
      <c r="I85" s="24"/>
      <c r="J85" s="25">
        <v>217</v>
      </c>
      <c r="K85" s="27"/>
      <c r="L85" s="24"/>
      <c r="M85" s="25">
        <v>217</v>
      </c>
      <c r="N85" s="27"/>
      <c r="O85" s="24"/>
      <c r="P85" s="25">
        <v>217</v>
      </c>
      <c r="Q85" s="27"/>
      <c r="R85" s="24"/>
      <c r="S85" s="25">
        <v>217</v>
      </c>
      <c r="T85" s="27"/>
      <c r="U85" s="24"/>
      <c r="V85" s="25">
        <v>217</v>
      </c>
      <c r="W85" s="27"/>
      <c r="X85" s="26"/>
      <c r="Y85" s="25">
        <v>217</v>
      </c>
      <c r="Z85" s="27"/>
    </row>
    <row r="86" spans="1:26">
      <c r="A86" s="25">
        <v>216</v>
      </c>
      <c r="B86" s="27"/>
      <c r="C86" s="26"/>
      <c r="D86" s="25">
        <v>216</v>
      </c>
      <c r="E86" s="27"/>
      <c r="F86" s="24"/>
      <c r="G86" s="25">
        <v>216</v>
      </c>
      <c r="H86" s="27"/>
      <c r="I86" s="24"/>
      <c r="J86" s="25">
        <v>216</v>
      </c>
      <c r="K86" s="27"/>
      <c r="L86" s="24"/>
      <c r="M86" s="25">
        <v>216</v>
      </c>
      <c r="N86" s="27"/>
      <c r="O86" s="24"/>
      <c r="P86" s="25">
        <v>216</v>
      </c>
      <c r="Q86" s="27"/>
      <c r="R86" s="24"/>
      <c r="S86" s="25">
        <v>216</v>
      </c>
      <c r="T86" s="27"/>
      <c r="U86" s="24"/>
      <c r="V86" s="25">
        <v>216</v>
      </c>
      <c r="W86" s="27"/>
      <c r="X86" s="26"/>
      <c r="Y86" s="25">
        <v>216</v>
      </c>
      <c r="Z86" s="27"/>
    </row>
    <row r="87" spans="1:26">
      <c r="A87" s="25">
        <v>215</v>
      </c>
      <c r="B87" s="27"/>
      <c r="C87" s="26"/>
      <c r="D87" s="25">
        <v>215</v>
      </c>
      <c r="E87" s="27"/>
      <c r="F87" s="24"/>
      <c r="G87" s="25">
        <v>215</v>
      </c>
      <c r="H87" s="27"/>
      <c r="I87" s="24"/>
      <c r="J87" s="25">
        <v>215</v>
      </c>
      <c r="K87" s="27"/>
      <c r="L87" s="24"/>
      <c r="M87" s="25">
        <v>215</v>
      </c>
      <c r="N87" s="27"/>
      <c r="O87" s="24"/>
      <c r="P87" s="25">
        <v>215</v>
      </c>
      <c r="Q87" s="27"/>
      <c r="R87" s="24"/>
      <c r="S87" s="25">
        <v>215</v>
      </c>
      <c r="T87" s="27"/>
      <c r="U87" s="24"/>
      <c r="V87" s="25">
        <v>215</v>
      </c>
      <c r="W87" s="27"/>
      <c r="X87" s="26"/>
      <c r="Y87" s="25">
        <v>215</v>
      </c>
      <c r="Z87" s="27"/>
    </row>
    <row r="88" spans="1:26">
      <c r="A88" s="25">
        <v>214</v>
      </c>
      <c r="B88" s="27"/>
      <c r="C88" s="26"/>
      <c r="D88" s="25">
        <v>214</v>
      </c>
      <c r="E88" s="27"/>
      <c r="F88" s="24"/>
      <c r="G88" s="25">
        <v>214</v>
      </c>
      <c r="H88" s="27"/>
      <c r="I88" s="24"/>
      <c r="J88" s="25">
        <v>214</v>
      </c>
      <c r="K88" s="27"/>
      <c r="L88" s="24"/>
      <c r="M88" s="25">
        <v>214</v>
      </c>
      <c r="N88" s="27"/>
      <c r="O88" s="24"/>
      <c r="P88" s="25">
        <v>214</v>
      </c>
      <c r="Q88" s="27"/>
      <c r="R88" s="24"/>
      <c r="S88" s="25">
        <v>214</v>
      </c>
      <c r="T88" s="27"/>
      <c r="U88" s="24"/>
      <c r="V88" s="25">
        <v>214</v>
      </c>
      <c r="W88" s="27"/>
      <c r="X88" s="26"/>
      <c r="Y88" s="25">
        <v>214</v>
      </c>
      <c r="Z88" s="27"/>
    </row>
    <row r="89" spans="1:26">
      <c r="A89" s="25">
        <v>213</v>
      </c>
      <c r="B89" s="27"/>
      <c r="C89" s="26"/>
      <c r="D89" s="25">
        <v>213</v>
      </c>
      <c r="E89" s="27"/>
      <c r="F89" s="24"/>
      <c r="G89" s="25">
        <v>213</v>
      </c>
      <c r="H89" s="27"/>
      <c r="I89" s="24"/>
      <c r="J89" s="25">
        <v>213</v>
      </c>
      <c r="K89" s="27"/>
      <c r="L89" s="24"/>
      <c r="M89" s="25">
        <v>213</v>
      </c>
      <c r="N89" s="27"/>
      <c r="O89" s="24"/>
      <c r="P89" s="25">
        <v>213</v>
      </c>
      <c r="Q89" s="27"/>
      <c r="R89" s="24"/>
      <c r="S89" s="25">
        <v>213</v>
      </c>
      <c r="T89" s="27"/>
      <c r="U89" s="24"/>
      <c r="V89" s="25">
        <v>213</v>
      </c>
      <c r="W89" s="27"/>
      <c r="X89" s="26"/>
      <c r="Y89" s="25">
        <v>213</v>
      </c>
      <c r="Z89" s="27"/>
    </row>
    <row r="90" spans="1:26">
      <c r="A90" s="25">
        <v>212</v>
      </c>
      <c r="B90" s="27"/>
      <c r="C90" s="26"/>
      <c r="D90" s="25">
        <v>212</v>
      </c>
      <c r="E90" s="27"/>
      <c r="F90" s="24"/>
      <c r="G90" s="25">
        <v>212</v>
      </c>
      <c r="H90" s="27"/>
      <c r="I90" s="24"/>
      <c r="J90" s="25">
        <v>212</v>
      </c>
      <c r="K90" s="27"/>
      <c r="L90" s="24"/>
      <c r="M90" s="25">
        <v>212</v>
      </c>
      <c r="N90" s="27"/>
      <c r="O90" s="24"/>
      <c r="P90" s="25">
        <v>212</v>
      </c>
      <c r="Q90" s="27"/>
      <c r="R90" s="24"/>
      <c r="S90" s="25">
        <v>212</v>
      </c>
      <c r="T90" s="27"/>
      <c r="U90" s="24"/>
      <c r="V90" s="25">
        <v>212</v>
      </c>
      <c r="W90" s="27"/>
      <c r="X90" s="26"/>
      <c r="Y90" s="25">
        <v>212</v>
      </c>
      <c r="Z90" s="27"/>
    </row>
    <row r="91" spans="1:26">
      <c r="A91" s="25">
        <v>211</v>
      </c>
      <c r="B91" s="27"/>
      <c r="C91" s="26"/>
      <c r="D91" s="25">
        <v>211</v>
      </c>
      <c r="E91" s="27"/>
      <c r="F91" s="24"/>
      <c r="G91" s="25">
        <v>211</v>
      </c>
      <c r="H91" s="27"/>
      <c r="I91" s="24"/>
      <c r="J91" s="25">
        <v>211</v>
      </c>
      <c r="K91" s="27"/>
      <c r="L91" s="24"/>
      <c r="M91" s="25">
        <v>211</v>
      </c>
      <c r="N91" s="27"/>
      <c r="O91" s="24"/>
      <c r="P91" s="25">
        <v>211</v>
      </c>
      <c r="Q91" s="27"/>
      <c r="R91" s="24"/>
      <c r="S91" s="25">
        <v>211</v>
      </c>
      <c r="T91" s="27"/>
      <c r="U91" s="24"/>
      <c r="V91" s="25">
        <v>211</v>
      </c>
      <c r="W91" s="27"/>
      <c r="X91" s="26"/>
      <c r="Y91" s="25">
        <v>211</v>
      </c>
      <c r="Z91" s="27"/>
    </row>
    <row r="92" spans="1:26">
      <c r="A92" s="25">
        <v>210</v>
      </c>
      <c r="B92" s="27"/>
      <c r="C92" s="26"/>
      <c r="D92" s="25">
        <v>210</v>
      </c>
      <c r="E92" s="27"/>
      <c r="F92" s="24"/>
      <c r="G92" s="25">
        <v>210</v>
      </c>
      <c r="H92" s="27"/>
      <c r="I92" s="24"/>
      <c r="J92" s="25">
        <v>210</v>
      </c>
      <c r="K92" s="27"/>
      <c r="L92" s="24"/>
      <c r="M92" s="25">
        <v>210</v>
      </c>
      <c r="N92" s="27"/>
      <c r="O92" s="24"/>
      <c r="P92" s="25">
        <v>210</v>
      </c>
      <c r="Q92" s="27"/>
      <c r="R92" s="24"/>
      <c r="S92" s="25">
        <v>210</v>
      </c>
      <c r="T92" s="27"/>
      <c r="U92" s="24"/>
      <c r="V92" s="25">
        <v>210</v>
      </c>
      <c r="W92" s="27"/>
      <c r="X92" s="26"/>
      <c r="Y92" s="25">
        <v>210</v>
      </c>
      <c r="Z92" s="27"/>
    </row>
    <row r="93" spans="1:26">
      <c r="A93" s="25">
        <v>209</v>
      </c>
      <c r="B93" s="27"/>
      <c r="C93" s="26"/>
      <c r="D93" s="25">
        <v>209</v>
      </c>
      <c r="E93" s="27"/>
      <c r="F93" s="24"/>
      <c r="G93" s="25">
        <v>209</v>
      </c>
      <c r="H93" s="27"/>
      <c r="I93" s="24"/>
      <c r="J93" s="25">
        <v>209</v>
      </c>
      <c r="K93" s="27"/>
      <c r="L93" s="24"/>
      <c r="M93" s="25">
        <v>209</v>
      </c>
      <c r="N93" s="27"/>
      <c r="O93" s="24"/>
      <c r="P93" s="25">
        <v>209</v>
      </c>
      <c r="Q93" s="27"/>
      <c r="R93" s="24"/>
      <c r="S93" s="25">
        <v>209</v>
      </c>
      <c r="T93" s="27"/>
      <c r="U93" s="24"/>
      <c r="V93" s="25">
        <v>209</v>
      </c>
      <c r="W93" s="27"/>
      <c r="X93" s="26"/>
      <c r="Y93" s="25">
        <v>209</v>
      </c>
      <c r="Z93" s="27"/>
    </row>
    <row r="94" spans="1:26">
      <c r="A94" s="25">
        <v>208</v>
      </c>
      <c r="B94" s="27"/>
      <c r="C94" s="26"/>
      <c r="D94" s="25">
        <v>208</v>
      </c>
      <c r="E94" s="27"/>
      <c r="F94" s="24"/>
      <c r="G94" s="25">
        <v>208</v>
      </c>
      <c r="H94" s="27"/>
      <c r="I94" s="24"/>
      <c r="J94" s="25">
        <v>208</v>
      </c>
      <c r="K94" s="27"/>
      <c r="L94" s="24"/>
      <c r="M94" s="25">
        <v>208</v>
      </c>
      <c r="N94" s="27"/>
      <c r="O94" s="24"/>
      <c r="P94" s="25">
        <v>208</v>
      </c>
      <c r="Q94" s="27"/>
      <c r="R94" s="24"/>
      <c r="S94" s="25">
        <v>208</v>
      </c>
      <c r="T94" s="27"/>
      <c r="U94" s="24"/>
      <c r="V94" s="25">
        <v>208</v>
      </c>
      <c r="W94" s="27"/>
      <c r="X94" s="26"/>
      <c r="Y94" s="25">
        <v>208</v>
      </c>
      <c r="Z94" s="27"/>
    </row>
    <row r="95" spans="1:26">
      <c r="A95" s="25">
        <v>207</v>
      </c>
      <c r="B95" s="27"/>
      <c r="C95" s="26"/>
      <c r="D95" s="25">
        <v>207</v>
      </c>
      <c r="E95" s="27"/>
      <c r="F95" s="24"/>
      <c r="G95" s="25">
        <v>207</v>
      </c>
      <c r="H95" s="27"/>
      <c r="I95" s="24"/>
      <c r="J95" s="25">
        <v>207</v>
      </c>
      <c r="K95" s="27"/>
      <c r="L95" s="24"/>
      <c r="M95" s="25">
        <v>207</v>
      </c>
      <c r="N95" s="27"/>
      <c r="O95" s="24"/>
      <c r="P95" s="25">
        <v>207</v>
      </c>
      <c r="Q95" s="27"/>
      <c r="R95" s="24"/>
      <c r="S95" s="25">
        <v>207</v>
      </c>
      <c r="T95" s="27"/>
      <c r="U95" s="24"/>
      <c r="V95" s="25">
        <v>207</v>
      </c>
      <c r="W95" s="27"/>
      <c r="X95" s="26"/>
      <c r="Y95" s="25">
        <v>207</v>
      </c>
      <c r="Z95" s="27"/>
    </row>
    <row r="96" spans="1:26">
      <c r="A96" s="25">
        <v>206</v>
      </c>
      <c r="B96" s="27"/>
      <c r="C96" s="26"/>
      <c r="D96" s="25">
        <v>206</v>
      </c>
      <c r="E96" s="27"/>
      <c r="F96" s="24"/>
      <c r="G96" s="25">
        <v>206</v>
      </c>
      <c r="H96" s="27"/>
      <c r="I96" s="24"/>
      <c r="J96" s="25">
        <v>206</v>
      </c>
      <c r="K96" s="27"/>
      <c r="L96" s="24"/>
      <c r="M96" s="25">
        <v>206</v>
      </c>
      <c r="N96" s="27"/>
      <c r="O96" s="24"/>
      <c r="P96" s="25">
        <v>206</v>
      </c>
      <c r="Q96" s="27"/>
      <c r="R96" s="24"/>
      <c r="S96" s="25">
        <v>206</v>
      </c>
      <c r="T96" s="27"/>
      <c r="U96" s="24"/>
      <c r="V96" s="25">
        <v>206</v>
      </c>
      <c r="W96" s="27"/>
      <c r="X96" s="26"/>
      <c r="Y96" s="25">
        <v>206</v>
      </c>
      <c r="Z96" s="27"/>
    </row>
    <row r="97" spans="1:26">
      <c r="A97" s="25">
        <v>205</v>
      </c>
      <c r="B97" s="27"/>
      <c r="C97" s="26"/>
      <c r="D97" s="25">
        <v>205</v>
      </c>
      <c r="E97" s="27"/>
      <c r="F97" s="24"/>
      <c r="G97" s="25">
        <v>205</v>
      </c>
      <c r="H97" s="27"/>
      <c r="I97" s="24"/>
      <c r="J97" s="25">
        <v>205</v>
      </c>
      <c r="K97" s="27"/>
      <c r="L97" s="24"/>
      <c r="M97" s="25">
        <v>205</v>
      </c>
      <c r="N97" s="27"/>
      <c r="O97" s="24"/>
      <c r="P97" s="25">
        <v>205</v>
      </c>
      <c r="Q97" s="27"/>
      <c r="R97" s="24"/>
      <c r="S97" s="25">
        <v>205</v>
      </c>
      <c r="T97" s="27"/>
      <c r="U97" s="24"/>
      <c r="V97" s="25">
        <v>205</v>
      </c>
      <c r="W97" s="27"/>
      <c r="X97" s="26"/>
      <c r="Y97" s="25">
        <v>205</v>
      </c>
      <c r="Z97" s="27"/>
    </row>
    <row r="98" spans="1:26">
      <c r="A98" s="25">
        <v>204</v>
      </c>
      <c r="B98" s="27"/>
      <c r="C98" s="26"/>
      <c r="D98" s="25">
        <v>204</v>
      </c>
      <c r="E98" s="27"/>
      <c r="F98" s="24"/>
      <c r="G98" s="25">
        <v>204</v>
      </c>
      <c r="H98" s="27"/>
      <c r="I98" s="24"/>
      <c r="J98" s="25">
        <v>204</v>
      </c>
      <c r="K98" s="27"/>
      <c r="L98" s="24"/>
      <c r="M98" s="25">
        <v>204</v>
      </c>
      <c r="N98" s="27"/>
      <c r="O98" s="24"/>
      <c r="P98" s="25">
        <v>204</v>
      </c>
      <c r="Q98" s="27"/>
      <c r="R98" s="24"/>
      <c r="S98" s="25">
        <v>204</v>
      </c>
      <c r="T98" s="27"/>
      <c r="U98" s="24"/>
      <c r="V98" s="25">
        <v>204</v>
      </c>
      <c r="W98" s="27"/>
      <c r="X98" s="26"/>
      <c r="Y98" s="25">
        <v>204</v>
      </c>
      <c r="Z98" s="27"/>
    </row>
    <row r="99" spans="1:26">
      <c r="A99" s="25">
        <v>203</v>
      </c>
      <c r="B99" s="27"/>
      <c r="C99" s="26"/>
      <c r="D99" s="25">
        <v>203</v>
      </c>
      <c r="E99" s="27"/>
      <c r="F99" s="24"/>
      <c r="G99" s="25">
        <v>203</v>
      </c>
      <c r="H99" s="27"/>
      <c r="I99" s="24"/>
      <c r="J99" s="25">
        <v>203</v>
      </c>
      <c r="K99" s="27"/>
      <c r="L99" s="24"/>
      <c r="M99" s="25">
        <v>203</v>
      </c>
      <c r="N99" s="27"/>
      <c r="O99" s="24"/>
      <c r="P99" s="25">
        <v>203</v>
      </c>
      <c r="Q99" s="27"/>
      <c r="R99" s="24"/>
      <c r="S99" s="25">
        <v>203</v>
      </c>
      <c r="T99" s="27"/>
      <c r="U99" s="24"/>
      <c r="V99" s="25">
        <v>203</v>
      </c>
      <c r="W99" s="27"/>
      <c r="X99" s="26"/>
      <c r="Y99" s="25">
        <v>203</v>
      </c>
      <c r="Z99" s="27"/>
    </row>
    <row r="100" spans="1:26">
      <c r="A100" s="25">
        <v>202</v>
      </c>
      <c r="B100" s="27"/>
      <c r="C100" s="26"/>
      <c r="D100" s="25">
        <v>202</v>
      </c>
      <c r="E100" s="27"/>
      <c r="F100" s="24"/>
      <c r="G100" s="25">
        <v>202</v>
      </c>
      <c r="H100" s="27"/>
      <c r="I100" s="24"/>
      <c r="J100" s="25">
        <v>202</v>
      </c>
      <c r="K100" s="27"/>
      <c r="L100" s="24"/>
      <c r="M100" s="25">
        <v>202</v>
      </c>
      <c r="N100" s="27"/>
      <c r="O100" s="24"/>
      <c r="P100" s="25">
        <v>202</v>
      </c>
      <c r="Q100" s="27"/>
      <c r="R100" s="24"/>
      <c r="S100" s="25">
        <v>202</v>
      </c>
      <c r="T100" s="27"/>
      <c r="U100" s="24"/>
      <c r="V100" s="25">
        <v>202</v>
      </c>
      <c r="W100" s="27"/>
      <c r="X100" s="26"/>
      <c r="Y100" s="25">
        <v>202</v>
      </c>
      <c r="Z100" s="27"/>
    </row>
    <row r="101" spans="1:26">
      <c r="A101" s="25">
        <v>201</v>
      </c>
      <c r="B101" s="27"/>
      <c r="C101" s="26"/>
      <c r="D101" s="25">
        <v>201</v>
      </c>
      <c r="E101" s="27"/>
      <c r="F101" s="24"/>
      <c r="G101" s="25">
        <v>201</v>
      </c>
      <c r="H101" s="27"/>
      <c r="I101" s="24"/>
      <c r="J101" s="25">
        <v>201</v>
      </c>
      <c r="K101" s="27"/>
      <c r="L101" s="24"/>
      <c r="M101" s="25">
        <v>201</v>
      </c>
      <c r="N101" s="27"/>
      <c r="O101" s="24"/>
      <c r="P101" s="25">
        <v>201</v>
      </c>
      <c r="Q101" s="27"/>
      <c r="R101" s="24"/>
      <c r="S101" s="25">
        <v>201</v>
      </c>
      <c r="T101" s="27"/>
      <c r="U101" s="24"/>
      <c r="V101" s="25">
        <v>201</v>
      </c>
      <c r="W101" s="27"/>
      <c r="X101" s="26"/>
      <c r="Y101" s="25">
        <v>201</v>
      </c>
      <c r="Z101" s="27"/>
    </row>
    <row r="102" spans="1:26">
      <c r="A102" s="25">
        <v>200</v>
      </c>
      <c r="B102" s="27"/>
      <c r="C102" s="26"/>
      <c r="D102" s="25">
        <v>200</v>
      </c>
      <c r="E102" s="27"/>
      <c r="F102" s="24"/>
      <c r="G102" s="25">
        <v>200</v>
      </c>
      <c r="H102" s="27"/>
      <c r="I102" s="24"/>
      <c r="J102" s="25">
        <v>200</v>
      </c>
      <c r="K102" s="27"/>
      <c r="L102" s="24"/>
      <c r="M102" s="25">
        <v>200</v>
      </c>
      <c r="N102" s="27"/>
      <c r="O102" s="24"/>
      <c r="P102" s="25">
        <v>200</v>
      </c>
      <c r="Q102" s="27"/>
      <c r="R102" s="24"/>
      <c r="S102" s="25">
        <v>200</v>
      </c>
      <c r="T102" s="27"/>
      <c r="U102" s="24"/>
      <c r="V102" s="25">
        <v>200</v>
      </c>
      <c r="W102" s="27"/>
      <c r="X102" s="26"/>
      <c r="Y102" s="25">
        <v>200</v>
      </c>
      <c r="Z102" s="27"/>
    </row>
    <row r="103" spans="1:26">
      <c r="A103" s="25">
        <v>199</v>
      </c>
      <c r="B103" s="27"/>
      <c r="C103" s="26"/>
      <c r="D103" s="25">
        <v>199</v>
      </c>
      <c r="E103" s="27"/>
      <c r="F103" s="24"/>
      <c r="G103" s="25">
        <v>199</v>
      </c>
      <c r="H103" s="27"/>
      <c r="I103" s="24"/>
      <c r="J103" s="25">
        <v>199</v>
      </c>
      <c r="K103" s="27"/>
      <c r="L103" s="24"/>
      <c r="M103" s="25">
        <v>199</v>
      </c>
      <c r="N103" s="27"/>
      <c r="O103" s="24"/>
      <c r="P103" s="25">
        <v>199</v>
      </c>
      <c r="Q103" s="27"/>
      <c r="R103" s="24"/>
      <c r="S103" s="25">
        <v>199</v>
      </c>
      <c r="T103" s="27"/>
      <c r="U103" s="24"/>
      <c r="V103" s="25">
        <v>199</v>
      </c>
      <c r="W103" s="27"/>
      <c r="X103" s="26"/>
      <c r="Y103" s="25">
        <v>199</v>
      </c>
      <c r="Z103" s="27"/>
    </row>
    <row r="104" spans="1:26">
      <c r="A104" s="25">
        <v>198</v>
      </c>
      <c r="B104" s="27"/>
      <c r="C104" s="26"/>
      <c r="D104" s="25">
        <v>198</v>
      </c>
      <c r="E104" s="27"/>
      <c r="F104" s="24"/>
      <c r="G104" s="25">
        <v>198</v>
      </c>
      <c r="H104" s="27"/>
      <c r="I104" s="24"/>
      <c r="J104" s="25">
        <v>198</v>
      </c>
      <c r="K104" s="27"/>
      <c r="L104" s="24"/>
      <c r="M104" s="25">
        <v>198</v>
      </c>
      <c r="N104" s="27"/>
      <c r="O104" s="24"/>
      <c r="P104" s="25">
        <v>198</v>
      </c>
      <c r="Q104" s="27"/>
      <c r="R104" s="24"/>
      <c r="S104" s="25">
        <v>198</v>
      </c>
      <c r="T104" s="27"/>
      <c r="U104" s="24"/>
      <c r="V104" s="25">
        <v>198</v>
      </c>
      <c r="W104" s="27"/>
      <c r="X104" s="26"/>
      <c r="Y104" s="25">
        <v>198</v>
      </c>
      <c r="Z104" s="27"/>
    </row>
    <row r="105" spans="1:26">
      <c r="A105" s="25">
        <v>197</v>
      </c>
      <c r="B105" s="27"/>
      <c r="C105" s="26"/>
      <c r="D105" s="25">
        <v>197</v>
      </c>
      <c r="E105" s="27"/>
      <c r="F105" s="24"/>
      <c r="G105" s="25">
        <v>197</v>
      </c>
      <c r="H105" s="27"/>
      <c r="I105" s="24"/>
      <c r="J105" s="25">
        <v>197</v>
      </c>
      <c r="K105" s="27"/>
      <c r="L105" s="24"/>
      <c r="M105" s="25">
        <v>197</v>
      </c>
      <c r="N105" s="27"/>
      <c r="O105" s="24"/>
      <c r="P105" s="25">
        <v>197</v>
      </c>
      <c r="Q105" s="27"/>
      <c r="R105" s="24"/>
      <c r="S105" s="25">
        <v>197</v>
      </c>
      <c r="T105" s="27"/>
      <c r="U105" s="24"/>
      <c r="V105" s="25">
        <v>197</v>
      </c>
      <c r="W105" s="27"/>
      <c r="X105" s="26"/>
      <c r="Y105" s="25">
        <v>197</v>
      </c>
      <c r="Z105" s="27"/>
    </row>
    <row r="106" spans="1:26">
      <c r="A106" s="25">
        <v>196</v>
      </c>
      <c r="B106" s="27" t="s">
        <v>243</v>
      </c>
      <c r="C106" s="26"/>
      <c r="D106" s="25">
        <v>196</v>
      </c>
      <c r="E106" s="27" t="s">
        <v>243</v>
      </c>
      <c r="F106" s="24"/>
      <c r="G106" s="25">
        <v>196</v>
      </c>
      <c r="H106" s="27" t="s">
        <v>243</v>
      </c>
      <c r="I106" s="24"/>
      <c r="J106" s="25">
        <v>196</v>
      </c>
      <c r="K106" s="27" t="s">
        <v>243</v>
      </c>
      <c r="L106" s="24"/>
      <c r="M106" s="25">
        <v>196</v>
      </c>
      <c r="N106" s="27" t="s">
        <v>243</v>
      </c>
      <c r="O106" s="24"/>
      <c r="P106" s="25">
        <v>196</v>
      </c>
      <c r="Q106" s="27" t="s">
        <v>243</v>
      </c>
      <c r="R106" s="24"/>
      <c r="S106" s="25">
        <v>196</v>
      </c>
      <c r="T106" s="27" t="s">
        <v>243</v>
      </c>
      <c r="U106" s="24"/>
      <c r="V106" s="25">
        <v>196</v>
      </c>
      <c r="W106" s="27" t="s">
        <v>243</v>
      </c>
      <c r="X106" s="26"/>
      <c r="Y106" s="25">
        <v>196</v>
      </c>
      <c r="Z106" s="27" t="s">
        <v>243</v>
      </c>
    </row>
    <row r="107" spans="1:26">
      <c r="A107" s="25">
        <v>195</v>
      </c>
      <c r="B107" s="27"/>
      <c r="C107" s="26"/>
      <c r="D107" s="25">
        <v>195</v>
      </c>
      <c r="E107" s="27"/>
      <c r="F107" s="24"/>
      <c r="G107" s="25">
        <v>195</v>
      </c>
      <c r="H107" s="27"/>
      <c r="I107" s="24"/>
      <c r="J107" s="25">
        <v>195</v>
      </c>
      <c r="K107" s="27"/>
      <c r="L107" s="24"/>
      <c r="M107" s="25">
        <v>195</v>
      </c>
      <c r="N107" s="27"/>
      <c r="O107" s="24"/>
      <c r="P107" s="25">
        <v>195</v>
      </c>
      <c r="Q107" s="27"/>
      <c r="R107" s="24"/>
      <c r="S107" s="25">
        <v>195</v>
      </c>
      <c r="T107" s="27"/>
      <c r="U107" s="24"/>
      <c r="V107" s="25">
        <v>195</v>
      </c>
      <c r="W107" s="27"/>
      <c r="X107" s="26"/>
      <c r="Y107" s="25">
        <v>195</v>
      </c>
      <c r="Z107" s="27"/>
    </row>
    <row r="108" spans="1:26">
      <c r="A108" s="25">
        <v>194</v>
      </c>
      <c r="B108" s="27"/>
      <c r="C108" s="26"/>
      <c r="D108" s="25">
        <v>194</v>
      </c>
      <c r="E108" s="27"/>
      <c r="F108" s="24"/>
      <c r="G108" s="25">
        <v>194</v>
      </c>
      <c r="H108" s="27"/>
      <c r="I108" s="24"/>
      <c r="J108" s="25">
        <v>194</v>
      </c>
      <c r="K108" s="27"/>
      <c r="L108" s="24"/>
      <c r="M108" s="25">
        <v>194</v>
      </c>
      <c r="N108" s="27"/>
      <c r="O108" s="24"/>
      <c r="P108" s="25">
        <v>194</v>
      </c>
      <c r="Q108" s="27"/>
      <c r="R108" s="24"/>
      <c r="S108" s="25">
        <v>194</v>
      </c>
      <c r="T108" s="27"/>
      <c r="U108" s="24"/>
      <c r="V108" s="25">
        <v>194</v>
      </c>
      <c r="W108" s="27"/>
      <c r="X108" s="26"/>
      <c r="Y108" s="25">
        <v>194</v>
      </c>
      <c r="Z108" s="27"/>
    </row>
    <row r="109" spans="1:26">
      <c r="A109" s="25">
        <v>193</v>
      </c>
      <c r="B109" s="27" t="s">
        <v>243</v>
      </c>
      <c r="C109" s="26"/>
      <c r="D109" s="25">
        <v>193</v>
      </c>
      <c r="E109" s="27" t="s">
        <v>243</v>
      </c>
      <c r="F109" s="24"/>
      <c r="G109" s="25">
        <v>193</v>
      </c>
      <c r="H109" s="27" t="s">
        <v>243</v>
      </c>
      <c r="I109" s="24"/>
      <c r="J109" s="25">
        <v>193</v>
      </c>
      <c r="K109" s="27" t="s">
        <v>243</v>
      </c>
      <c r="L109" s="24"/>
      <c r="M109" s="25">
        <v>193</v>
      </c>
      <c r="N109" s="27" t="s">
        <v>243</v>
      </c>
      <c r="O109" s="24"/>
      <c r="P109" s="25">
        <v>193</v>
      </c>
      <c r="Q109" s="27" t="s">
        <v>243</v>
      </c>
      <c r="R109" s="24"/>
      <c r="S109" s="25">
        <v>193</v>
      </c>
      <c r="T109" s="27" t="s">
        <v>243</v>
      </c>
      <c r="U109" s="24"/>
      <c r="V109" s="25">
        <v>193</v>
      </c>
      <c r="W109" s="27" t="s">
        <v>243</v>
      </c>
      <c r="X109" s="26"/>
      <c r="Y109" s="25">
        <v>193</v>
      </c>
      <c r="Z109" s="27" t="s">
        <v>243</v>
      </c>
    </row>
    <row r="110" spans="1:26">
      <c r="A110" s="25">
        <v>192</v>
      </c>
      <c r="B110" s="27"/>
      <c r="C110" s="26"/>
      <c r="D110" s="25">
        <v>192</v>
      </c>
      <c r="E110" s="27"/>
      <c r="F110" s="24"/>
      <c r="G110" s="25">
        <v>192</v>
      </c>
      <c r="H110" s="27"/>
      <c r="I110" s="24"/>
      <c r="J110" s="25">
        <v>192</v>
      </c>
      <c r="K110" s="27"/>
      <c r="L110" s="24"/>
      <c r="M110" s="25">
        <v>192</v>
      </c>
      <c r="N110" s="27"/>
      <c r="O110" s="24"/>
      <c r="P110" s="25">
        <v>192</v>
      </c>
      <c r="Q110" s="27"/>
      <c r="R110" s="24"/>
      <c r="S110" s="25">
        <v>192</v>
      </c>
      <c r="T110" s="27"/>
      <c r="U110" s="24"/>
      <c r="V110" s="25">
        <v>192</v>
      </c>
      <c r="W110" s="27"/>
      <c r="X110" s="26"/>
      <c r="Y110" s="25">
        <v>192</v>
      </c>
      <c r="Z110" s="27"/>
    </row>
    <row r="111" spans="1:26">
      <c r="A111" s="25">
        <v>191</v>
      </c>
      <c r="B111" s="27"/>
      <c r="C111" s="26"/>
      <c r="D111" s="25">
        <v>191</v>
      </c>
      <c r="E111" s="27"/>
      <c r="F111" s="24"/>
      <c r="G111" s="25">
        <v>191</v>
      </c>
      <c r="H111" s="27"/>
      <c r="I111" s="24"/>
      <c r="J111" s="25">
        <v>191</v>
      </c>
      <c r="K111" s="27"/>
      <c r="L111" s="24"/>
      <c r="M111" s="25">
        <v>191</v>
      </c>
      <c r="N111" s="27"/>
      <c r="O111" s="24"/>
      <c r="P111" s="25">
        <v>191</v>
      </c>
      <c r="Q111" s="27"/>
      <c r="R111" s="24"/>
      <c r="S111" s="25">
        <v>191</v>
      </c>
      <c r="T111" s="27"/>
      <c r="U111" s="24"/>
      <c r="V111" s="25">
        <v>191</v>
      </c>
      <c r="W111" s="27"/>
      <c r="X111" s="26"/>
      <c r="Y111" s="25">
        <v>191</v>
      </c>
      <c r="Z111" s="27"/>
    </row>
    <row r="112" spans="1:26">
      <c r="A112" s="25">
        <v>190</v>
      </c>
      <c r="B112" s="27" t="s">
        <v>243</v>
      </c>
      <c r="C112" s="26"/>
      <c r="D112" s="25">
        <v>190</v>
      </c>
      <c r="E112" s="27"/>
      <c r="F112" s="24"/>
      <c r="G112" s="25">
        <v>190</v>
      </c>
      <c r="H112" s="27"/>
      <c r="I112" s="24"/>
      <c r="J112" s="25">
        <v>190</v>
      </c>
      <c r="K112" s="27"/>
      <c r="L112" s="24"/>
      <c r="M112" s="25">
        <v>190</v>
      </c>
      <c r="N112" s="27"/>
      <c r="O112" s="24"/>
      <c r="P112" s="25">
        <v>190</v>
      </c>
      <c r="Q112" s="27"/>
      <c r="R112" s="24"/>
      <c r="S112" s="25">
        <v>190</v>
      </c>
      <c r="T112" s="27"/>
      <c r="U112" s="24"/>
      <c r="V112" s="25">
        <v>190</v>
      </c>
      <c r="W112" s="27"/>
      <c r="X112" s="26"/>
      <c r="Y112" s="25">
        <v>190</v>
      </c>
      <c r="Z112" s="27"/>
    </row>
    <row r="113" spans="1:26">
      <c r="A113" s="25">
        <v>189</v>
      </c>
      <c r="B113" s="27"/>
      <c r="C113" s="26"/>
      <c r="D113" s="25">
        <v>189</v>
      </c>
      <c r="E113" s="27"/>
      <c r="F113" s="24"/>
      <c r="G113" s="25">
        <v>189</v>
      </c>
      <c r="H113" s="27"/>
      <c r="I113" s="24"/>
      <c r="J113" s="25">
        <v>189</v>
      </c>
      <c r="K113" s="27"/>
      <c r="L113" s="24"/>
      <c r="M113" s="25">
        <v>189</v>
      </c>
      <c r="N113" s="27"/>
      <c r="O113" s="24"/>
      <c r="P113" s="25">
        <v>189</v>
      </c>
      <c r="Q113" s="27"/>
      <c r="R113" s="24"/>
      <c r="S113" s="25">
        <v>189</v>
      </c>
      <c r="T113" s="27"/>
      <c r="U113" s="24"/>
      <c r="V113" s="25">
        <v>189</v>
      </c>
      <c r="W113" s="27"/>
      <c r="X113" s="26"/>
      <c r="Y113" s="25">
        <v>189</v>
      </c>
      <c r="Z113" s="27"/>
    </row>
    <row r="114" spans="1:26">
      <c r="A114" s="25">
        <v>188</v>
      </c>
      <c r="B114" s="27"/>
      <c r="C114" s="26"/>
      <c r="D114" s="25">
        <v>188</v>
      </c>
      <c r="E114" s="27"/>
      <c r="F114" s="24"/>
      <c r="G114" s="25">
        <v>188</v>
      </c>
      <c r="H114" s="27"/>
      <c r="I114" s="24"/>
      <c r="J114" s="25">
        <v>188</v>
      </c>
      <c r="K114" s="27"/>
      <c r="L114" s="24"/>
      <c r="M114" s="25">
        <v>188</v>
      </c>
      <c r="N114" s="27"/>
      <c r="O114" s="24"/>
      <c r="P114" s="25">
        <v>188</v>
      </c>
      <c r="Q114" s="27"/>
      <c r="R114" s="24"/>
      <c r="S114" s="25">
        <v>188</v>
      </c>
      <c r="T114" s="27"/>
      <c r="U114" s="24"/>
      <c r="V114" s="25">
        <v>188</v>
      </c>
      <c r="W114" s="27"/>
      <c r="X114" s="26"/>
      <c r="Y114" s="25">
        <v>188</v>
      </c>
      <c r="Z114" s="27"/>
    </row>
    <row r="115" spans="1:26">
      <c r="A115" s="25">
        <v>187</v>
      </c>
      <c r="B115" s="27" t="s">
        <v>243</v>
      </c>
      <c r="C115" s="26"/>
      <c r="D115" s="25">
        <v>187</v>
      </c>
      <c r="E115" s="27" t="s">
        <v>243</v>
      </c>
      <c r="F115" s="24"/>
      <c r="G115" s="25">
        <v>187</v>
      </c>
      <c r="H115" s="27" t="s">
        <v>243</v>
      </c>
      <c r="I115" s="24"/>
      <c r="J115" s="25">
        <v>187</v>
      </c>
      <c r="K115" s="27" t="s">
        <v>243</v>
      </c>
      <c r="L115" s="24"/>
      <c r="M115" s="25">
        <v>187</v>
      </c>
      <c r="N115" s="27" t="s">
        <v>243</v>
      </c>
      <c r="O115" s="24"/>
      <c r="P115" s="25">
        <v>187</v>
      </c>
      <c r="Q115" s="27" t="s">
        <v>243</v>
      </c>
      <c r="R115" s="24"/>
      <c r="S115" s="25">
        <v>187</v>
      </c>
      <c r="T115" s="27" t="s">
        <v>243</v>
      </c>
      <c r="U115" s="24"/>
      <c r="V115" s="25">
        <v>187</v>
      </c>
      <c r="W115" s="27" t="s">
        <v>243</v>
      </c>
      <c r="X115" s="26"/>
      <c r="Y115" s="25">
        <v>187</v>
      </c>
      <c r="Z115" s="27" t="s">
        <v>243</v>
      </c>
    </row>
    <row r="116" spans="1:26">
      <c r="A116" s="25">
        <v>186</v>
      </c>
      <c r="B116" s="27"/>
      <c r="C116" s="26"/>
      <c r="D116" s="25">
        <v>186</v>
      </c>
      <c r="E116" s="27"/>
      <c r="F116" s="24"/>
      <c r="G116" s="25">
        <v>186</v>
      </c>
      <c r="H116" s="27"/>
      <c r="I116" s="24"/>
      <c r="J116" s="25">
        <v>186</v>
      </c>
      <c r="K116" s="27"/>
      <c r="L116" s="24"/>
      <c r="M116" s="25">
        <v>186</v>
      </c>
      <c r="N116" s="27"/>
      <c r="O116" s="24"/>
      <c r="P116" s="25">
        <v>186</v>
      </c>
      <c r="Q116" s="27"/>
      <c r="R116" s="24"/>
      <c r="S116" s="25">
        <v>186</v>
      </c>
      <c r="T116" s="27"/>
      <c r="U116" s="24"/>
      <c r="V116" s="25">
        <v>186</v>
      </c>
      <c r="W116" s="27"/>
      <c r="X116" s="26"/>
      <c r="Y116" s="25">
        <v>186</v>
      </c>
      <c r="Z116" s="27"/>
    </row>
    <row r="117" spans="1:26">
      <c r="A117" s="25">
        <v>185</v>
      </c>
      <c r="B117" s="27"/>
      <c r="C117" s="26"/>
      <c r="D117" s="25">
        <v>185</v>
      </c>
      <c r="E117" s="27"/>
      <c r="F117" s="24"/>
      <c r="G117" s="25">
        <v>185</v>
      </c>
      <c r="H117" s="27"/>
      <c r="I117" s="24"/>
      <c r="J117" s="25">
        <v>185</v>
      </c>
      <c r="K117" s="27"/>
      <c r="L117" s="24"/>
      <c r="M117" s="25">
        <v>185</v>
      </c>
      <c r="N117" s="27"/>
      <c r="O117" s="24"/>
      <c r="P117" s="25">
        <v>185</v>
      </c>
      <c r="Q117" s="27"/>
      <c r="R117" s="24"/>
      <c r="S117" s="25">
        <v>185</v>
      </c>
      <c r="T117" s="27"/>
      <c r="U117" s="24"/>
      <c r="V117" s="25">
        <v>185</v>
      </c>
      <c r="W117" s="27"/>
      <c r="X117" s="26"/>
      <c r="Y117" s="25">
        <v>185</v>
      </c>
      <c r="Z117" s="27"/>
    </row>
    <row r="118" spans="1:26">
      <c r="A118" s="25">
        <v>184</v>
      </c>
      <c r="B118" s="27" t="s">
        <v>243</v>
      </c>
      <c r="C118" s="26"/>
      <c r="D118" s="25">
        <v>184</v>
      </c>
      <c r="E118" s="27" t="s">
        <v>243</v>
      </c>
      <c r="F118" s="24"/>
      <c r="G118" s="25">
        <v>184</v>
      </c>
      <c r="H118" s="27" t="s">
        <v>243</v>
      </c>
      <c r="I118" s="24"/>
      <c r="J118" s="25">
        <v>184</v>
      </c>
      <c r="K118" s="27" t="s">
        <v>243</v>
      </c>
      <c r="L118" s="24"/>
      <c r="M118" s="25">
        <v>184</v>
      </c>
      <c r="N118" s="27" t="s">
        <v>243</v>
      </c>
      <c r="O118" s="24"/>
      <c r="P118" s="25">
        <v>184</v>
      </c>
      <c r="Q118" s="27" t="s">
        <v>243</v>
      </c>
      <c r="R118" s="24"/>
      <c r="S118" s="25">
        <v>184</v>
      </c>
      <c r="T118" s="27" t="s">
        <v>243</v>
      </c>
      <c r="U118" s="24"/>
      <c r="V118" s="25">
        <v>184</v>
      </c>
      <c r="W118" s="27" t="s">
        <v>243</v>
      </c>
      <c r="X118" s="26"/>
      <c r="Y118" s="25">
        <v>184</v>
      </c>
      <c r="Z118" s="27" t="s">
        <v>243</v>
      </c>
    </row>
    <row r="119" spans="1:26">
      <c r="A119" s="25">
        <v>183</v>
      </c>
      <c r="B119" s="27"/>
      <c r="C119" s="26"/>
      <c r="D119" s="25">
        <v>183</v>
      </c>
      <c r="E119" s="27"/>
      <c r="F119" s="24"/>
      <c r="G119" s="25">
        <v>183</v>
      </c>
      <c r="H119" s="27"/>
      <c r="I119" s="24"/>
      <c r="J119" s="25">
        <v>183</v>
      </c>
      <c r="K119" s="27"/>
      <c r="L119" s="24"/>
      <c r="M119" s="25">
        <v>183</v>
      </c>
      <c r="N119" s="27"/>
      <c r="O119" s="24"/>
      <c r="P119" s="25">
        <v>183</v>
      </c>
      <c r="Q119" s="27"/>
      <c r="R119" s="24"/>
      <c r="S119" s="25">
        <v>183</v>
      </c>
      <c r="T119" s="27"/>
      <c r="U119" s="24"/>
      <c r="V119" s="25">
        <v>183</v>
      </c>
      <c r="W119" s="27"/>
      <c r="X119" s="26"/>
      <c r="Y119" s="25">
        <v>183</v>
      </c>
      <c r="Z119" s="27"/>
    </row>
    <row r="120" spans="1:26">
      <c r="A120" s="25">
        <v>182</v>
      </c>
      <c r="B120" s="27"/>
      <c r="C120" s="26"/>
      <c r="D120" s="25">
        <v>182</v>
      </c>
      <c r="E120" s="27"/>
      <c r="F120" s="24"/>
      <c r="G120" s="25">
        <v>182</v>
      </c>
      <c r="H120" s="27"/>
      <c r="I120" s="24"/>
      <c r="J120" s="25">
        <v>182</v>
      </c>
      <c r="K120" s="27"/>
      <c r="L120" s="24"/>
      <c r="M120" s="25">
        <v>182</v>
      </c>
      <c r="N120" s="27"/>
      <c r="O120" s="24"/>
      <c r="P120" s="25">
        <v>182</v>
      </c>
      <c r="Q120" s="27"/>
      <c r="R120" s="24"/>
      <c r="S120" s="25">
        <v>182</v>
      </c>
      <c r="T120" s="27"/>
      <c r="U120" s="24"/>
      <c r="V120" s="25">
        <v>182</v>
      </c>
      <c r="W120" s="27"/>
      <c r="X120" s="26"/>
      <c r="Y120" s="25">
        <v>182</v>
      </c>
      <c r="Z120" s="27"/>
    </row>
    <row r="121" spans="1:26">
      <c r="A121" s="25">
        <v>181</v>
      </c>
      <c r="B121" s="27" t="s">
        <v>243</v>
      </c>
      <c r="C121" s="26"/>
      <c r="D121" s="25">
        <v>181</v>
      </c>
      <c r="E121" s="27" t="s">
        <v>243</v>
      </c>
      <c r="F121" s="24"/>
      <c r="G121" s="25">
        <v>181</v>
      </c>
      <c r="H121" s="27" t="s">
        <v>243</v>
      </c>
      <c r="I121" s="24"/>
      <c r="J121" s="25">
        <v>181</v>
      </c>
      <c r="K121" s="27" t="s">
        <v>243</v>
      </c>
      <c r="L121" s="24"/>
      <c r="M121" s="25">
        <v>181</v>
      </c>
      <c r="N121" s="27" t="s">
        <v>243</v>
      </c>
      <c r="O121" s="24"/>
      <c r="P121" s="25">
        <v>181</v>
      </c>
      <c r="Q121" s="27" t="s">
        <v>243</v>
      </c>
      <c r="R121" s="24"/>
      <c r="S121" s="25">
        <v>181</v>
      </c>
      <c r="T121" s="27" t="s">
        <v>243</v>
      </c>
      <c r="U121" s="24"/>
      <c r="V121" s="25">
        <v>181</v>
      </c>
      <c r="W121" s="27" t="s">
        <v>243</v>
      </c>
      <c r="X121" s="26"/>
      <c r="Y121" s="25">
        <v>181</v>
      </c>
      <c r="Z121" s="27" t="s">
        <v>243</v>
      </c>
    </row>
    <row r="122" spans="1:26">
      <c r="A122" s="25">
        <v>180</v>
      </c>
      <c r="B122" s="27"/>
      <c r="C122" s="26"/>
      <c r="D122" s="25">
        <v>180</v>
      </c>
      <c r="E122" s="27"/>
      <c r="F122" s="24"/>
      <c r="G122" s="25">
        <v>180</v>
      </c>
      <c r="H122" s="27"/>
      <c r="I122" s="24"/>
      <c r="J122" s="25">
        <v>180</v>
      </c>
      <c r="K122" s="27"/>
      <c r="L122" s="24"/>
      <c r="M122" s="25">
        <v>180</v>
      </c>
      <c r="N122" s="27"/>
      <c r="O122" s="24"/>
      <c r="P122" s="25">
        <v>180</v>
      </c>
      <c r="Q122" s="27"/>
      <c r="R122" s="24"/>
      <c r="S122" s="25">
        <v>180</v>
      </c>
      <c r="T122" s="27"/>
      <c r="U122" s="24"/>
      <c r="V122" s="25">
        <v>180</v>
      </c>
      <c r="W122" s="27"/>
      <c r="X122" s="26"/>
      <c r="Y122" s="25">
        <v>180</v>
      </c>
      <c r="Z122" s="27"/>
    </row>
    <row r="123" spans="1:26">
      <c r="A123" s="25">
        <v>179</v>
      </c>
      <c r="B123" s="27"/>
      <c r="C123" s="26"/>
      <c r="D123" s="25">
        <v>179</v>
      </c>
      <c r="E123" s="27"/>
      <c r="F123" s="24"/>
      <c r="G123" s="25">
        <v>179</v>
      </c>
      <c r="H123" s="27"/>
      <c r="I123" s="24"/>
      <c r="J123" s="25">
        <v>179</v>
      </c>
      <c r="K123" s="27"/>
      <c r="L123" s="24"/>
      <c r="M123" s="25">
        <v>179</v>
      </c>
      <c r="N123" s="27"/>
      <c r="O123" s="24"/>
      <c r="P123" s="25">
        <v>179</v>
      </c>
      <c r="Q123" s="27"/>
      <c r="R123" s="24"/>
      <c r="S123" s="25">
        <v>179</v>
      </c>
      <c r="T123" s="27"/>
      <c r="U123" s="24"/>
      <c r="V123" s="25">
        <v>179</v>
      </c>
      <c r="W123" s="27"/>
      <c r="X123" s="26"/>
      <c r="Y123" s="25">
        <v>179</v>
      </c>
      <c r="Z123" s="27"/>
    </row>
    <row r="124" spans="1:26">
      <c r="A124" s="25">
        <v>178</v>
      </c>
      <c r="B124" s="27"/>
      <c r="C124" s="26"/>
      <c r="D124" s="25">
        <v>178</v>
      </c>
      <c r="E124" s="27"/>
      <c r="F124" s="24"/>
      <c r="G124" s="25">
        <v>178</v>
      </c>
      <c r="H124" s="27"/>
      <c r="I124" s="24"/>
      <c r="J124" s="25">
        <v>178</v>
      </c>
      <c r="K124" s="27"/>
      <c r="L124" s="24"/>
      <c r="M124" s="25">
        <v>178</v>
      </c>
      <c r="N124" s="27"/>
      <c r="O124" s="24"/>
      <c r="P124" s="25">
        <v>178</v>
      </c>
      <c r="Q124" s="27"/>
      <c r="R124" s="24"/>
      <c r="S124" s="25">
        <v>178</v>
      </c>
      <c r="T124" s="27"/>
      <c r="U124" s="24"/>
      <c r="V124" s="25">
        <v>178</v>
      </c>
      <c r="W124" s="27"/>
      <c r="X124" s="26"/>
      <c r="Y124" s="25">
        <v>178</v>
      </c>
      <c r="Z124" s="27"/>
    </row>
    <row r="125" spans="1:26">
      <c r="A125" s="25">
        <v>177</v>
      </c>
      <c r="B125" s="27"/>
      <c r="C125" s="26"/>
      <c r="D125" s="25">
        <v>177</v>
      </c>
      <c r="E125" s="27"/>
      <c r="F125" s="24"/>
      <c r="G125" s="25">
        <v>177</v>
      </c>
      <c r="H125" s="27"/>
      <c r="I125" s="24"/>
      <c r="J125" s="25">
        <v>177</v>
      </c>
      <c r="K125" s="27"/>
      <c r="L125" s="24"/>
      <c r="M125" s="25">
        <v>177</v>
      </c>
      <c r="N125" s="27"/>
      <c r="O125" s="24"/>
      <c r="P125" s="25">
        <v>177</v>
      </c>
      <c r="Q125" s="27"/>
      <c r="R125" s="24"/>
      <c r="S125" s="25">
        <v>177</v>
      </c>
      <c r="T125" s="27"/>
      <c r="U125" s="24"/>
      <c r="V125" s="25">
        <v>177</v>
      </c>
      <c r="W125" s="27"/>
      <c r="X125" s="26"/>
      <c r="Y125" s="25">
        <v>177</v>
      </c>
      <c r="Z125" s="27"/>
    </row>
    <row r="126" spans="1:26">
      <c r="A126" s="25">
        <v>176</v>
      </c>
      <c r="B126" s="27"/>
      <c r="C126" s="26"/>
      <c r="D126" s="25">
        <v>176</v>
      </c>
      <c r="E126" s="27"/>
      <c r="F126" s="24"/>
      <c r="G126" s="25">
        <v>176</v>
      </c>
      <c r="H126" s="27"/>
      <c r="I126" s="24"/>
      <c r="J126" s="25">
        <v>176</v>
      </c>
      <c r="K126" s="27"/>
      <c r="L126" s="24"/>
      <c r="M126" s="25">
        <v>176</v>
      </c>
      <c r="N126" s="27"/>
      <c r="O126" s="24"/>
      <c r="P126" s="25">
        <v>176</v>
      </c>
      <c r="Q126" s="27"/>
      <c r="R126" s="24"/>
      <c r="S126" s="25">
        <v>176</v>
      </c>
      <c r="T126" s="27"/>
      <c r="U126" s="24"/>
      <c r="V126" s="25">
        <v>176</v>
      </c>
      <c r="W126" s="27"/>
      <c r="X126" s="26"/>
      <c r="Y126" s="25">
        <v>176</v>
      </c>
      <c r="Z126" s="27"/>
    </row>
    <row r="127" spans="1:26">
      <c r="A127" s="25">
        <v>175</v>
      </c>
      <c r="B127" s="27"/>
      <c r="C127" s="26"/>
      <c r="D127" s="25">
        <v>175</v>
      </c>
      <c r="E127" s="27"/>
      <c r="F127" s="24"/>
      <c r="G127" s="25">
        <v>175</v>
      </c>
      <c r="H127" s="27"/>
      <c r="I127" s="24"/>
      <c r="J127" s="25">
        <v>175</v>
      </c>
      <c r="K127" s="27"/>
      <c r="L127" s="24"/>
      <c r="M127" s="25">
        <v>175</v>
      </c>
      <c r="N127" s="27"/>
      <c r="O127" s="24"/>
      <c r="P127" s="25">
        <v>175</v>
      </c>
      <c r="Q127" s="27"/>
      <c r="R127" s="24"/>
      <c r="S127" s="25">
        <v>175</v>
      </c>
      <c r="T127" s="27"/>
      <c r="U127" s="24"/>
      <c r="V127" s="25">
        <v>175</v>
      </c>
      <c r="W127" s="27"/>
      <c r="X127" s="26"/>
      <c r="Y127" s="25">
        <v>175</v>
      </c>
      <c r="Z127" s="27"/>
    </row>
    <row r="128" spans="1:26">
      <c r="A128" s="25">
        <v>174</v>
      </c>
      <c r="B128" s="27"/>
      <c r="C128" s="26"/>
      <c r="D128" s="25">
        <v>174</v>
      </c>
      <c r="E128" s="27"/>
      <c r="F128" s="24"/>
      <c r="G128" s="25">
        <v>174</v>
      </c>
      <c r="H128" s="27"/>
      <c r="I128" s="24"/>
      <c r="J128" s="25">
        <v>174</v>
      </c>
      <c r="K128" s="27"/>
      <c r="L128" s="24"/>
      <c r="M128" s="25">
        <v>174</v>
      </c>
      <c r="N128" s="27"/>
      <c r="O128" s="24"/>
      <c r="P128" s="25">
        <v>174</v>
      </c>
      <c r="Q128" s="27"/>
      <c r="R128" s="24"/>
      <c r="S128" s="25">
        <v>174</v>
      </c>
      <c r="T128" s="27"/>
      <c r="U128" s="24"/>
      <c r="V128" s="25">
        <v>174</v>
      </c>
      <c r="W128" s="27"/>
      <c r="X128" s="26"/>
      <c r="Y128" s="25">
        <v>174</v>
      </c>
      <c r="Z128" s="27"/>
    </row>
    <row r="129" spans="1:26">
      <c r="A129" s="25">
        <v>173</v>
      </c>
      <c r="B129" s="27"/>
      <c r="C129" s="26"/>
      <c r="D129" s="25">
        <v>173</v>
      </c>
      <c r="E129" s="27"/>
      <c r="F129" s="24"/>
      <c r="G129" s="25">
        <v>173</v>
      </c>
      <c r="H129" s="27"/>
      <c r="I129" s="24"/>
      <c r="J129" s="25">
        <v>173</v>
      </c>
      <c r="K129" s="27"/>
      <c r="L129" s="24"/>
      <c r="M129" s="25">
        <v>173</v>
      </c>
      <c r="N129" s="27"/>
      <c r="O129" s="24"/>
      <c r="P129" s="25">
        <v>173</v>
      </c>
      <c r="Q129" s="27"/>
      <c r="R129" s="24"/>
      <c r="S129" s="25">
        <v>173</v>
      </c>
      <c r="T129" s="27"/>
      <c r="U129" s="24"/>
      <c r="V129" s="25">
        <v>173</v>
      </c>
      <c r="W129" s="27"/>
      <c r="X129" s="26"/>
      <c r="Y129" s="25">
        <v>173</v>
      </c>
      <c r="Z129" s="27"/>
    </row>
    <row r="130" spans="1:26">
      <c r="A130" s="25">
        <v>172</v>
      </c>
      <c r="B130" s="27"/>
      <c r="C130" s="26"/>
      <c r="D130" s="25">
        <v>172</v>
      </c>
      <c r="E130" s="27"/>
      <c r="F130" s="24"/>
      <c r="G130" s="25">
        <v>172</v>
      </c>
      <c r="H130" s="27"/>
      <c r="I130" s="24"/>
      <c r="J130" s="25">
        <v>172</v>
      </c>
      <c r="K130" s="27"/>
      <c r="L130" s="24"/>
      <c r="M130" s="25">
        <v>172</v>
      </c>
      <c r="N130" s="27"/>
      <c r="O130" s="24"/>
      <c r="P130" s="25">
        <v>172</v>
      </c>
      <c r="Q130" s="27"/>
      <c r="R130" s="24"/>
      <c r="S130" s="25">
        <v>172</v>
      </c>
      <c r="T130" s="27"/>
      <c r="U130" s="24"/>
      <c r="V130" s="25">
        <v>172</v>
      </c>
      <c r="W130" s="27"/>
      <c r="X130" s="26"/>
      <c r="Y130" s="25">
        <v>172</v>
      </c>
      <c r="Z130" s="27"/>
    </row>
    <row r="131" spans="1:26">
      <c r="A131" s="25">
        <v>171</v>
      </c>
      <c r="B131" s="27"/>
      <c r="C131" s="26"/>
      <c r="D131" s="25">
        <v>171</v>
      </c>
      <c r="E131" s="27"/>
      <c r="F131" s="24"/>
      <c r="G131" s="25">
        <v>171</v>
      </c>
      <c r="H131" s="27"/>
      <c r="I131" s="24"/>
      <c r="J131" s="25">
        <v>171</v>
      </c>
      <c r="K131" s="27"/>
      <c r="L131" s="24"/>
      <c r="M131" s="25">
        <v>171</v>
      </c>
      <c r="N131" s="27"/>
      <c r="O131" s="24"/>
      <c r="P131" s="25">
        <v>171</v>
      </c>
      <c r="Q131" s="27"/>
      <c r="R131" s="24"/>
      <c r="S131" s="25">
        <v>171</v>
      </c>
      <c r="T131" s="27"/>
      <c r="U131" s="24"/>
      <c r="V131" s="25">
        <v>171</v>
      </c>
      <c r="W131" s="27"/>
      <c r="X131" s="26"/>
      <c r="Y131" s="25">
        <v>171</v>
      </c>
      <c r="Z131" s="27"/>
    </row>
    <row r="132" spans="1:26">
      <c r="A132" s="25">
        <v>170</v>
      </c>
      <c r="B132" s="27" t="s">
        <v>243</v>
      </c>
      <c r="C132" s="27"/>
      <c r="D132" s="25">
        <v>170</v>
      </c>
      <c r="E132" s="27" t="s">
        <v>243</v>
      </c>
      <c r="F132" s="24"/>
      <c r="G132" s="25">
        <v>170</v>
      </c>
      <c r="H132" s="27" t="s">
        <v>243</v>
      </c>
      <c r="I132" s="24"/>
      <c r="J132" s="25">
        <v>170</v>
      </c>
      <c r="K132" s="27" t="s">
        <v>243</v>
      </c>
      <c r="L132" s="24"/>
      <c r="M132" s="25">
        <v>170</v>
      </c>
      <c r="N132" s="27" t="s">
        <v>243</v>
      </c>
      <c r="O132" s="24"/>
      <c r="P132" s="25">
        <v>170</v>
      </c>
      <c r="Q132" s="27" t="s">
        <v>243</v>
      </c>
      <c r="R132" s="24"/>
      <c r="S132" s="25">
        <v>170</v>
      </c>
      <c r="T132" s="27" t="s">
        <v>243</v>
      </c>
      <c r="U132" s="24"/>
      <c r="V132" s="25">
        <v>170</v>
      </c>
      <c r="W132" s="27" t="s">
        <v>243</v>
      </c>
      <c r="X132" s="27"/>
      <c r="Y132" s="25">
        <v>170</v>
      </c>
      <c r="Z132" s="27" t="s">
        <v>243</v>
      </c>
    </row>
    <row r="133" spans="1:26">
      <c r="A133" s="25">
        <v>169</v>
      </c>
      <c r="B133" s="27"/>
      <c r="C133" s="26"/>
      <c r="D133" s="25">
        <v>169</v>
      </c>
      <c r="E133" s="27"/>
      <c r="F133" s="24"/>
      <c r="G133" s="25">
        <v>169</v>
      </c>
      <c r="H133" s="27"/>
      <c r="I133" s="24"/>
      <c r="J133" s="25">
        <v>169</v>
      </c>
      <c r="K133" s="27"/>
      <c r="L133" s="24"/>
      <c r="M133" s="25">
        <v>169</v>
      </c>
      <c r="N133" s="27"/>
      <c r="O133" s="24"/>
      <c r="P133" s="25">
        <v>169</v>
      </c>
      <c r="Q133" s="27"/>
      <c r="R133" s="24"/>
      <c r="S133" s="25">
        <v>169</v>
      </c>
      <c r="T133" s="27"/>
      <c r="U133" s="24"/>
      <c r="V133" s="25">
        <v>169</v>
      </c>
      <c r="W133" s="27"/>
      <c r="X133" s="26"/>
      <c r="Y133" s="25">
        <v>169</v>
      </c>
      <c r="Z133" s="27"/>
    </row>
    <row r="134" spans="1:26">
      <c r="A134" s="25">
        <v>168</v>
      </c>
      <c r="B134" s="27"/>
      <c r="C134" s="26"/>
      <c r="D134" s="25">
        <v>168</v>
      </c>
      <c r="E134" s="27"/>
      <c r="F134" s="24"/>
      <c r="G134" s="25">
        <v>168</v>
      </c>
      <c r="H134" s="27"/>
      <c r="I134" s="24"/>
      <c r="J134" s="25">
        <v>168</v>
      </c>
      <c r="K134" s="27"/>
      <c r="L134" s="24"/>
      <c r="M134" s="25">
        <v>168</v>
      </c>
      <c r="N134" s="27"/>
      <c r="O134" s="24"/>
      <c r="P134" s="25">
        <v>168</v>
      </c>
      <c r="Q134" s="27"/>
      <c r="R134" s="24"/>
      <c r="S134" s="25">
        <v>168</v>
      </c>
      <c r="T134" s="27"/>
      <c r="U134" s="24"/>
      <c r="V134" s="25">
        <v>168</v>
      </c>
      <c r="W134" s="27"/>
      <c r="X134" s="26"/>
      <c r="Y134" s="25">
        <v>168</v>
      </c>
      <c r="Z134" s="27"/>
    </row>
    <row r="135" spans="1:26">
      <c r="A135" s="25">
        <v>167</v>
      </c>
      <c r="B135" s="27" t="s">
        <v>243</v>
      </c>
      <c r="C135" s="27"/>
      <c r="D135" s="25">
        <v>167</v>
      </c>
      <c r="E135" s="27" t="s">
        <v>243</v>
      </c>
      <c r="F135" s="24"/>
      <c r="G135" s="25">
        <v>167</v>
      </c>
      <c r="H135" s="27" t="s">
        <v>243</v>
      </c>
      <c r="I135" s="24"/>
      <c r="J135" s="25">
        <v>167</v>
      </c>
      <c r="K135" s="27" t="s">
        <v>243</v>
      </c>
      <c r="L135" s="24"/>
      <c r="M135" s="25">
        <v>167</v>
      </c>
      <c r="N135" s="27" t="s">
        <v>243</v>
      </c>
      <c r="O135" s="24"/>
      <c r="P135" s="25">
        <v>167</v>
      </c>
      <c r="Q135" s="27" t="s">
        <v>243</v>
      </c>
      <c r="R135" s="24"/>
      <c r="S135" s="25">
        <v>167</v>
      </c>
      <c r="T135" s="27" t="s">
        <v>243</v>
      </c>
      <c r="U135" s="24"/>
      <c r="V135" s="25">
        <v>167</v>
      </c>
      <c r="W135" s="27" t="s">
        <v>243</v>
      </c>
      <c r="X135" s="27"/>
      <c r="Y135" s="25">
        <v>167</v>
      </c>
      <c r="Z135" s="27" t="s">
        <v>243</v>
      </c>
    </row>
    <row r="136" spans="1:26">
      <c r="A136" s="25">
        <v>166</v>
      </c>
      <c r="B136" s="27"/>
      <c r="C136" s="26"/>
      <c r="D136" s="25">
        <v>166</v>
      </c>
      <c r="E136" s="27"/>
      <c r="F136" s="24"/>
      <c r="G136" s="25">
        <v>166</v>
      </c>
      <c r="H136" s="27"/>
      <c r="I136" s="24"/>
      <c r="J136" s="25">
        <v>166</v>
      </c>
      <c r="K136" s="27"/>
      <c r="L136" s="24"/>
      <c r="M136" s="25">
        <v>166</v>
      </c>
      <c r="N136" s="27"/>
      <c r="O136" s="24"/>
      <c r="P136" s="25">
        <v>166</v>
      </c>
      <c r="Q136" s="27"/>
      <c r="R136" s="24"/>
      <c r="S136" s="25">
        <v>166</v>
      </c>
      <c r="T136" s="27"/>
      <c r="U136" s="24"/>
      <c r="V136" s="25">
        <v>166</v>
      </c>
      <c r="W136" s="27"/>
      <c r="X136" s="26"/>
      <c r="Y136" s="25">
        <v>166</v>
      </c>
      <c r="Z136" s="27"/>
    </row>
    <row r="137" spans="1:26">
      <c r="A137" s="25">
        <v>165</v>
      </c>
      <c r="B137" s="27"/>
      <c r="C137" s="26"/>
      <c r="D137" s="25">
        <v>165</v>
      </c>
      <c r="E137" s="27"/>
      <c r="F137" s="24"/>
      <c r="G137" s="25">
        <v>165</v>
      </c>
      <c r="H137" s="27"/>
      <c r="I137" s="24"/>
      <c r="J137" s="25">
        <v>165</v>
      </c>
      <c r="K137" s="27"/>
      <c r="L137" s="24"/>
      <c r="M137" s="25">
        <v>165</v>
      </c>
      <c r="N137" s="27"/>
      <c r="O137" s="24"/>
      <c r="P137" s="25">
        <v>165</v>
      </c>
      <c r="Q137" s="27"/>
      <c r="R137" s="24"/>
      <c r="S137" s="25">
        <v>165</v>
      </c>
      <c r="T137" s="27"/>
      <c r="U137" s="24"/>
      <c r="V137" s="25">
        <v>165</v>
      </c>
      <c r="W137" s="27"/>
      <c r="X137" s="26"/>
      <c r="Y137" s="25">
        <v>165</v>
      </c>
      <c r="Z137" s="27"/>
    </row>
    <row r="138" spans="1:26">
      <c r="A138" s="25">
        <v>164</v>
      </c>
      <c r="B138" s="27" t="s">
        <v>243</v>
      </c>
      <c r="C138" s="27"/>
      <c r="D138" s="25">
        <v>164</v>
      </c>
      <c r="E138" s="27" t="s">
        <v>243</v>
      </c>
      <c r="F138" s="24"/>
      <c r="G138" s="25">
        <v>164</v>
      </c>
      <c r="H138" s="27" t="s">
        <v>243</v>
      </c>
      <c r="I138" s="24"/>
      <c r="J138" s="25">
        <v>164</v>
      </c>
      <c r="K138" s="27" t="s">
        <v>243</v>
      </c>
      <c r="L138" s="24"/>
      <c r="M138" s="25">
        <v>164</v>
      </c>
      <c r="N138" s="27" t="s">
        <v>243</v>
      </c>
      <c r="O138" s="24"/>
      <c r="P138" s="25">
        <v>164</v>
      </c>
      <c r="Q138" s="27" t="s">
        <v>243</v>
      </c>
      <c r="R138" s="24"/>
      <c r="S138" s="25">
        <v>164</v>
      </c>
      <c r="T138" s="27" t="s">
        <v>243</v>
      </c>
      <c r="U138" s="24"/>
      <c r="V138" s="25">
        <v>164</v>
      </c>
      <c r="W138" s="27" t="s">
        <v>243</v>
      </c>
      <c r="X138" s="27"/>
      <c r="Y138" s="25">
        <v>164</v>
      </c>
      <c r="Z138" s="27" t="s">
        <v>243</v>
      </c>
    </row>
    <row r="139" spans="1:26">
      <c r="A139" s="25">
        <v>163</v>
      </c>
      <c r="B139" s="27"/>
      <c r="C139" s="26"/>
      <c r="D139" s="25">
        <v>163</v>
      </c>
      <c r="E139" s="27"/>
      <c r="F139" s="24"/>
      <c r="G139" s="25">
        <v>163</v>
      </c>
      <c r="H139" s="27"/>
      <c r="I139" s="24"/>
      <c r="J139" s="25">
        <v>163</v>
      </c>
      <c r="K139" s="27"/>
      <c r="L139" s="24"/>
      <c r="M139" s="25">
        <v>163</v>
      </c>
      <c r="N139" s="27"/>
      <c r="O139" s="24"/>
      <c r="P139" s="25">
        <v>163</v>
      </c>
      <c r="Q139" s="27"/>
      <c r="R139" s="24"/>
      <c r="S139" s="25">
        <v>163</v>
      </c>
      <c r="T139" s="27"/>
      <c r="U139" s="24"/>
      <c r="V139" s="25">
        <v>163</v>
      </c>
      <c r="W139" s="27"/>
      <c r="X139" s="26"/>
      <c r="Y139" s="25">
        <v>163</v>
      </c>
      <c r="Z139" s="27"/>
    </row>
    <row r="140" spans="1:26">
      <c r="A140" s="25">
        <v>162</v>
      </c>
      <c r="B140" s="27"/>
      <c r="C140" s="26"/>
      <c r="D140" s="25">
        <v>162</v>
      </c>
      <c r="E140" s="27"/>
      <c r="F140" s="24"/>
      <c r="G140" s="25">
        <v>162</v>
      </c>
      <c r="H140" s="27"/>
      <c r="I140" s="24"/>
      <c r="J140" s="25">
        <v>162</v>
      </c>
      <c r="K140" s="27"/>
      <c r="L140" s="24"/>
      <c r="M140" s="25">
        <v>162</v>
      </c>
      <c r="N140" s="27"/>
      <c r="O140" s="24"/>
      <c r="P140" s="25">
        <v>162</v>
      </c>
      <c r="Q140" s="27"/>
      <c r="R140" s="24"/>
      <c r="S140" s="25">
        <v>162</v>
      </c>
      <c r="T140" s="27"/>
      <c r="U140" s="24"/>
      <c r="V140" s="25">
        <v>162</v>
      </c>
      <c r="W140" s="27"/>
      <c r="X140" s="26"/>
      <c r="Y140" s="25">
        <v>162</v>
      </c>
      <c r="Z140" s="27"/>
    </row>
    <row r="141" spans="1:26">
      <c r="A141" s="25">
        <v>161</v>
      </c>
      <c r="B141" s="27" t="s">
        <v>243</v>
      </c>
      <c r="C141" s="27"/>
      <c r="D141" s="25">
        <v>161</v>
      </c>
      <c r="E141" s="27" t="s">
        <v>243</v>
      </c>
      <c r="F141" s="24"/>
      <c r="G141" s="25">
        <v>161</v>
      </c>
      <c r="H141" s="27" t="s">
        <v>243</v>
      </c>
      <c r="I141" s="24"/>
      <c r="J141" s="25">
        <v>161</v>
      </c>
      <c r="K141" s="27" t="s">
        <v>243</v>
      </c>
      <c r="L141" s="24"/>
      <c r="M141" s="25">
        <v>161</v>
      </c>
      <c r="N141" s="27" t="s">
        <v>243</v>
      </c>
      <c r="O141" s="24"/>
      <c r="P141" s="25">
        <v>161</v>
      </c>
      <c r="Q141" s="27" t="s">
        <v>243</v>
      </c>
      <c r="R141" s="24"/>
      <c r="S141" s="25">
        <v>161</v>
      </c>
      <c r="T141" s="27" t="s">
        <v>243</v>
      </c>
      <c r="U141" s="24"/>
      <c r="V141" s="25">
        <v>161</v>
      </c>
      <c r="W141" s="27" t="s">
        <v>243</v>
      </c>
      <c r="X141" s="27"/>
      <c r="Y141" s="25">
        <v>161</v>
      </c>
      <c r="Z141" s="27" t="s">
        <v>243</v>
      </c>
    </row>
    <row r="142" spans="1:26">
      <c r="A142" s="25">
        <v>160</v>
      </c>
      <c r="B142" s="27" t="s">
        <v>243</v>
      </c>
      <c r="C142" s="27"/>
      <c r="D142" s="25">
        <v>160</v>
      </c>
      <c r="E142" s="27" t="s">
        <v>243</v>
      </c>
      <c r="F142" s="24"/>
      <c r="G142" s="25">
        <v>160</v>
      </c>
      <c r="H142" s="27" t="s">
        <v>243</v>
      </c>
      <c r="I142" s="24"/>
      <c r="J142" s="25">
        <v>160</v>
      </c>
      <c r="K142" s="27" t="s">
        <v>243</v>
      </c>
      <c r="L142" s="24"/>
      <c r="M142" s="25">
        <v>160</v>
      </c>
      <c r="N142" s="27" t="s">
        <v>243</v>
      </c>
      <c r="O142" s="24"/>
      <c r="P142" s="25">
        <v>160</v>
      </c>
      <c r="Q142" s="27" t="s">
        <v>243</v>
      </c>
      <c r="R142" s="24"/>
      <c r="S142" s="25">
        <v>160</v>
      </c>
      <c r="T142" s="27" t="s">
        <v>243</v>
      </c>
      <c r="U142" s="24"/>
      <c r="V142" s="25">
        <v>160</v>
      </c>
      <c r="W142" s="27" t="s">
        <v>243</v>
      </c>
      <c r="X142" s="27"/>
      <c r="Y142" s="25">
        <v>160</v>
      </c>
      <c r="Z142" s="27" t="s">
        <v>243</v>
      </c>
    </row>
    <row r="143" spans="1:26">
      <c r="A143" s="25">
        <v>159</v>
      </c>
      <c r="B143" s="27"/>
      <c r="C143" s="26"/>
      <c r="D143" s="25">
        <v>159</v>
      </c>
      <c r="E143" s="27"/>
      <c r="F143" s="24"/>
      <c r="G143" s="25">
        <v>159</v>
      </c>
      <c r="H143" s="27"/>
      <c r="I143" s="24"/>
      <c r="J143" s="25">
        <v>159</v>
      </c>
      <c r="K143" s="27"/>
      <c r="L143" s="24"/>
      <c r="M143" s="25">
        <v>159</v>
      </c>
      <c r="N143" s="27"/>
      <c r="O143" s="24"/>
      <c r="P143" s="25">
        <v>159</v>
      </c>
      <c r="Q143" s="27"/>
      <c r="R143" s="24"/>
      <c r="S143" s="25">
        <v>159</v>
      </c>
      <c r="T143" s="27"/>
      <c r="U143" s="24"/>
      <c r="V143" s="25">
        <v>159</v>
      </c>
      <c r="W143" s="27"/>
      <c r="X143" s="27"/>
      <c r="Y143" s="25">
        <v>159</v>
      </c>
      <c r="Z143" s="27"/>
    </row>
    <row r="144" spans="1:26">
      <c r="A144" s="25">
        <v>158</v>
      </c>
      <c r="B144" s="27" t="s">
        <v>243</v>
      </c>
      <c r="C144" s="27"/>
      <c r="D144" s="25">
        <v>158</v>
      </c>
      <c r="E144" s="27" t="s">
        <v>243</v>
      </c>
      <c r="F144" s="24"/>
      <c r="G144" s="25">
        <v>158</v>
      </c>
      <c r="H144" s="27" t="s">
        <v>243</v>
      </c>
      <c r="I144" s="24"/>
      <c r="J144" s="25">
        <v>158</v>
      </c>
      <c r="K144" s="27" t="s">
        <v>243</v>
      </c>
      <c r="L144" s="24"/>
      <c r="M144" s="25">
        <v>158</v>
      </c>
      <c r="N144" s="27" t="s">
        <v>243</v>
      </c>
      <c r="O144" s="24"/>
      <c r="P144" s="25">
        <v>158</v>
      </c>
      <c r="Q144" s="27" t="s">
        <v>243</v>
      </c>
      <c r="R144" s="24"/>
      <c r="S144" s="25">
        <v>158</v>
      </c>
      <c r="T144" s="27" t="s">
        <v>243</v>
      </c>
      <c r="U144" s="24"/>
      <c r="V144" s="25">
        <v>158</v>
      </c>
      <c r="W144" s="27" t="s">
        <v>243</v>
      </c>
      <c r="X144" s="27"/>
      <c r="Y144" s="25">
        <v>158</v>
      </c>
      <c r="Z144" s="27" t="s">
        <v>243</v>
      </c>
    </row>
    <row r="145" spans="1:26">
      <c r="A145" s="25">
        <v>157</v>
      </c>
      <c r="B145" s="27" t="s">
        <v>243</v>
      </c>
      <c r="C145" s="27"/>
      <c r="D145" s="25">
        <v>157</v>
      </c>
      <c r="E145" s="27" t="s">
        <v>243</v>
      </c>
      <c r="F145" s="24"/>
      <c r="G145" s="25">
        <v>157</v>
      </c>
      <c r="H145" s="27" t="s">
        <v>243</v>
      </c>
      <c r="I145" s="24"/>
      <c r="J145" s="25">
        <v>157</v>
      </c>
      <c r="K145" s="27" t="s">
        <v>243</v>
      </c>
      <c r="L145" s="24"/>
      <c r="M145" s="25">
        <v>157</v>
      </c>
      <c r="N145" s="27" t="s">
        <v>243</v>
      </c>
      <c r="O145" s="24"/>
      <c r="P145" s="25">
        <v>157</v>
      </c>
      <c r="Q145" s="27" t="s">
        <v>243</v>
      </c>
      <c r="R145" s="24"/>
      <c r="S145" s="25">
        <v>157</v>
      </c>
      <c r="T145" s="27" t="s">
        <v>243</v>
      </c>
      <c r="U145" s="24"/>
      <c r="V145" s="25">
        <v>157</v>
      </c>
      <c r="W145" s="27" t="s">
        <v>243</v>
      </c>
      <c r="X145" s="27"/>
      <c r="Y145" s="25">
        <v>157</v>
      </c>
      <c r="Z145" s="27" t="s">
        <v>243</v>
      </c>
    </row>
    <row r="146" spans="1:26">
      <c r="A146" s="25">
        <v>156</v>
      </c>
      <c r="B146" s="27" t="s">
        <v>243</v>
      </c>
      <c r="C146" s="27"/>
      <c r="D146" s="25">
        <v>156</v>
      </c>
      <c r="E146" s="27" t="s">
        <v>243</v>
      </c>
      <c r="F146" s="24"/>
      <c r="G146" s="25">
        <v>156</v>
      </c>
      <c r="H146" s="27" t="s">
        <v>243</v>
      </c>
      <c r="I146" s="24"/>
      <c r="J146" s="25">
        <v>156</v>
      </c>
      <c r="K146" s="27" t="s">
        <v>243</v>
      </c>
      <c r="L146" s="24"/>
      <c r="M146" s="25">
        <v>156</v>
      </c>
      <c r="N146" s="27" t="s">
        <v>243</v>
      </c>
      <c r="O146" s="24"/>
      <c r="P146" s="25">
        <v>156</v>
      </c>
      <c r="Q146" s="27" t="s">
        <v>243</v>
      </c>
      <c r="R146" s="24"/>
      <c r="S146" s="25">
        <v>156</v>
      </c>
      <c r="T146" s="27" t="s">
        <v>243</v>
      </c>
      <c r="U146" s="24"/>
      <c r="V146" s="25">
        <v>156</v>
      </c>
      <c r="W146" s="27" t="s">
        <v>243</v>
      </c>
      <c r="X146" s="27"/>
      <c r="Y146" s="25">
        <v>156</v>
      </c>
      <c r="Z146" s="27" t="s">
        <v>243</v>
      </c>
    </row>
    <row r="147" spans="1:26">
      <c r="A147" s="25">
        <v>155</v>
      </c>
      <c r="B147" s="27" t="s">
        <v>243</v>
      </c>
      <c r="C147" s="27"/>
      <c r="D147" s="25">
        <v>155</v>
      </c>
      <c r="E147" s="27" t="s">
        <v>243</v>
      </c>
      <c r="F147" s="24"/>
      <c r="G147" s="25">
        <v>155</v>
      </c>
      <c r="H147" s="27" t="s">
        <v>243</v>
      </c>
      <c r="I147" s="24"/>
      <c r="J147" s="25">
        <v>155</v>
      </c>
      <c r="K147" s="27" t="s">
        <v>243</v>
      </c>
      <c r="L147" s="24"/>
      <c r="M147" s="25">
        <v>155</v>
      </c>
      <c r="N147" s="27" t="s">
        <v>243</v>
      </c>
      <c r="O147" s="24"/>
      <c r="P147" s="25">
        <v>155</v>
      </c>
      <c r="Q147" s="27" t="s">
        <v>243</v>
      </c>
      <c r="R147" s="24"/>
      <c r="S147" s="25">
        <v>155</v>
      </c>
      <c r="T147" s="27" t="s">
        <v>243</v>
      </c>
      <c r="U147" s="24"/>
      <c r="V147" s="25">
        <v>155</v>
      </c>
      <c r="W147" s="27" t="s">
        <v>243</v>
      </c>
      <c r="X147" s="27"/>
      <c r="Y147" s="25">
        <v>155</v>
      </c>
      <c r="Z147" s="27" t="s">
        <v>243</v>
      </c>
    </row>
    <row r="148" spans="1:26">
      <c r="A148" s="25">
        <v>154</v>
      </c>
      <c r="B148" s="27" t="s">
        <v>243</v>
      </c>
      <c r="C148" s="27"/>
      <c r="D148" s="25">
        <v>154</v>
      </c>
      <c r="E148" s="27" t="s">
        <v>243</v>
      </c>
      <c r="F148" s="24"/>
      <c r="G148" s="25">
        <v>154</v>
      </c>
      <c r="H148" s="27" t="s">
        <v>243</v>
      </c>
      <c r="I148" s="24"/>
      <c r="J148" s="25">
        <v>154</v>
      </c>
      <c r="K148" s="27" t="s">
        <v>243</v>
      </c>
      <c r="L148" s="24"/>
      <c r="M148" s="25">
        <v>154</v>
      </c>
      <c r="N148" s="27" t="s">
        <v>243</v>
      </c>
      <c r="O148" s="24"/>
      <c r="P148" s="25">
        <v>154</v>
      </c>
      <c r="Q148" s="27" t="s">
        <v>243</v>
      </c>
      <c r="R148" s="24"/>
      <c r="S148" s="25">
        <v>154</v>
      </c>
      <c r="T148" s="27" t="s">
        <v>243</v>
      </c>
      <c r="U148" s="24"/>
      <c r="V148" s="25">
        <v>154</v>
      </c>
      <c r="W148" s="27" t="s">
        <v>243</v>
      </c>
      <c r="X148" s="27"/>
      <c r="Y148" s="25">
        <v>154</v>
      </c>
      <c r="Z148" s="27" t="s">
        <v>243</v>
      </c>
    </row>
    <row r="149" spans="1:26">
      <c r="A149" s="25">
        <v>153</v>
      </c>
      <c r="B149" s="27" t="s">
        <v>243</v>
      </c>
      <c r="C149" s="27"/>
      <c r="D149" s="25">
        <v>153</v>
      </c>
      <c r="E149" s="27" t="s">
        <v>243</v>
      </c>
      <c r="F149" s="24"/>
      <c r="G149" s="25">
        <v>153</v>
      </c>
      <c r="H149" s="27" t="s">
        <v>243</v>
      </c>
      <c r="I149" s="24"/>
      <c r="J149" s="25">
        <v>153</v>
      </c>
      <c r="K149" s="27" t="s">
        <v>243</v>
      </c>
      <c r="L149" s="24"/>
      <c r="M149" s="25">
        <v>153</v>
      </c>
      <c r="N149" s="27" t="s">
        <v>243</v>
      </c>
      <c r="O149" s="24"/>
      <c r="P149" s="25">
        <v>153</v>
      </c>
      <c r="Q149" s="27" t="s">
        <v>243</v>
      </c>
      <c r="R149" s="24"/>
      <c r="S149" s="25">
        <v>153</v>
      </c>
      <c r="T149" s="27" t="s">
        <v>243</v>
      </c>
      <c r="U149" s="24"/>
      <c r="V149" s="25">
        <v>153</v>
      </c>
      <c r="W149" s="27" t="s">
        <v>243</v>
      </c>
      <c r="X149" s="27"/>
      <c r="Y149" s="25">
        <v>153</v>
      </c>
      <c r="Z149" s="27" t="s">
        <v>243</v>
      </c>
    </row>
    <row r="150" spans="1:26">
      <c r="A150" s="25">
        <v>152</v>
      </c>
      <c r="B150" s="27" t="s">
        <v>243</v>
      </c>
      <c r="C150" s="27"/>
      <c r="D150" s="25">
        <v>152</v>
      </c>
      <c r="E150" s="27" t="s">
        <v>243</v>
      </c>
      <c r="F150" s="24"/>
      <c r="G150" s="25">
        <v>152</v>
      </c>
      <c r="H150" s="27" t="s">
        <v>243</v>
      </c>
      <c r="I150" s="24"/>
      <c r="J150" s="25">
        <v>152</v>
      </c>
      <c r="K150" s="27" t="s">
        <v>243</v>
      </c>
      <c r="L150" s="24"/>
      <c r="M150" s="25">
        <v>152</v>
      </c>
      <c r="N150" s="27" t="s">
        <v>243</v>
      </c>
      <c r="O150" s="24"/>
      <c r="P150" s="25">
        <v>152</v>
      </c>
      <c r="Q150" s="27" t="s">
        <v>243</v>
      </c>
      <c r="R150" s="24"/>
      <c r="S150" s="25">
        <v>152</v>
      </c>
      <c r="T150" s="27" t="s">
        <v>243</v>
      </c>
      <c r="U150" s="24"/>
      <c r="V150" s="25">
        <v>152</v>
      </c>
      <c r="W150" s="27" t="s">
        <v>243</v>
      </c>
      <c r="X150" s="27"/>
      <c r="Y150" s="25">
        <v>152</v>
      </c>
      <c r="Z150" s="27" t="s">
        <v>243</v>
      </c>
    </row>
    <row r="151" spans="1:26">
      <c r="A151" s="25">
        <v>151</v>
      </c>
      <c r="B151" s="27" t="s">
        <v>243</v>
      </c>
      <c r="C151" s="27"/>
      <c r="D151" s="25">
        <v>151</v>
      </c>
      <c r="E151" s="27" t="s">
        <v>243</v>
      </c>
      <c r="F151" s="24"/>
      <c r="G151" s="25">
        <v>151</v>
      </c>
      <c r="H151" s="27" t="s">
        <v>243</v>
      </c>
      <c r="I151" s="24"/>
      <c r="J151" s="25">
        <v>151</v>
      </c>
      <c r="K151" s="27" t="s">
        <v>243</v>
      </c>
      <c r="L151" s="24"/>
      <c r="M151" s="25">
        <v>151</v>
      </c>
      <c r="N151" s="27" t="s">
        <v>243</v>
      </c>
      <c r="O151" s="24"/>
      <c r="P151" s="25">
        <v>151</v>
      </c>
      <c r="Q151" s="27" t="s">
        <v>243</v>
      </c>
      <c r="R151" s="24"/>
      <c r="S151" s="25">
        <v>151</v>
      </c>
      <c r="T151" s="27" t="s">
        <v>243</v>
      </c>
      <c r="U151" s="24"/>
      <c r="V151" s="25">
        <v>151</v>
      </c>
      <c r="W151" s="27" t="s">
        <v>243</v>
      </c>
      <c r="X151" s="27"/>
      <c r="Y151" s="25">
        <v>151</v>
      </c>
      <c r="Z151" s="27" t="s">
        <v>243</v>
      </c>
    </row>
    <row r="152" spans="1:26">
      <c r="A152" s="25">
        <v>150</v>
      </c>
      <c r="B152" s="27" t="s">
        <v>243</v>
      </c>
      <c r="C152" s="27"/>
      <c r="D152" s="25">
        <v>150</v>
      </c>
      <c r="E152" s="27" t="s">
        <v>243</v>
      </c>
      <c r="F152" s="24"/>
      <c r="G152" s="25">
        <v>150</v>
      </c>
      <c r="H152" s="27" t="s">
        <v>243</v>
      </c>
      <c r="I152" s="24"/>
      <c r="J152" s="25">
        <v>150</v>
      </c>
      <c r="K152" s="27" t="s">
        <v>243</v>
      </c>
      <c r="L152" s="24"/>
      <c r="M152" s="25">
        <v>150</v>
      </c>
      <c r="N152" s="27" t="s">
        <v>243</v>
      </c>
      <c r="O152" s="24"/>
      <c r="P152" s="25">
        <v>150</v>
      </c>
      <c r="Q152" s="27" t="s">
        <v>243</v>
      </c>
      <c r="R152" s="24"/>
      <c r="S152" s="25">
        <v>150</v>
      </c>
      <c r="T152" s="27" t="s">
        <v>243</v>
      </c>
      <c r="U152" s="24"/>
      <c r="V152" s="25">
        <v>150</v>
      </c>
      <c r="W152" s="27" t="s">
        <v>243</v>
      </c>
      <c r="X152" s="27"/>
      <c r="Y152" s="25">
        <v>150</v>
      </c>
      <c r="Z152" s="27" t="s">
        <v>243</v>
      </c>
    </row>
    <row r="153" spans="1:26">
      <c r="A153" s="25">
        <v>149</v>
      </c>
      <c r="B153" s="27" t="s">
        <v>243</v>
      </c>
      <c r="C153" s="27"/>
      <c r="D153" s="25">
        <v>149</v>
      </c>
      <c r="E153" s="27" t="s">
        <v>243</v>
      </c>
      <c r="F153" s="24"/>
      <c r="G153" s="25">
        <v>149</v>
      </c>
      <c r="H153" s="27" t="s">
        <v>243</v>
      </c>
      <c r="I153" s="24"/>
      <c r="J153" s="25">
        <v>149</v>
      </c>
      <c r="K153" s="27" t="s">
        <v>243</v>
      </c>
      <c r="L153" s="24"/>
      <c r="M153" s="25">
        <v>149</v>
      </c>
      <c r="N153" s="27" t="s">
        <v>243</v>
      </c>
      <c r="O153" s="24"/>
      <c r="P153" s="25">
        <v>149</v>
      </c>
      <c r="Q153" s="27" t="s">
        <v>243</v>
      </c>
      <c r="R153" s="24"/>
      <c r="S153" s="25">
        <v>149</v>
      </c>
      <c r="T153" s="27" t="s">
        <v>243</v>
      </c>
      <c r="U153" s="24"/>
      <c r="V153" s="25">
        <v>149</v>
      </c>
      <c r="W153" s="27" t="s">
        <v>243</v>
      </c>
      <c r="X153" s="27"/>
      <c r="Y153" s="25">
        <v>149</v>
      </c>
      <c r="Z153" s="27" t="s">
        <v>243</v>
      </c>
    </row>
    <row r="154" spans="1:26">
      <c r="A154" s="25">
        <v>148</v>
      </c>
      <c r="B154" s="27" t="s">
        <v>243</v>
      </c>
      <c r="C154" s="27"/>
      <c r="D154" s="25">
        <v>148</v>
      </c>
      <c r="E154" s="27" t="s">
        <v>243</v>
      </c>
      <c r="F154" s="24"/>
      <c r="G154" s="25">
        <v>148</v>
      </c>
      <c r="H154" s="27" t="s">
        <v>243</v>
      </c>
      <c r="I154" s="24"/>
      <c r="J154" s="25">
        <v>148</v>
      </c>
      <c r="K154" s="27" t="s">
        <v>243</v>
      </c>
      <c r="L154" s="24"/>
      <c r="M154" s="25">
        <v>148</v>
      </c>
      <c r="N154" s="27" t="s">
        <v>243</v>
      </c>
      <c r="O154" s="24"/>
      <c r="P154" s="25">
        <v>148</v>
      </c>
      <c r="Q154" s="27" t="s">
        <v>243</v>
      </c>
      <c r="R154" s="24"/>
      <c r="S154" s="25">
        <v>148</v>
      </c>
      <c r="T154" s="27" t="s">
        <v>243</v>
      </c>
      <c r="U154" s="24"/>
      <c r="V154" s="25">
        <v>148</v>
      </c>
      <c r="W154" s="27" t="s">
        <v>243</v>
      </c>
      <c r="X154" s="27"/>
      <c r="Y154" s="25">
        <v>148</v>
      </c>
      <c r="Z154" s="27" t="s">
        <v>243</v>
      </c>
    </row>
    <row r="155" spans="1:26">
      <c r="A155" s="25">
        <v>147</v>
      </c>
      <c r="B155" s="27" t="s">
        <v>243</v>
      </c>
      <c r="C155" s="27"/>
      <c r="D155" s="25">
        <v>147</v>
      </c>
      <c r="E155" s="27" t="s">
        <v>243</v>
      </c>
      <c r="F155" s="24"/>
      <c r="G155" s="25">
        <v>147</v>
      </c>
      <c r="H155" s="27" t="s">
        <v>243</v>
      </c>
      <c r="I155" s="24"/>
      <c r="J155" s="25">
        <v>147</v>
      </c>
      <c r="K155" s="27" t="s">
        <v>243</v>
      </c>
      <c r="L155" s="24"/>
      <c r="M155" s="25">
        <v>147</v>
      </c>
      <c r="N155" s="27" t="s">
        <v>243</v>
      </c>
      <c r="O155" s="24"/>
      <c r="P155" s="25">
        <v>147</v>
      </c>
      <c r="Q155" s="27" t="s">
        <v>243</v>
      </c>
      <c r="R155" s="24"/>
      <c r="S155" s="25">
        <v>147</v>
      </c>
      <c r="T155" s="27" t="s">
        <v>243</v>
      </c>
      <c r="U155" s="24"/>
      <c r="V155" s="25">
        <v>147</v>
      </c>
      <c r="W155" s="27" t="s">
        <v>243</v>
      </c>
      <c r="X155" s="27"/>
      <c r="Y155" s="25">
        <v>147</v>
      </c>
      <c r="Z155" s="27" t="s">
        <v>243</v>
      </c>
    </row>
    <row r="156" spans="1:26">
      <c r="A156" s="25">
        <v>146</v>
      </c>
      <c r="B156" s="27" t="s">
        <v>243</v>
      </c>
      <c r="C156" s="27"/>
      <c r="D156" s="25">
        <v>146</v>
      </c>
      <c r="E156" s="27" t="s">
        <v>243</v>
      </c>
      <c r="F156" s="24"/>
      <c r="G156" s="25">
        <v>146</v>
      </c>
      <c r="H156" s="27" t="s">
        <v>243</v>
      </c>
      <c r="I156" s="24"/>
      <c r="J156" s="25">
        <v>146</v>
      </c>
      <c r="K156" s="27" t="s">
        <v>243</v>
      </c>
      <c r="L156" s="24"/>
      <c r="M156" s="25">
        <v>146</v>
      </c>
      <c r="N156" s="27" t="s">
        <v>243</v>
      </c>
      <c r="O156" s="24"/>
      <c r="P156" s="25">
        <v>146</v>
      </c>
      <c r="Q156" s="27" t="s">
        <v>243</v>
      </c>
      <c r="R156" s="24"/>
      <c r="S156" s="25">
        <v>146</v>
      </c>
      <c r="T156" s="27" t="s">
        <v>243</v>
      </c>
      <c r="U156" s="24"/>
      <c r="V156" s="25">
        <v>146</v>
      </c>
      <c r="W156" s="27" t="s">
        <v>243</v>
      </c>
      <c r="X156" s="27"/>
      <c r="Y156" s="25">
        <v>146</v>
      </c>
      <c r="Z156" s="27" t="s">
        <v>243</v>
      </c>
    </row>
    <row r="157" spans="1:26">
      <c r="A157" s="25">
        <v>145</v>
      </c>
      <c r="B157" s="27" t="s">
        <v>243</v>
      </c>
      <c r="C157" s="27"/>
      <c r="D157" s="25">
        <v>145</v>
      </c>
      <c r="E157" s="27" t="s">
        <v>243</v>
      </c>
      <c r="F157" s="24"/>
      <c r="G157" s="25">
        <v>145</v>
      </c>
      <c r="H157" s="27" t="s">
        <v>243</v>
      </c>
      <c r="I157" s="24"/>
      <c r="J157" s="25">
        <v>145</v>
      </c>
      <c r="K157" s="27" t="s">
        <v>243</v>
      </c>
      <c r="L157" s="24"/>
      <c r="M157" s="25">
        <v>145</v>
      </c>
      <c r="N157" s="27" t="s">
        <v>243</v>
      </c>
      <c r="O157" s="24"/>
      <c r="P157" s="25">
        <v>145</v>
      </c>
      <c r="Q157" s="27" t="s">
        <v>243</v>
      </c>
      <c r="R157" s="24"/>
      <c r="S157" s="25">
        <v>145</v>
      </c>
      <c r="T157" s="27" t="s">
        <v>243</v>
      </c>
      <c r="U157" s="24"/>
      <c r="V157" s="25">
        <v>145</v>
      </c>
      <c r="W157" s="27" t="s">
        <v>243</v>
      </c>
      <c r="X157" s="27"/>
      <c r="Y157" s="25">
        <v>145</v>
      </c>
      <c r="Z157" s="27" t="s">
        <v>243</v>
      </c>
    </row>
    <row r="158" spans="1:26">
      <c r="A158" s="25">
        <v>144</v>
      </c>
      <c r="B158" s="27" t="s">
        <v>243</v>
      </c>
      <c r="C158" s="27"/>
      <c r="D158" s="25">
        <v>144</v>
      </c>
      <c r="E158" s="27" t="s">
        <v>243</v>
      </c>
      <c r="F158" s="24"/>
      <c r="G158" s="25">
        <v>144</v>
      </c>
      <c r="H158" s="27" t="s">
        <v>243</v>
      </c>
      <c r="I158" s="24"/>
      <c r="J158" s="25">
        <v>144</v>
      </c>
      <c r="K158" s="27" t="s">
        <v>243</v>
      </c>
      <c r="L158" s="24"/>
      <c r="M158" s="25">
        <v>144</v>
      </c>
      <c r="N158" s="27" t="s">
        <v>243</v>
      </c>
      <c r="O158" s="24"/>
      <c r="P158" s="25">
        <v>144</v>
      </c>
      <c r="Q158" s="27" t="s">
        <v>243</v>
      </c>
      <c r="R158" s="24"/>
      <c r="S158" s="25">
        <v>144</v>
      </c>
      <c r="T158" s="27" t="s">
        <v>243</v>
      </c>
      <c r="U158" s="24"/>
      <c r="V158" s="25">
        <v>144</v>
      </c>
      <c r="W158" s="27" t="s">
        <v>243</v>
      </c>
      <c r="X158" s="27"/>
      <c r="Y158" s="25">
        <v>144</v>
      </c>
      <c r="Z158" s="27" t="s">
        <v>243</v>
      </c>
    </row>
    <row r="159" spans="1:26">
      <c r="A159" s="25">
        <v>143</v>
      </c>
      <c r="B159" s="27" t="s">
        <v>243</v>
      </c>
      <c r="C159" s="27"/>
      <c r="D159" s="25">
        <v>143</v>
      </c>
      <c r="E159" s="27" t="s">
        <v>243</v>
      </c>
      <c r="F159" s="24"/>
      <c r="G159" s="25">
        <v>143</v>
      </c>
      <c r="H159" s="27" t="s">
        <v>243</v>
      </c>
      <c r="I159" s="24"/>
      <c r="J159" s="25">
        <v>143</v>
      </c>
      <c r="K159" s="27" t="s">
        <v>243</v>
      </c>
      <c r="L159" s="24"/>
      <c r="M159" s="25">
        <v>143</v>
      </c>
      <c r="N159" s="27" t="s">
        <v>243</v>
      </c>
      <c r="O159" s="24"/>
      <c r="P159" s="25">
        <v>143</v>
      </c>
      <c r="Q159" s="27" t="s">
        <v>243</v>
      </c>
      <c r="R159" s="24"/>
      <c r="S159" s="25">
        <v>143</v>
      </c>
      <c r="T159" s="27" t="s">
        <v>243</v>
      </c>
      <c r="U159" s="24"/>
      <c r="V159" s="25">
        <v>143</v>
      </c>
      <c r="W159" s="27" t="s">
        <v>243</v>
      </c>
      <c r="X159" s="27"/>
      <c r="Y159" s="25">
        <v>143</v>
      </c>
      <c r="Z159" s="27" t="s">
        <v>243</v>
      </c>
    </row>
    <row r="160" spans="1:26">
      <c r="A160" s="25">
        <v>142</v>
      </c>
      <c r="B160" s="27" t="s">
        <v>243</v>
      </c>
      <c r="C160" s="27"/>
      <c r="D160" s="25">
        <v>142</v>
      </c>
      <c r="E160" s="27" t="s">
        <v>243</v>
      </c>
      <c r="F160" s="24"/>
      <c r="G160" s="25">
        <v>142</v>
      </c>
      <c r="H160" s="27" t="s">
        <v>243</v>
      </c>
      <c r="I160" s="24"/>
      <c r="J160" s="25">
        <v>142</v>
      </c>
      <c r="K160" s="27" t="s">
        <v>243</v>
      </c>
      <c r="L160" s="24"/>
      <c r="M160" s="25">
        <v>142</v>
      </c>
      <c r="N160" s="27" t="s">
        <v>243</v>
      </c>
      <c r="O160" s="24"/>
      <c r="P160" s="25">
        <v>142</v>
      </c>
      <c r="Q160" s="27" t="s">
        <v>243</v>
      </c>
      <c r="R160" s="24"/>
      <c r="S160" s="25">
        <v>142</v>
      </c>
      <c r="T160" s="27" t="s">
        <v>243</v>
      </c>
      <c r="U160" s="24"/>
      <c r="V160" s="25">
        <v>142</v>
      </c>
      <c r="W160" s="27" t="s">
        <v>243</v>
      </c>
      <c r="X160" s="27"/>
      <c r="Y160" s="25">
        <v>142</v>
      </c>
      <c r="Z160" s="27" t="s">
        <v>243</v>
      </c>
    </row>
    <row r="161" spans="1:26">
      <c r="A161" s="25">
        <v>141</v>
      </c>
      <c r="B161" s="27" t="s">
        <v>243</v>
      </c>
      <c r="C161" s="27"/>
      <c r="D161" s="25">
        <v>141</v>
      </c>
      <c r="E161" s="27" t="s">
        <v>243</v>
      </c>
      <c r="F161" s="24"/>
      <c r="G161" s="25">
        <v>141</v>
      </c>
      <c r="H161" s="27" t="s">
        <v>243</v>
      </c>
      <c r="I161" s="24"/>
      <c r="J161" s="25">
        <v>141</v>
      </c>
      <c r="K161" s="27" t="s">
        <v>243</v>
      </c>
      <c r="L161" s="24"/>
      <c r="M161" s="25">
        <v>141</v>
      </c>
      <c r="N161" s="27" t="s">
        <v>243</v>
      </c>
      <c r="O161" s="24"/>
      <c r="P161" s="25">
        <v>141</v>
      </c>
      <c r="Q161" s="27" t="s">
        <v>243</v>
      </c>
      <c r="R161" s="24"/>
      <c r="S161" s="25">
        <v>141</v>
      </c>
      <c r="T161" s="27" t="s">
        <v>243</v>
      </c>
      <c r="U161" s="24"/>
      <c r="V161" s="25">
        <v>141</v>
      </c>
      <c r="W161" s="27" t="s">
        <v>243</v>
      </c>
      <c r="X161" s="27"/>
      <c r="Y161" s="25">
        <v>141</v>
      </c>
      <c r="Z161" s="27" t="s">
        <v>243</v>
      </c>
    </row>
    <row r="162" spans="1:26">
      <c r="A162" s="25">
        <v>140</v>
      </c>
      <c r="B162" s="27" t="s">
        <v>243</v>
      </c>
      <c r="C162" s="27"/>
      <c r="D162" s="25">
        <v>140</v>
      </c>
      <c r="E162" s="27" t="s">
        <v>243</v>
      </c>
      <c r="F162" s="24"/>
      <c r="G162" s="25">
        <v>140</v>
      </c>
      <c r="H162" s="27" t="s">
        <v>243</v>
      </c>
      <c r="I162" s="24"/>
      <c r="J162" s="25">
        <v>140</v>
      </c>
      <c r="K162" s="27" t="s">
        <v>243</v>
      </c>
      <c r="L162" s="24"/>
      <c r="M162" s="25">
        <v>140</v>
      </c>
      <c r="N162" s="27" t="s">
        <v>243</v>
      </c>
      <c r="O162" s="24"/>
      <c r="P162" s="25">
        <v>140</v>
      </c>
      <c r="Q162" s="27" t="s">
        <v>243</v>
      </c>
      <c r="R162" s="24"/>
      <c r="S162" s="25">
        <v>140</v>
      </c>
      <c r="T162" s="27" t="s">
        <v>243</v>
      </c>
      <c r="U162" s="24"/>
      <c r="V162" s="25">
        <v>140</v>
      </c>
      <c r="W162" s="27" t="s">
        <v>243</v>
      </c>
      <c r="X162" s="27"/>
      <c r="Y162" s="25">
        <v>140</v>
      </c>
      <c r="Z162" s="27" t="s">
        <v>243</v>
      </c>
    </row>
    <row r="163" spans="1:26">
      <c r="A163" s="25">
        <v>139</v>
      </c>
      <c r="B163" s="27" t="s">
        <v>243</v>
      </c>
      <c r="C163" s="27"/>
      <c r="D163" s="25">
        <v>139</v>
      </c>
      <c r="E163" s="27" t="s">
        <v>243</v>
      </c>
      <c r="F163" s="24"/>
      <c r="G163" s="25">
        <v>139</v>
      </c>
      <c r="H163" s="27" t="s">
        <v>243</v>
      </c>
      <c r="I163" s="24"/>
      <c r="J163" s="25">
        <v>139</v>
      </c>
      <c r="K163" s="27" t="s">
        <v>243</v>
      </c>
      <c r="L163" s="24"/>
      <c r="M163" s="25">
        <v>139</v>
      </c>
      <c r="N163" s="27" t="s">
        <v>243</v>
      </c>
      <c r="O163" s="24"/>
      <c r="P163" s="25">
        <v>139</v>
      </c>
      <c r="Q163" s="27" t="s">
        <v>243</v>
      </c>
      <c r="R163" s="24"/>
      <c r="S163" s="25">
        <v>139</v>
      </c>
      <c r="T163" s="27" t="s">
        <v>243</v>
      </c>
      <c r="U163" s="24"/>
      <c r="V163" s="25">
        <v>139</v>
      </c>
      <c r="W163" s="27" t="s">
        <v>243</v>
      </c>
      <c r="X163" s="27"/>
      <c r="Y163" s="25">
        <v>139</v>
      </c>
      <c r="Z163" s="27" t="s">
        <v>243</v>
      </c>
    </row>
    <row r="164" spans="1:26">
      <c r="A164" s="25">
        <v>138</v>
      </c>
      <c r="B164" s="32"/>
      <c r="C164" s="27"/>
      <c r="D164" s="25">
        <v>138</v>
      </c>
      <c r="E164" s="32"/>
      <c r="F164" s="24"/>
      <c r="G164" s="25">
        <v>138</v>
      </c>
      <c r="H164" s="32"/>
      <c r="I164" s="24"/>
      <c r="J164" s="25">
        <v>138</v>
      </c>
      <c r="K164" s="32"/>
      <c r="L164" s="24"/>
      <c r="M164" s="25">
        <v>138</v>
      </c>
      <c r="N164" s="32"/>
      <c r="O164" s="24"/>
      <c r="P164" s="25">
        <v>138</v>
      </c>
      <c r="Q164" s="32"/>
      <c r="R164" s="24"/>
      <c r="S164" s="25">
        <v>138</v>
      </c>
      <c r="T164" s="32"/>
      <c r="U164" s="24"/>
      <c r="V164" s="25">
        <v>138</v>
      </c>
      <c r="W164" s="32"/>
      <c r="X164" s="29"/>
      <c r="Y164" s="25">
        <v>138</v>
      </c>
      <c r="Z164" s="32"/>
    </row>
    <row r="165" spans="1:26">
      <c r="A165" s="25">
        <v>137</v>
      </c>
      <c r="B165" s="32"/>
      <c r="C165" s="27"/>
      <c r="D165" s="25">
        <v>137</v>
      </c>
      <c r="E165" s="32"/>
      <c r="F165" s="24"/>
      <c r="G165" s="25">
        <v>137</v>
      </c>
      <c r="H165" s="32"/>
      <c r="I165" s="24"/>
      <c r="J165" s="25">
        <v>137</v>
      </c>
      <c r="K165" s="32"/>
      <c r="L165" s="24"/>
      <c r="M165" s="25">
        <v>137</v>
      </c>
      <c r="N165" s="32"/>
      <c r="O165" s="24"/>
      <c r="P165" s="25">
        <v>137</v>
      </c>
      <c r="Q165" s="32"/>
      <c r="R165" s="24"/>
      <c r="S165" s="25">
        <v>137</v>
      </c>
      <c r="T165" s="32"/>
      <c r="U165" s="24"/>
      <c r="V165" s="25">
        <v>137</v>
      </c>
      <c r="W165" s="32"/>
      <c r="X165" s="29"/>
      <c r="Y165" s="25">
        <v>137</v>
      </c>
      <c r="Z165" s="32"/>
    </row>
    <row r="166" spans="1:26">
      <c r="A166" s="25">
        <v>136</v>
      </c>
      <c r="B166" s="27" t="s">
        <v>243</v>
      </c>
      <c r="C166" s="27"/>
      <c r="D166" s="25">
        <v>136</v>
      </c>
      <c r="E166" s="27" t="s">
        <v>243</v>
      </c>
      <c r="F166" s="24"/>
      <c r="G166" s="25">
        <v>136</v>
      </c>
      <c r="H166" s="27" t="s">
        <v>243</v>
      </c>
      <c r="I166" s="24"/>
      <c r="J166" s="25">
        <v>136</v>
      </c>
      <c r="K166" s="27" t="s">
        <v>243</v>
      </c>
      <c r="L166" s="24"/>
      <c r="M166" s="25">
        <v>136</v>
      </c>
      <c r="N166" s="27" t="s">
        <v>243</v>
      </c>
      <c r="O166" s="24"/>
      <c r="P166" s="25">
        <v>136</v>
      </c>
      <c r="Q166" s="27" t="s">
        <v>243</v>
      </c>
      <c r="R166" s="24"/>
      <c r="S166" s="25">
        <v>136</v>
      </c>
      <c r="T166" s="27" t="s">
        <v>243</v>
      </c>
      <c r="U166" s="24"/>
      <c r="V166" s="25">
        <v>136</v>
      </c>
      <c r="W166" s="27" t="s">
        <v>243</v>
      </c>
      <c r="X166" s="29"/>
      <c r="Y166" s="25">
        <v>136</v>
      </c>
      <c r="Z166" s="27" t="s">
        <v>243</v>
      </c>
    </row>
    <row r="167" spans="1:26">
      <c r="A167" s="25">
        <v>135</v>
      </c>
      <c r="B167" s="32"/>
      <c r="C167" s="27"/>
      <c r="D167" s="25">
        <v>135</v>
      </c>
      <c r="E167" s="32"/>
      <c r="F167" s="24"/>
      <c r="G167" s="25">
        <v>135</v>
      </c>
      <c r="H167" s="32"/>
      <c r="I167" s="24"/>
      <c r="J167" s="25">
        <v>135</v>
      </c>
      <c r="K167" s="32"/>
      <c r="L167" s="24"/>
      <c r="M167" s="25">
        <v>135</v>
      </c>
      <c r="N167" s="32"/>
      <c r="O167" s="24"/>
      <c r="P167" s="25">
        <v>135</v>
      </c>
      <c r="Q167" s="32"/>
      <c r="R167" s="24"/>
      <c r="S167" s="25">
        <v>135</v>
      </c>
      <c r="T167" s="32"/>
      <c r="U167" s="24"/>
      <c r="V167" s="25">
        <v>135</v>
      </c>
      <c r="W167" s="32"/>
      <c r="X167" s="29"/>
      <c r="Y167" s="25">
        <v>135</v>
      </c>
      <c r="Z167" s="32"/>
    </row>
    <row r="168" spans="1:26">
      <c r="A168" s="25">
        <v>134</v>
      </c>
      <c r="B168" s="32"/>
      <c r="C168" s="27"/>
      <c r="D168" s="25">
        <v>134</v>
      </c>
      <c r="E168" s="32"/>
      <c r="F168" s="24"/>
      <c r="G168" s="25">
        <v>134</v>
      </c>
      <c r="H168" s="32"/>
      <c r="I168" s="24"/>
      <c r="J168" s="25">
        <v>134</v>
      </c>
      <c r="K168" s="32"/>
      <c r="L168" s="24"/>
      <c r="M168" s="25">
        <v>134</v>
      </c>
      <c r="N168" s="32"/>
      <c r="O168" s="24"/>
      <c r="P168" s="25">
        <v>134</v>
      </c>
      <c r="Q168" s="32"/>
      <c r="R168" s="24"/>
      <c r="S168" s="25">
        <v>134</v>
      </c>
      <c r="T168" s="32"/>
      <c r="U168" s="24"/>
      <c r="V168" s="25">
        <v>134</v>
      </c>
      <c r="W168" s="32"/>
      <c r="X168" s="29"/>
      <c r="Y168" s="25">
        <v>134</v>
      </c>
      <c r="Z168" s="32"/>
    </row>
    <row r="169" spans="1:26">
      <c r="A169" s="25">
        <v>133</v>
      </c>
      <c r="B169" s="27" t="s">
        <v>243</v>
      </c>
      <c r="C169" s="27"/>
      <c r="D169" s="25">
        <v>133</v>
      </c>
      <c r="E169" s="27" t="s">
        <v>243</v>
      </c>
      <c r="F169" s="24"/>
      <c r="G169" s="25">
        <v>133</v>
      </c>
      <c r="H169" s="27" t="s">
        <v>243</v>
      </c>
      <c r="I169" s="24"/>
      <c r="J169" s="25">
        <v>133</v>
      </c>
      <c r="K169" s="27" t="s">
        <v>243</v>
      </c>
      <c r="L169" s="24"/>
      <c r="M169" s="25">
        <v>133</v>
      </c>
      <c r="N169" s="27" t="s">
        <v>243</v>
      </c>
      <c r="O169" s="24"/>
      <c r="P169" s="25">
        <v>133</v>
      </c>
      <c r="Q169" s="27" t="s">
        <v>243</v>
      </c>
      <c r="R169" s="24"/>
      <c r="S169" s="25">
        <v>133</v>
      </c>
      <c r="T169" s="27" t="s">
        <v>243</v>
      </c>
      <c r="U169" s="24"/>
      <c r="V169" s="25">
        <v>133</v>
      </c>
      <c r="W169" s="27" t="s">
        <v>243</v>
      </c>
      <c r="X169" s="29"/>
      <c r="Y169" s="25">
        <v>133</v>
      </c>
      <c r="Z169" s="27" t="s">
        <v>243</v>
      </c>
    </row>
    <row r="170" spans="1:26">
      <c r="A170" s="25">
        <v>132</v>
      </c>
      <c r="B170" s="32"/>
      <c r="C170" s="27"/>
      <c r="D170" s="25">
        <v>132</v>
      </c>
      <c r="E170" s="32"/>
      <c r="F170" s="24"/>
      <c r="G170" s="25">
        <v>132</v>
      </c>
      <c r="H170" s="32"/>
      <c r="I170" s="24"/>
      <c r="J170" s="25">
        <v>132</v>
      </c>
      <c r="K170" s="32"/>
      <c r="L170" s="24"/>
      <c r="M170" s="25">
        <v>132</v>
      </c>
      <c r="N170" s="32"/>
      <c r="O170" s="24"/>
      <c r="P170" s="25">
        <v>132</v>
      </c>
      <c r="Q170" s="32"/>
      <c r="R170" s="24"/>
      <c r="S170" s="25">
        <v>132</v>
      </c>
      <c r="T170" s="32"/>
      <c r="U170" s="24"/>
      <c r="V170" s="25">
        <v>132</v>
      </c>
      <c r="W170" s="32"/>
      <c r="X170" s="29"/>
      <c r="Y170" s="25">
        <v>132</v>
      </c>
      <c r="Z170" s="32"/>
    </row>
    <row r="171" spans="1:26">
      <c r="A171" s="25">
        <v>131</v>
      </c>
      <c r="B171" s="32"/>
      <c r="C171" s="27"/>
      <c r="D171" s="25">
        <v>131</v>
      </c>
      <c r="E171" s="32"/>
      <c r="F171" s="24"/>
      <c r="G171" s="25">
        <v>131</v>
      </c>
      <c r="H171" s="32"/>
      <c r="I171" s="24"/>
      <c r="J171" s="25">
        <v>131</v>
      </c>
      <c r="K171" s="32"/>
      <c r="L171" s="24"/>
      <c r="M171" s="25">
        <v>131</v>
      </c>
      <c r="N171" s="32"/>
      <c r="O171" s="24"/>
      <c r="P171" s="25">
        <v>131</v>
      </c>
      <c r="Q171" s="32"/>
      <c r="R171" s="24"/>
      <c r="S171" s="25">
        <v>131</v>
      </c>
      <c r="T171" s="32"/>
      <c r="U171" s="24"/>
      <c r="V171" s="25">
        <v>131</v>
      </c>
      <c r="W171" s="32"/>
      <c r="X171" s="29"/>
      <c r="Y171" s="25">
        <v>131</v>
      </c>
      <c r="Z171" s="32"/>
    </row>
    <row r="172" spans="1:26">
      <c r="A172" s="25">
        <v>130</v>
      </c>
      <c r="B172" s="27" t="s">
        <v>243</v>
      </c>
      <c r="C172" s="27"/>
      <c r="D172" s="25">
        <v>130</v>
      </c>
      <c r="E172" s="27" t="s">
        <v>243</v>
      </c>
      <c r="F172" s="24"/>
      <c r="G172" s="25">
        <v>130</v>
      </c>
      <c r="H172" s="27" t="s">
        <v>243</v>
      </c>
      <c r="I172" s="24"/>
      <c r="J172" s="25">
        <v>130</v>
      </c>
      <c r="K172" s="27" t="s">
        <v>243</v>
      </c>
      <c r="L172" s="24"/>
      <c r="M172" s="25">
        <v>130</v>
      </c>
      <c r="N172" s="27" t="s">
        <v>243</v>
      </c>
      <c r="O172" s="24"/>
      <c r="P172" s="25">
        <v>130</v>
      </c>
      <c r="Q172" s="27" t="s">
        <v>243</v>
      </c>
      <c r="R172" s="24"/>
      <c r="S172" s="25">
        <v>130</v>
      </c>
      <c r="T172" s="27" t="s">
        <v>243</v>
      </c>
      <c r="U172" s="24"/>
      <c r="V172" s="25">
        <v>130</v>
      </c>
      <c r="W172" s="27" t="s">
        <v>243</v>
      </c>
      <c r="X172" s="27"/>
      <c r="Y172" s="25">
        <v>130</v>
      </c>
      <c r="Z172" s="27" t="s">
        <v>243</v>
      </c>
    </row>
    <row r="173" spans="1:26">
      <c r="A173" s="25">
        <v>129</v>
      </c>
      <c r="B173" s="27" t="s">
        <v>243</v>
      </c>
      <c r="C173" s="27"/>
      <c r="D173" s="25">
        <v>129</v>
      </c>
      <c r="E173" s="27" t="s">
        <v>243</v>
      </c>
      <c r="F173" s="24"/>
      <c r="G173" s="25">
        <v>129</v>
      </c>
      <c r="H173" s="27" t="s">
        <v>243</v>
      </c>
      <c r="I173" s="24"/>
      <c r="J173" s="25">
        <v>129</v>
      </c>
      <c r="K173" s="27" t="s">
        <v>243</v>
      </c>
      <c r="L173" s="24"/>
      <c r="M173" s="25">
        <v>129</v>
      </c>
      <c r="N173" s="27" t="s">
        <v>243</v>
      </c>
      <c r="O173" s="24"/>
      <c r="P173" s="25">
        <v>129</v>
      </c>
      <c r="Q173" s="27" t="s">
        <v>243</v>
      </c>
      <c r="R173" s="24"/>
      <c r="S173" s="25">
        <v>129</v>
      </c>
      <c r="T173" s="27" t="s">
        <v>243</v>
      </c>
      <c r="U173" s="24"/>
      <c r="V173" s="25">
        <v>129</v>
      </c>
      <c r="W173" s="27" t="s">
        <v>243</v>
      </c>
      <c r="X173" s="27"/>
      <c r="Y173" s="25">
        <v>129</v>
      </c>
      <c r="Z173" s="27" t="s">
        <v>243</v>
      </c>
    </row>
    <row r="174" spans="1:26">
      <c r="A174" s="25">
        <v>128</v>
      </c>
      <c r="B174" s="27" t="s">
        <v>243</v>
      </c>
      <c r="C174" s="27"/>
      <c r="D174" s="25">
        <v>128</v>
      </c>
      <c r="E174" s="27" t="s">
        <v>243</v>
      </c>
      <c r="F174" s="24"/>
      <c r="G174" s="25">
        <v>128</v>
      </c>
      <c r="H174" s="27" t="s">
        <v>243</v>
      </c>
      <c r="I174" s="24"/>
      <c r="J174" s="25">
        <v>128</v>
      </c>
      <c r="K174" s="27" t="s">
        <v>243</v>
      </c>
      <c r="L174" s="24"/>
      <c r="M174" s="25">
        <v>128</v>
      </c>
      <c r="N174" s="27" t="s">
        <v>243</v>
      </c>
      <c r="O174" s="24"/>
      <c r="P174" s="25">
        <v>128</v>
      </c>
      <c r="Q174" s="27" t="s">
        <v>243</v>
      </c>
      <c r="R174" s="24"/>
      <c r="S174" s="25">
        <v>128</v>
      </c>
      <c r="T174" s="27" t="s">
        <v>243</v>
      </c>
      <c r="U174" s="24"/>
      <c r="V174" s="25">
        <v>128</v>
      </c>
      <c r="W174" s="27" t="s">
        <v>243</v>
      </c>
      <c r="X174" s="27"/>
      <c r="Y174" s="25">
        <v>128</v>
      </c>
      <c r="Z174" s="27" t="s">
        <v>243</v>
      </c>
    </row>
    <row r="175" spans="1:26">
      <c r="A175" s="25">
        <v>127</v>
      </c>
      <c r="B175" s="27" t="s">
        <v>243</v>
      </c>
      <c r="C175" s="27"/>
      <c r="D175" s="25">
        <v>127</v>
      </c>
      <c r="E175" s="27" t="s">
        <v>243</v>
      </c>
      <c r="F175" s="24"/>
      <c r="G175" s="25">
        <v>127</v>
      </c>
      <c r="H175" s="27" t="s">
        <v>243</v>
      </c>
      <c r="I175" s="24"/>
      <c r="J175" s="25">
        <v>127</v>
      </c>
      <c r="K175" s="27" t="s">
        <v>243</v>
      </c>
      <c r="L175" s="24"/>
      <c r="M175" s="25">
        <v>127</v>
      </c>
      <c r="N175" s="27" t="s">
        <v>243</v>
      </c>
      <c r="O175" s="24"/>
      <c r="P175" s="25">
        <v>127</v>
      </c>
      <c r="Q175" s="27" t="s">
        <v>243</v>
      </c>
      <c r="R175" s="24"/>
      <c r="S175" s="25">
        <v>127</v>
      </c>
      <c r="T175" s="27" t="s">
        <v>243</v>
      </c>
      <c r="U175" s="24"/>
      <c r="V175" s="25">
        <v>127</v>
      </c>
      <c r="W175" s="27" t="s">
        <v>243</v>
      </c>
      <c r="X175" s="27"/>
      <c r="Y175" s="25">
        <v>127</v>
      </c>
      <c r="Z175" s="27" t="s">
        <v>243</v>
      </c>
    </row>
    <row r="176" spans="1:26">
      <c r="A176" s="25">
        <v>126</v>
      </c>
      <c r="B176" s="32"/>
      <c r="C176" s="27"/>
      <c r="D176" s="25">
        <v>126</v>
      </c>
      <c r="E176" s="32"/>
      <c r="F176" s="24"/>
      <c r="G176" s="25">
        <v>126</v>
      </c>
      <c r="H176" s="32"/>
      <c r="I176" s="24"/>
      <c r="J176" s="25">
        <v>126</v>
      </c>
      <c r="K176" s="32"/>
      <c r="L176" s="24"/>
      <c r="M176" s="25">
        <v>126</v>
      </c>
      <c r="N176" s="32"/>
      <c r="O176" s="24"/>
      <c r="P176" s="25">
        <v>126</v>
      </c>
      <c r="Q176" s="32"/>
      <c r="R176" s="24"/>
      <c r="S176" s="25">
        <v>126</v>
      </c>
      <c r="T176" s="32"/>
      <c r="U176" s="24"/>
      <c r="V176" s="25">
        <v>126</v>
      </c>
      <c r="W176" s="32"/>
      <c r="X176" s="29"/>
      <c r="Y176" s="25">
        <v>126</v>
      </c>
      <c r="Z176" s="32"/>
    </row>
    <row r="177" spans="1:26">
      <c r="A177" s="25">
        <v>125</v>
      </c>
      <c r="B177" s="32"/>
      <c r="C177" s="27"/>
      <c r="D177" s="25">
        <v>125</v>
      </c>
      <c r="E177" s="32"/>
      <c r="F177" s="24"/>
      <c r="G177" s="25">
        <v>125</v>
      </c>
      <c r="H177" s="32"/>
      <c r="I177" s="24"/>
      <c r="J177" s="25">
        <v>125</v>
      </c>
      <c r="K177" s="32"/>
      <c r="L177" s="24"/>
      <c r="M177" s="25">
        <v>125</v>
      </c>
      <c r="N177" s="32"/>
      <c r="O177" s="24"/>
      <c r="P177" s="25">
        <v>125</v>
      </c>
      <c r="Q177" s="32"/>
      <c r="R177" s="24"/>
      <c r="S177" s="25">
        <v>125</v>
      </c>
      <c r="T177" s="32"/>
      <c r="U177" s="24"/>
      <c r="V177" s="25">
        <v>125</v>
      </c>
      <c r="W177" s="32"/>
      <c r="X177" s="29"/>
      <c r="Y177" s="25">
        <v>125</v>
      </c>
      <c r="Z177" s="32"/>
    </row>
    <row r="178" spans="1:26">
      <c r="A178" s="25">
        <v>124</v>
      </c>
      <c r="B178" s="32"/>
      <c r="C178" s="27"/>
      <c r="D178" s="25">
        <v>124</v>
      </c>
      <c r="E178" s="32"/>
      <c r="F178" s="24"/>
      <c r="G178" s="25">
        <v>124</v>
      </c>
      <c r="H178" s="32"/>
      <c r="I178" s="24"/>
      <c r="J178" s="25">
        <v>124</v>
      </c>
      <c r="K178" s="32"/>
      <c r="L178" s="24"/>
      <c r="M178" s="25">
        <v>124</v>
      </c>
      <c r="N178" s="32"/>
      <c r="O178" s="24"/>
      <c r="P178" s="25">
        <v>124</v>
      </c>
      <c r="Q178" s="32"/>
      <c r="R178" s="24"/>
      <c r="S178" s="25">
        <v>124</v>
      </c>
      <c r="T178" s="32"/>
      <c r="U178" s="24"/>
      <c r="V178" s="25">
        <v>124</v>
      </c>
      <c r="W178" s="32"/>
      <c r="X178" s="29"/>
      <c r="Y178" s="25">
        <v>124</v>
      </c>
      <c r="Z178" s="32"/>
    </row>
    <row r="179" spans="1:26">
      <c r="A179" s="25">
        <v>123</v>
      </c>
      <c r="B179" s="32"/>
      <c r="C179" s="27"/>
      <c r="D179" s="25">
        <v>123</v>
      </c>
      <c r="E179" s="32"/>
      <c r="F179" s="24"/>
      <c r="G179" s="25">
        <v>123</v>
      </c>
      <c r="H179" s="32"/>
      <c r="I179" s="24"/>
      <c r="J179" s="25">
        <v>123</v>
      </c>
      <c r="K179" s="32"/>
      <c r="L179" s="24"/>
      <c r="M179" s="25">
        <v>123</v>
      </c>
      <c r="N179" s="32"/>
      <c r="O179" s="24"/>
      <c r="P179" s="25">
        <v>123</v>
      </c>
      <c r="Q179" s="32"/>
      <c r="R179" s="24"/>
      <c r="S179" s="25">
        <v>123</v>
      </c>
      <c r="T179" s="32"/>
      <c r="U179" s="24"/>
      <c r="V179" s="25">
        <v>123</v>
      </c>
      <c r="W179" s="32"/>
      <c r="X179" s="29"/>
      <c r="Y179" s="25">
        <v>123</v>
      </c>
      <c r="Z179" s="32"/>
    </row>
    <row r="180" spans="1:26">
      <c r="A180" s="25">
        <v>122</v>
      </c>
      <c r="B180" s="32"/>
      <c r="C180" s="27"/>
      <c r="D180" s="25">
        <v>122</v>
      </c>
      <c r="E180" s="32"/>
      <c r="F180" s="24"/>
      <c r="G180" s="25">
        <v>122</v>
      </c>
      <c r="H180" s="32"/>
      <c r="I180" s="24"/>
      <c r="J180" s="25">
        <v>122</v>
      </c>
      <c r="K180" s="32"/>
      <c r="L180" s="24"/>
      <c r="M180" s="25">
        <v>122</v>
      </c>
      <c r="N180" s="32"/>
      <c r="O180" s="24"/>
      <c r="P180" s="25">
        <v>122</v>
      </c>
      <c r="Q180" s="32"/>
      <c r="R180" s="24"/>
      <c r="S180" s="25">
        <v>122</v>
      </c>
      <c r="T180" s="32"/>
      <c r="U180" s="24"/>
      <c r="V180" s="25">
        <v>122</v>
      </c>
      <c r="W180" s="32"/>
      <c r="X180" s="29"/>
      <c r="Y180" s="25">
        <v>122</v>
      </c>
      <c r="Z180" s="32"/>
    </row>
    <row r="181" spans="1:26">
      <c r="A181" s="25">
        <v>121</v>
      </c>
      <c r="B181" s="27" t="s">
        <v>243</v>
      </c>
      <c r="C181" s="27"/>
      <c r="D181" s="25">
        <v>121</v>
      </c>
      <c r="E181" s="27" t="s">
        <v>243</v>
      </c>
      <c r="F181" s="24"/>
      <c r="G181" s="25">
        <v>121</v>
      </c>
      <c r="H181" s="27" t="s">
        <v>243</v>
      </c>
      <c r="I181" s="24"/>
      <c r="J181" s="25">
        <v>121</v>
      </c>
      <c r="K181" s="27" t="s">
        <v>243</v>
      </c>
      <c r="L181" s="24"/>
      <c r="M181" s="25">
        <v>121</v>
      </c>
      <c r="N181" s="27" t="s">
        <v>243</v>
      </c>
      <c r="O181" s="24"/>
      <c r="P181" s="25">
        <v>121</v>
      </c>
      <c r="Q181" s="27" t="s">
        <v>243</v>
      </c>
      <c r="R181" s="24"/>
      <c r="S181" s="25">
        <v>121</v>
      </c>
      <c r="T181" s="27" t="s">
        <v>243</v>
      </c>
      <c r="U181" s="24"/>
      <c r="V181" s="25">
        <v>121</v>
      </c>
      <c r="W181" s="27" t="s">
        <v>243</v>
      </c>
      <c r="X181" s="29"/>
      <c r="Y181" s="25">
        <v>121</v>
      </c>
      <c r="Z181" s="27" t="s">
        <v>243</v>
      </c>
    </row>
    <row r="182" spans="1:26">
      <c r="A182" s="25">
        <v>120</v>
      </c>
      <c r="B182" s="32"/>
      <c r="C182" s="27"/>
      <c r="D182" s="25">
        <v>120</v>
      </c>
      <c r="E182" s="32"/>
      <c r="F182" s="24"/>
      <c r="G182" s="25">
        <v>120</v>
      </c>
      <c r="H182" s="32"/>
      <c r="I182" s="24"/>
      <c r="J182" s="25">
        <v>120</v>
      </c>
      <c r="K182" s="32"/>
      <c r="L182" s="24"/>
      <c r="M182" s="25">
        <v>120</v>
      </c>
      <c r="N182" s="32"/>
      <c r="O182" s="24"/>
      <c r="P182" s="25">
        <v>120</v>
      </c>
      <c r="Q182" s="32"/>
      <c r="R182" s="24"/>
      <c r="S182" s="25">
        <v>120</v>
      </c>
      <c r="T182" s="32"/>
      <c r="U182" s="24"/>
      <c r="V182" s="25">
        <v>120</v>
      </c>
      <c r="W182" s="32"/>
      <c r="X182" s="29"/>
      <c r="Y182" s="25">
        <v>120</v>
      </c>
      <c r="Z182" s="32"/>
    </row>
    <row r="183" spans="1:26">
      <c r="A183" s="25">
        <v>119</v>
      </c>
      <c r="B183" s="32"/>
      <c r="C183" s="27"/>
      <c r="D183" s="25">
        <v>119</v>
      </c>
      <c r="E183" s="32"/>
      <c r="F183" s="24"/>
      <c r="G183" s="25">
        <v>119</v>
      </c>
      <c r="H183" s="32"/>
      <c r="I183" s="24"/>
      <c r="J183" s="25">
        <v>119</v>
      </c>
      <c r="K183" s="32"/>
      <c r="L183" s="24"/>
      <c r="M183" s="25">
        <v>119</v>
      </c>
      <c r="N183" s="32"/>
      <c r="O183" s="24"/>
      <c r="P183" s="25">
        <v>119</v>
      </c>
      <c r="Q183" s="32"/>
      <c r="R183" s="24"/>
      <c r="S183" s="25">
        <v>119</v>
      </c>
      <c r="T183" s="32"/>
      <c r="U183" s="24"/>
      <c r="V183" s="25">
        <v>119</v>
      </c>
      <c r="W183" s="32"/>
      <c r="X183" s="29"/>
      <c r="Y183" s="25">
        <v>119</v>
      </c>
      <c r="Z183" s="32"/>
    </row>
    <row r="184" spans="1:26">
      <c r="A184" s="25">
        <v>118</v>
      </c>
      <c r="B184" s="32"/>
      <c r="C184" s="27"/>
      <c r="D184" s="25">
        <v>118</v>
      </c>
      <c r="E184" s="32"/>
      <c r="F184" s="24"/>
      <c r="G184" s="25">
        <v>118</v>
      </c>
      <c r="H184" s="32"/>
      <c r="I184" s="24"/>
      <c r="J184" s="25">
        <v>118</v>
      </c>
      <c r="K184" s="32"/>
      <c r="L184" s="24"/>
      <c r="M184" s="25">
        <v>118</v>
      </c>
      <c r="N184" s="32"/>
      <c r="O184" s="24"/>
      <c r="P184" s="25">
        <v>118</v>
      </c>
      <c r="Q184" s="32"/>
      <c r="R184" s="24"/>
      <c r="S184" s="25">
        <v>118</v>
      </c>
      <c r="T184" s="32"/>
      <c r="U184" s="24"/>
      <c r="V184" s="25">
        <v>118</v>
      </c>
      <c r="W184" s="32"/>
      <c r="X184" s="29"/>
      <c r="Y184" s="25">
        <v>118</v>
      </c>
      <c r="Z184" s="32"/>
    </row>
    <row r="185" spans="1:26">
      <c r="A185" s="25">
        <v>117</v>
      </c>
      <c r="B185" s="32"/>
      <c r="C185" s="27"/>
      <c r="D185" s="25">
        <v>117</v>
      </c>
      <c r="E185" s="32"/>
      <c r="F185" s="24"/>
      <c r="G185" s="25">
        <v>117</v>
      </c>
      <c r="H185" s="32"/>
      <c r="I185" s="24"/>
      <c r="J185" s="25">
        <v>117</v>
      </c>
      <c r="K185" s="32"/>
      <c r="L185" s="24"/>
      <c r="M185" s="25">
        <v>117</v>
      </c>
      <c r="N185" s="32"/>
      <c r="O185" s="24"/>
      <c r="P185" s="25">
        <v>117</v>
      </c>
      <c r="Q185" s="32"/>
      <c r="R185" s="24"/>
      <c r="S185" s="25">
        <v>117</v>
      </c>
      <c r="T185" s="32"/>
      <c r="U185" s="24"/>
      <c r="V185" s="25">
        <v>117</v>
      </c>
      <c r="W185" s="32"/>
      <c r="X185" s="29"/>
      <c r="Y185" s="25">
        <v>117</v>
      </c>
      <c r="Z185" s="32"/>
    </row>
    <row r="186" spans="1:26">
      <c r="A186" s="25">
        <v>116</v>
      </c>
      <c r="B186" s="32"/>
      <c r="C186" s="27"/>
      <c r="D186" s="25">
        <v>116</v>
      </c>
      <c r="E186" s="32"/>
      <c r="F186" s="24"/>
      <c r="G186" s="25">
        <v>116</v>
      </c>
      <c r="H186" s="32"/>
      <c r="I186" s="24"/>
      <c r="J186" s="25">
        <v>116</v>
      </c>
      <c r="K186" s="32"/>
      <c r="L186" s="24"/>
      <c r="M186" s="25">
        <v>116</v>
      </c>
      <c r="N186" s="32"/>
      <c r="O186" s="24"/>
      <c r="P186" s="25">
        <v>116</v>
      </c>
      <c r="Q186" s="32"/>
      <c r="R186" s="24"/>
      <c r="S186" s="25">
        <v>116</v>
      </c>
      <c r="T186" s="32"/>
      <c r="U186" s="24"/>
      <c r="V186" s="25">
        <v>116</v>
      </c>
      <c r="W186" s="32"/>
      <c r="X186" s="29"/>
      <c r="Y186" s="25">
        <v>116</v>
      </c>
      <c r="Z186" s="32"/>
    </row>
    <row r="187" spans="1:26">
      <c r="A187" s="25">
        <v>115</v>
      </c>
      <c r="B187" s="32"/>
      <c r="C187" s="27"/>
      <c r="D187" s="25">
        <v>115</v>
      </c>
      <c r="E187" s="32"/>
      <c r="F187" s="24"/>
      <c r="G187" s="25">
        <v>115</v>
      </c>
      <c r="H187" s="32"/>
      <c r="I187" s="24"/>
      <c r="J187" s="25">
        <v>115</v>
      </c>
      <c r="K187" s="32"/>
      <c r="L187" s="24"/>
      <c r="M187" s="25">
        <v>115</v>
      </c>
      <c r="N187" s="32"/>
      <c r="O187" s="24"/>
      <c r="P187" s="25">
        <v>115</v>
      </c>
      <c r="Q187" s="32"/>
      <c r="R187" s="24"/>
      <c r="S187" s="25">
        <v>115</v>
      </c>
      <c r="T187" s="32"/>
      <c r="U187" s="24"/>
      <c r="V187" s="25">
        <v>115</v>
      </c>
      <c r="W187" s="32"/>
      <c r="X187" s="29"/>
      <c r="Y187" s="25">
        <v>115</v>
      </c>
      <c r="Z187" s="32"/>
    </row>
    <row r="188" spans="1:26">
      <c r="A188" s="25">
        <v>114</v>
      </c>
      <c r="B188" s="32"/>
      <c r="C188" s="27"/>
      <c r="D188" s="25">
        <v>114</v>
      </c>
      <c r="E188" s="32"/>
      <c r="F188" s="24"/>
      <c r="G188" s="25">
        <v>114</v>
      </c>
      <c r="H188" s="32"/>
      <c r="I188" s="24"/>
      <c r="J188" s="25">
        <v>114</v>
      </c>
      <c r="K188" s="32"/>
      <c r="L188" s="24"/>
      <c r="M188" s="25">
        <v>114</v>
      </c>
      <c r="N188" s="27" t="s">
        <v>243</v>
      </c>
      <c r="O188" s="24"/>
      <c r="P188" s="25">
        <v>114</v>
      </c>
      <c r="Q188" s="32"/>
      <c r="R188" s="24"/>
      <c r="S188" s="25">
        <v>114</v>
      </c>
      <c r="T188" s="32"/>
      <c r="U188" s="24"/>
      <c r="V188" s="25">
        <v>114</v>
      </c>
      <c r="W188" s="32"/>
      <c r="X188" s="29"/>
      <c r="Y188" s="25">
        <v>114</v>
      </c>
      <c r="Z188" s="32"/>
    </row>
    <row r="189" spans="1:26">
      <c r="A189" s="25">
        <v>113</v>
      </c>
      <c r="B189" s="32"/>
      <c r="C189" s="27"/>
      <c r="D189" s="25">
        <v>113</v>
      </c>
      <c r="E189" s="32"/>
      <c r="F189" s="24"/>
      <c r="G189" s="25">
        <v>113</v>
      </c>
      <c r="H189" s="32"/>
      <c r="I189" s="24"/>
      <c r="J189" s="25">
        <v>113</v>
      </c>
      <c r="K189" s="32"/>
      <c r="L189" s="24"/>
      <c r="M189" s="25">
        <v>113</v>
      </c>
      <c r="N189" s="32"/>
      <c r="O189" s="24"/>
      <c r="P189" s="25">
        <v>113</v>
      </c>
      <c r="Q189" s="32"/>
      <c r="R189" s="24"/>
      <c r="S189" s="25">
        <v>113</v>
      </c>
      <c r="T189" s="32"/>
      <c r="U189" s="24"/>
      <c r="V189" s="25">
        <v>113</v>
      </c>
      <c r="W189" s="32"/>
      <c r="X189" s="29"/>
      <c r="Y189" s="25">
        <v>113</v>
      </c>
      <c r="Z189" s="32"/>
    </row>
    <row r="190" spans="1:26">
      <c r="A190" s="25">
        <v>112</v>
      </c>
      <c r="B190" s="32"/>
      <c r="C190" s="27"/>
      <c r="D190" s="25">
        <v>112</v>
      </c>
      <c r="E190" s="32"/>
      <c r="F190" s="24"/>
      <c r="G190" s="25">
        <v>112</v>
      </c>
      <c r="H190" s="32"/>
      <c r="I190" s="24"/>
      <c r="J190" s="25">
        <v>112</v>
      </c>
      <c r="K190" s="32"/>
      <c r="L190" s="24"/>
      <c r="M190" s="25">
        <v>112</v>
      </c>
      <c r="N190" s="32"/>
      <c r="O190" s="24"/>
      <c r="P190" s="25">
        <v>112</v>
      </c>
      <c r="Q190" s="32"/>
      <c r="R190" s="24"/>
      <c r="S190" s="25">
        <v>112</v>
      </c>
      <c r="T190" s="32"/>
      <c r="U190" s="24"/>
      <c r="V190" s="25">
        <v>112</v>
      </c>
      <c r="W190" s="32"/>
      <c r="X190" s="29"/>
      <c r="Y190" s="25">
        <v>112</v>
      </c>
      <c r="Z190" s="32"/>
    </row>
    <row r="191" spans="1:26">
      <c r="A191" s="25">
        <v>111</v>
      </c>
      <c r="B191" s="32"/>
      <c r="C191" s="27"/>
      <c r="D191" s="25">
        <v>111</v>
      </c>
      <c r="E191" s="32"/>
      <c r="F191" s="24"/>
      <c r="G191" s="25">
        <v>111</v>
      </c>
      <c r="H191" s="32"/>
      <c r="I191" s="24"/>
      <c r="J191" s="25">
        <v>111</v>
      </c>
      <c r="K191" s="32"/>
      <c r="L191" s="24"/>
      <c r="M191" s="25">
        <v>111</v>
      </c>
      <c r="N191" s="32"/>
      <c r="O191" s="24"/>
      <c r="P191" s="25">
        <v>111</v>
      </c>
      <c r="Q191" s="32"/>
      <c r="R191" s="24"/>
      <c r="S191" s="25">
        <v>111</v>
      </c>
      <c r="T191" s="32"/>
      <c r="U191" s="24"/>
      <c r="V191" s="25">
        <v>111</v>
      </c>
      <c r="W191" s="32"/>
      <c r="X191" s="29"/>
      <c r="Y191" s="25">
        <v>111</v>
      </c>
      <c r="Z191" s="32"/>
    </row>
    <row r="192" spans="1:26">
      <c r="A192" s="25">
        <v>110</v>
      </c>
      <c r="B192" s="32"/>
      <c r="C192" s="27"/>
      <c r="D192" s="25">
        <v>110</v>
      </c>
      <c r="E192" s="32"/>
      <c r="F192" s="24"/>
      <c r="G192" s="25">
        <v>110</v>
      </c>
      <c r="H192" s="32"/>
      <c r="I192" s="24"/>
      <c r="J192" s="25">
        <v>110</v>
      </c>
      <c r="K192" s="32"/>
      <c r="L192" s="24"/>
      <c r="M192" s="25">
        <v>110</v>
      </c>
      <c r="N192" s="32"/>
      <c r="O192" s="24"/>
      <c r="P192" s="25">
        <v>110</v>
      </c>
      <c r="Q192" s="32"/>
      <c r="R192" s="24"/>
      <c r="S192" s="25">
        <v>110</v>
      </c>
      <c r="T192" s="32"/>
      <c r="U192" s="24"/>
      <c r="V192" s="25">
        <v>110</v>
      </c>
      <c r="W192" s="32"/>
      <c r="X192" s="29"/>
      <c r="Y192" s="25">
        <v>110</v>
      </c>
      <c r="Z192" s="32"/>
    </row>
    <row r="193" spans="1:26">
      <c r="A193" s="25">
        <v>109</v>
      </c>
      <c r="B193" s="32"/>
      <c r="C193" s="27"/>
      <c r="D193" s="25">
        <v>109</v>
      </c>
      <c r="E193" s="32"/>
      <c r="F193" s="24"/>
      <c r="G193" s="25">
        <v>109</v>
      </c>
      <c r="H193" s="32"/>
      <c r="I193" s="24"/>
      <c r="J193" s="25">
        <v>109</v>
      </c>
      <c r="K193" s="32"/>
      <c r="L193" s="24"/>
      <c r="M193" s="25">
        <v>109</v>
      </c>
      <c r="N193" s="32"/>
      <c r="O193" s="24"/>
      <c r="P193" s="25">
        <v>109</v>
      </c>
      <c r="Q193" s="32"/>
      <c r="R193" s="24"/>
      <c r="S193" s="25">
        <v>109</v>
      </c>
      <c r="T193" s="32"/>
      <c r="U193" s="24"/>
      <c r="V193" s="25">
        <v>109</v>
      </c>
      <c r="W193" s="32"/>
      <c r="X193" s="29"/>
      <c r="Y193" s="25">
        <v>109</v>
      </c>
      <c r="Z193" s="32"/>
    </row>
    <row r="194" spans="1:26">
      <c r="A194" s="25">
        <v>108</v>
      </c>
      <c r="B194" s="32"/>
      <c r="C194" s="27"/>
      <c r="D194" s="25">
        <v>108</v>
      </c>
      <c r="E194" s="32"/>
      <c r="F194" s="24"/>
      <c r="G194" s="25">
        <v>108</v>
      </c>
      <c r="H194" s="32"/>
      <c r="I194" s="24"/>
      <c r="J194" s="25">
        <v>108</v>
      </c>
      <c r="K194" s="32"/>
      <c r="L194" s="24"/>
      <c r="M194" s="25">
        <v>108</v>
      </c>
      <c r="N194" s="32"/>
      <c r="O194" s="24"/>
      <c r="P194" s="25">
        <v>108</v>
      </c>
      <c r="Q194" s="32"/>
      <c r="R194" s="24"/>
      <c r="S194" s="25">
        <v>108</v>
      </c>
      <c r="T194" s="32"/>
      <c r="U194" s="24"/>
      <c r="V194" s="25">
        <v>108</v>
      </c>
      <c r="W194" s="32"/>
      <c r="X194" s="29"/>
      <c r="Y194" s="25">
        <v>108</v>
      </c>
      <c r="Z194" s="32"/>
    </row>
    <row r="195" spans="1:26">
      <c r="A195" s="25">
        <v>107</v>
      </c>
      <c r="B195" s="32"/>
      <c r="C195" s="27"/>
      <c r="D195" s="25">
        <v>107</v>
      </c>
      <c r="E195" s="32"/>
      <c r="F195" s="24"/>
      <c r="G195" s="25">
        <v>107</v>
      </c>
      <c r="H195" s="32"/>
      <c r="I195" s="24"/>
      <c r="J195" s="25">
        <v>107</v>
      </c>
      <c r="K195" s="32"/>
      <c r="L195" s="24"/>
      <c r="M195" s="25">
        <v>107</v>
      </c>
      <c r="N195" s="32"/>
      <c r="O195" s="24"/>
      <c r="P195" s="25">
        <v>107</v>
      </c>
      <c r="Q195" s="32"/>
      <c r="R195" s="24"/>
      <c r="S195" s="25">
        <v>107</v>
      </c>
      <c r="T195" s="32"/>
      <c r="U195" s="24"/>
      <c r="V195" s="25">
        <v>107</v>
      </c>
      <c r="W195" s="32"/>
      <c r="X195" s="29"/>
      <c r="Y195" s="25">
        <v>107</v>
      </c>
      <c r="Z195" s="32"/>
    </row>
    <row r="196" spans="1:26">
      <c r="A196" s="25">
        <v>106</v>
      </c>
      <c r="B196" s="32"/>
      <c r="C196" s="27"/>
      <c r="D196" s="25">
        <v>106</v>
      </c>
      <c r="E196" s="32"/>
      <c r="F196" s="24"/>
      <c r="G196" s="25">
        <v>106</v>
      </c>
      <c r="H196" s="32"/>
      <c r="I196" s="24"/>
      <c r="J196" s="25">
        <v>106</v>
      </c>
      <c r="K196" s="32"/>
      <c r="L196" s="24"/>
      <c r="M196" s="25">
        <v>106</v>
      </c>
      <c r="N196" s="32"/>
      <c r="O196" s="24"/>
      <c r="P196" s="25">
        <v>106</v>
      </c>
      <c r="Q196" s="32"/>
      <c r="R196" s="24"/>
      <c r="S196" s="25">
        <v>106</v>
      </c>
      <c r="T196" s="32"/>
      <c r="U196" s="24"/>
      <c r="V196" s="25">
        <v>106</v>
      </c>
      <c r="W196" s="32"/>
      <c r="X196" s="29"/>
      <c r="Y196" s="25">
        <v>106</v>
      </c>
      <c r="Z196" s="32"/>
    </row>
    <row r="197" spans="1:26">
      <c r="A197" s="25">
        <v>105</v>
      </c>
      <c r="B197" s="32"/>
      <c r="C197" s="27"/>
      <c r="D197" s="25">
        <v>105</v>
      </c>
      <c r="E197" s="32"/>
      <c r="F197" s="24"/>
      <c r="G197" s="25">
        <v>105</v>
      </c>
      <c r="H197" s="32"/>
      <c r="I197" s="24"/>
      <c r="J197" s="25">
        <v>105</v>
      </c>
      <c r="K197" s="32"/>
      <c r="L197" s="24"/>
      <c r="M197" s="25">
        <v>105</v>
      </c>
      <c r="N197" s="32"/>
      <c r="O197" s="24"/>
      <c r="P197" s="25">
        <v>105</v>
      </c>
      <c r="Q197" s="32"/>
      <c r="R197" s="24"/>
      <c r="S197" s="25">
        <v>105</v>
      </c>
      <c r="T197" s="32"/>
      <c r="U197" s="24"/>
      <c r="V197" s="25">
        <v>105</v>
      </c>
      <c r="W197" s="32"/>
      <c r="X197" s="29"/>
      <c r="Y197" s="25">
        <v>105</v>
      </c>
      <c r="Z197" s="32"/>
    </row>
    <row r="198" spans="1:26">
      <c r="A198" s="25">
        <v>104</v>
      </c>
      <c r="B198" s="32"/>
      <c r="C198" s="27"/>
      <c r="D198" s="25">
        <v>104</v>
      </c>
      <c r="E198" s="32"/>
      <c r="F198" s="24"/>
      <c r="G198" s="25">
        <v>104</v>
      </c>
      <c r="H198" s="32"/>
      <c r="I198" s="24"/>
      <c r="J198" s="25">
        <v>104</v>
      </c>
      <c r="K198" s="32"/>
      <c r="L198" s="24"/>
      <c r="M198" s="25">
        <v>104</v>
      </c>
      <c r="N198" s="32"/>
      <c r="O198" s="24"/>
      <c r="P198" s="25">
        <v>104</v>
      </c>
      <c r="Q198" s="32"/>
      <c r="R198" s="24"/>
      <c r="S198" s="25">
        <v>104</v>
      </c>
      <c r="T198" s="32"/>
      <c r="U198" s="24"/>
      <c r="V198" s="25">
        <v>104</v>
      </c>
      <c r="W198" s="32"/>
      <c r="X198" s="29"/>
      <c r="Y198" s="25">
        <v>104</v>
      </c>
      <c r="Z198" s="32"/>
    </row>
    <row r="199" spans="1:26">
      <c r="A199" s="25">
        <v>103</v>
      </c>
      <c r="B199" s="32"/>
      <c r="C199" s="27"/>
      <c r="D199" s="25">
        <v>103</v>
      </c>
      <c r="E199" s="32"/>
      <c r="F199" s="24"/>
      <c r="G199" s="25">
        <v>103</v>
      </c>
      <c r="H199" s="32"/>
      <c r="I199" s="24"/>
      <c r="J199" s="25">
        <v>103</v>
      </c>
      <c r="K199" s="32"/>
      <c r="L199" s="24"/>
      <c r="M199" s="25">
        <v>103</v>
      </c>
      <c r="N199" s="32"/>
      <c r="O199" s="24"/>
      <c r="P199" s="25">
        <v>103</v>
      </c>
      <c r="Q199" s="32"/>
      <c r="R199" s="24"/>
      <c r="S199" s="25">
        <v>103</v>
      </c>
      <c r="T199" s="32"/>
      <c r="U199" s="24"/>
      <c r="V199" s="25">
        <v>103</v>
      </c>
      <c r="W199" s="32"/>
      <c r="X199" s="29"/>
      <c r="Y199" s="25">
        <v>103</v>
      </c>
      <c r="Z199" s="32"/>
    </row>
    <row r="200" spans="1:26">
      <c r="A200" s="25">
        <v>102</v>
      </c>
      <c r="B200" s="32"/>
      <c r="C200" s="27"/>
      <c r="D200" s="25">
        <v>102</v>
      </c>
      <c r="E200" s="32"/>
      <c r="F200" s="24"/>
      <c r="G200" s="25">
        <v>102</v>
      </c>
      <c r="H200" s="32"/>
      <c r="I200" s="24"/>
      <c r="J200" s="25">
        <v>102</v>
      </c>
      <c r="K200" s="32"/>
      <c r="L200" s="24"/>
      <c r="M200" s="25">
        <v>102</v>
      </c>
      <c r="N200" s="32"/>
      <c r="O200" s="24"/>
      <c r="P200" s="25">
        <v>102</v>
      </c>
      <c r="Q200" s="32"/>
      <c r="R200" s="24"/>
      <c r="S200" s="25">
        <v>102</v>
      </c>
      <c r="T200" s="32"/>
      <c r="U200" s="24"/>
      <c r="V200" s="25">
        <v>102</v>
      </c>
      <c r="W200" s="32"/>
      <c r="X200" s="29"/>
      <c r="Y200" s="25">
        <v>102</v>
      </c>
      <c r="Z200" s="32"/>
    </row>
    <row r="201" spans="1:26">
      <c r="A201" s="25">
        <v>101</v>
      </c>
      <c r="B201" s="32"/>
      <c r="C201" s="27"/>
      <c r="D201" s="25">
        <v>101</v>
      </c>
      <c r="E201" s="32"/>
      <c r="F201" s="24"/>
      <c r="G201" s="25">
        <v>101</v>
      </c>
      <c r="H201" s="32"/>
      <c r="I201" s="24"/>
      <c r="J201" s="25">
        <v>101</v>
      </c>
      <c r="K201" s="32"/>
      <c r="L201" s="24"/>
      <c r="M201" s="25">
        <v>101</v>
      </c>
      <c r="N201" s="32"/>
      <c r="O201" s="24"/>
      <c r="P201" s="25">
        <v>101</v>
      </c>
      <c r="Q201" s="32"/>
      <c r="R201" s="24"/>
      <c r="S201" s="25">
        <v>101</v>
      </c>
      <c r="T201" s="32"/>
      <c r="U201" s="24"/>
      <c r="V201" s="25">
        <v>101</v>
      </c>
      <c r="W201" s="32"/>
      <c r="X201" s="29"/>
      <c r="Y201" s="25">
        <v>101</v>
      </c>
      <c r="Z201" s="32"/>
    </row>
    <row r="202" spans="1:26">
      <c r="A202" s="25">
        <v>100</v>
      </c>
      <c r="B202" s="32"/>
      <c r="C202" s="27"/>
      <c r="D202" s="25">
        <v>100</v>
      </c>
      <c r="E202" s="32"/>
      <c r="F202" s="24"/>
      <c r="G202" s="25">
        <v>100</v>
      </c>
      <c r="H202" s="32"/>
      <c r="I202" s="24"/>
      <c r="J202" s="25">
        <v>100</v>
      </c>
      <c r="K202" s="32"/>
      <c r="L202" s="24"/>
      <c r="M202" s="25">
        <v>100</v>
      </c>
      <c r="N202" s="32"/>
      <c r="O202" s="24"/>
      <c r="P202" s="25">
        <v>100</v>
      </c>
      <c r="Q202" s="32"/>
      <c r="R202" s="24"/>
      <c r="S202" s="25">
        <v>100</v>
      </c>
      <c r="T202" s="32"/>
      <c r="U202" s="24"/>
      <c r="V202" s="25">
        <v>100</v>
      </c>
      <c r="W202" s="32"/>
      <c r="X202" s="29"/>
      <c r="Y202" s="25">
        <v>100</v>
      </c>
      <c r="Z202" s="32"/>
    </row>
    <row r="203" spans="1:26">
      <c r="A203" s="25">
        <v>99</v>
      </c>
      <c r="B203" s="32"/>
      <c r="C203" s="27"/>
      <c r="D203" s="25">
        <v>99</v>
      </c>
      <c r="E203" s="32"/>
      <c r="F203" s="24"/>
      <c r="G203" s="25">
        <v>99</v>
      </c>
      <c r="H203" s="32"/>
      <c r="I203" s="24"/>
      <c r="J203" s="25">
        <v>99</v>
      </c>
      <c r="K203" s="32"/>
      <c r="L203" s="24"/>
      <c r="M203" s="25">
        <v>99</v>
      </c>
      <c r="N203" s="32"/>
      <c r="O203" s="24"/>
      <c r="P203" s="25">
        <v>99</v>
      </c>
      <c r="Q203" s="32"/>
      <c r="R203" s="24"/>
      <c r="S203" s="25">
        <v>99</v>
      </c>
      <c r="T203" s="32"/>
      <c r="U203" s="24"/>
      <c r="V203" s="25">
        <v>99</v>
      </c>
      <c r="W203" s="32"/>
      <c r="X203" s="29"/>
      <c r="Y203" s="25">
        <v>99</v>
      </c>
      <c r="Z203" s="32"/>
    </row>
    <row r="204" spans="1:26">
      <c r="A204" s="25">
        <v>98</v>
      </c>
      <c r="B204" s="32"/>
      <c r="C204" s="27"/>
      <c r="D204" s="25">
        <v>98</v>
      </c>
      <c r="E204" s="32"/>
      <c r="F204" s="24"/>
      <c r="G204" s="25">
        <v>98</v>
      </c>
      <c r="H204" s="32"/>
      <c r="I204" s="24"/>
      <c r="J204" s="25">
        <v>98</v>
      </c>
      <c r="K204" s="32"/>
      <c r="L204" s="24"/>
      <c r="M204" s="25">
        <v>98</v>
      </c>
      <c r="N204" s="32"/>
      <c r="O204" s="24"/>
      <c r="P204" s="25">
        <v>98</v>
      </c>
      <c r="Q204" s="32"/>
      <c r="R204" s="24"/>
      <c r="S204" s="25">
        <v>98</v>
      </c>
      <c r="T204" s="32"/>
      <c r="U204" s="24"/>
      <c r="V204" s="25">
        <v>98</v>
      </c>
      <c r="W204" s="32"/>
      <c r="X204" s="29"/>
      <c r="Y204" s="25">
        <v>98</v>
      </c>
      <c r="Z204" s="32"/>
    </row>
    <row r="205" spans="1:26">
      <c r="A205" s="25">
        <v>97</v>
      </c>
      <c r="B205" s="32"/>
      <c r="C205" s="27"/>
      <c r="D205" s="25">
        <v>97</v>
      </c>
      <c r="E205" s="32"/>
      <c r="F205" s="24"/>
      <c r="G205" s="25">
        <v>97</v>
      </c>
      <c r="H205" s="32"/>
      <c r="I205" s="24"/>
      <c r="J205" s="25">
        <v>97</v>
      </c>
      <c r="K205" s="32"/>
      <c r="L205" s="24"/>
      <c r="M205" s="25">
        <v>97</v>
      </c>
      <c r="N205" s="32"/>
      <c r="O205" s="24"/>
      <c r="P205" s="25">
        <v>97</v>
      </c>
      <c r="Q205" s="32"/>
      <c r="R205" s="24"/>
      <c r="S205" s="25">
        <v>97</v>
      </c>
      <c r="T205" s="32"/>
      <c r="U205" s="24"/>
      <c r="V205" s="25">
        <v>97</v>
      </c>
      <c r="W205" s="32"/>
      <c r="X205" s="29"/>
      <c r="Y205" s="25">
        <v>97</v>
      </c>
      <c r="Z205" s="32"/>
    </row>
    <row r="206" spans="1:26">
      <c r="A206" s="25">
        <v>96</v>
      </c>
      <c r="B206" s="32"/>
      <c r="C206" s="27"/>
      <c r="D206" s="25">
        <v>96</v>
      </c>
      <c r="E206" s="32"/>
      <c r="F206" s="24"/>
      <c r="G206" s="25">
        <v>96</v>
      </c>
      <c r="H206" s="32"/>
      <c r="I206" s="24"/>
      <c r="J206" s="25">
        <v>96</v>
      </c>
      <c r="K206" s="32"/>
      <c r="L206" s="24"/>
      <c r="M206" s="25">
        <v>96</v>
      </c>
      <c r="N206" s="32"/>
      <c r="O206" s="24"/>
      <c r="P206" s="25">
        <v>96</v>
      </c>
      <c r="Q206" s="32"/>
      <c r="R206" s="24"/>
      <c r="S206" s="25">
        <v>96</v>
      </c>
      <c r="T206" s="32"/>
      <c r="U206" s="24"/>
      <c r="V206" s="25">
        <v>96</v>
      </c>
      <c r="W206" s="32"/>
      <c r="X206" s="29"/>
      <c r="Y206" s="25">
        <v>96</v>
      </c>
      <c r="Z206" s="32"/>
    </row>
    <row r="207" spans="1:26">
      <c r="A207" s="25">
        <v>95</v>
      </c>
      <c r="B207" s="32"/>
      <c r="C207" s="27"/>
      <c r="D207" s="25">
        <v>95</v>
      </c>
      <c r="E207" s="32"/>
      <c r="F207" s="24"/>
      <c r="G207" s="25">
        <v>95</v>
      </c>
      <c r="H207" s="32"/>
      <c r="I207" s="24"/>
      <c r="J207" s="25">
        <v>95</v>
      </c>
      <c r="K207" s="32"/>
      <c r="L207" s="24"/>
      <c r="M207" s="25">
        <v>95</v>
      </c>
      <c r="N207" s="32"/>
      <c r="O207" s="24"/>
      <c r="P207" s="25">
        <v>95</v>
      </c>
      <c r="Q207" s="32"/>
      <c r="R207" s="24"/>
      <c r="S207" s="25">
        <v>95</v>
      </c>
      <c r="T207" s="32"/>
      <c r="U207" s="24"/>
      <c r="V207" s="25">
        <v>95</v>
      </c>
      <c r="W207" s="32"/>
      <c r="X207" s="29"/>
      <c r="Y207" s="25">
        <v>95</v>
      </c>
      <c r="Z207" s="32"/>
    </row>
    <row r="208" spans="1:26">
      <c r="A208" s="25">
        <v>94</v>
      </c>
      <c r="B208" s="32"/>
      <c r="C208" s="27"/>
      <c r="D208" s="25">
        <v>94</v>
      </c>
      <c r="E208" s="32"/>
      <c r="F208" s="24"/>
      <c r="G208" s="25">
        <v>94</v>
      </c>
      <c r="H208" s="32"/>
      <c r="I208" s="24"/>
      <c r="J208" s="25">
        <v>94</v>
      </c>
      <c r="K208" s="32"/>
      <c r="L208" s="24"/>
      <c r="M208" s="25">
        <v>94</v>
      </c>
      <c r="N208" s="32"/>
      <c r="O208" s="24"/>
      <c r="P208" s="25">
        <v>94</v>
      </c>
      <c r="Q208" s="32"/>
      <c r="R208" s="24"/>
      <c r="S208" s="25">
        <v>94</v>
      </c>
      <c r="T208" s="32"/>
      <c r="U208" s="24"/>
      <c r="V208" s="25">
        <v>94</v>
      </c>
      <c r="W208" s="32"/>
      <c r="X208" s="29"/>
      <c r="Y208" s="25">
        <v>94</v>
      </c>
      <c r="Z208" s="32"/>
    </row>
    <row r="209" spans="1:26">
      <c r="A209" s="25">
        <v>93</v>
      </c>
      <c r="B209" s="32"/>
      <c r="C209" s="27"/>
      <c r="D209" s="25">
        <v>93</v>
      </c>
      <c r="E209" s="32"/>
      <c r="F209" s="24"/>
      <c r="G209" s="25">
        <v>93</v>
      </c>
      <c r="H209" s="32"/>
      <c r="I209" s="24"/>
      <c r="J209" s="25">
        <v>93</v>
      </c>
      <c r="K209" s="32"/>
      <c r="L209" s="24"/>
      <c r="M209" s="25">
        <v>93</v>
      </c>
      <c r="N209" s="32"/>
      <c r="O209" s="24"/>
      <c r="P209" s="25">
        <v>93</v>
      </c>
      <c r="Q209" s="32"/>
      <c r="R209" s="24"/>
      <c r="S209" s="25">
        <v>93</v>
      </c>
      <c r="T209" s="32"/>
      <c r="U209" s="24"/>
      <c r="V209" s="25">
        <v>93</v>
      </c>
      <c r="W209" s="32"/>
      <c r="X209" s="29"/>
      <c r="Y209" s="25">
        <v>93</v>
      </c>
      <c r="Z209" s="32"/>
    </row>
    <row r="210" spans="1:26">
      <c r="A210" s="25">
        <v>92</v>
      </c>
      <c r="B210" s="32"/>
      <c r="C210" s="27"/>
      <c r="D210" s="25">
        <v>92</v>
      </c>
      <c r="E210" s="32"/>
      <c r="F210" s="24"/>
      <c r="G210" s="25">
        <v>92</v>
      </c>
      <c r="H210" s="32"/>
      <c r="I210" s="24"/>
      <c r="J210" s="25">
        <v>92</v>
      </c>
      <c r="K210" s="32"/>
      <c r="L210" s="24"/>
      <c r="M210" s="25">
        <v>92</v>
      </c>
      <c r="N210" s="32"/>
      <c r="O210" s="24"/>
      <c r="P210" s="25">
        <v>92</v>
      </c>
      <c r="Q210" s="32"/>
      <c r="R210" s="24"/>
      <c r="S210" s="25">
        <v>92</v>
      </c>
      <c r="T210" s="32"/>
      <c r="U210" s="24"/>
      <c r="V210" s="25">
        <v>92</v>
      </c>
      <c r="W210" s="32"/>
      <c r="X210" s="29"/>
      <c r="Y210" s="25">
        <v>92</v>
      </c>
      <c r="Z210" s="32"/>
    </row>
    <row r="211" spans="1:26">
      <c r="A211" s="25">
        <v>91</v>
      </c>
      <c r="B211" s="32"/>
      <c r="C211" s="27"/>
      <c r="D211" s="25">
        <v>91</v>
      </c>
      <c r="E211" s="32"/>
      <c r="F211" s="24"/>
      <c r="G211" s="25">
        <v>91</v>
      </c>
      <c r="H211" s="32"/>
      <c r="I211" s="24"/>
      <c r="J211" s="25">
        <v>91</v>
      </c>
      <c r="K211" s="32"/>
      <c r="L211" s="24"/>
      <c r="M211" s="25">
        <v>91</v>
      </c>
      <c r="N211" s="32"/>
      <c r="O211" s="24"/>
      <c r="P211" s="25">
        <v>91</v>
      </c>
      <c r="Q211" s="32"/>
      <c r="R211" s="24"/>
      <c r="S211" s="25">
        <v>91</v>
      </c>
      <c r="T211" s="32"/>
      <c r="U211" s="24"/>
      <c r="V211" s="25">
        <v>91</v>
      </c>
      <c r="W211" s="32"/>
      <c r="X211" s="29"/>
      <c r="Y211" s="25">
        <v>91</v>
      </c>
      <c r="Z211" s="32"/>
    </row>
    <row r="212" spans="1:26">
      <c r="A212" s="25">
        <v>90</v>
      </c>
      <c r="B212" s="32"/>
      <c r="C212" s="27"/>
      <c r="D212" s="25">
        <v>90</v>
      </c>
      <c r="E212" s="32"/>
      <c r="F212" s="24"/>
      <c r="G212" s="25">
        <v>90</v>
      </c>
      <c r="H212" s="32"/>
      <c r="I212" s="24"/>
      <c r="J212" s="25">
        <v>90</v>
      </c>
      <c r="K212" s="32"/>
      <c r="L212" s="24"/>
      <c r="M212" s="25">
        <v>90</v>
      </c>
      <c r="N212" s="32"/>
      <c r="O212" s="24"/>
      <c r="P212" s="25">
        <v>90</v>
      </c>
      <c r="Q212" s="32"/>
      <c r="R212" s="24"/>
      <c r="S212" s="25">
        <v>90</v>
      </c>
      <c r="T212" s="32"/>
      <c r="U212" s="24"/>
      <c r="V212" s="25">
        <v>90</v>
      </c>
      <c r="W212" s="32"/>
      <c r="X212" s="29"/>
      <c r="Y212" s="25">
        <v>90</v>
      </c>
      <c r="Z212" s="32"/>
    </row>
    <row r="213" spans="1:26">
      <c r="A213" s="25">
        <v>89</v>
      </c>
      <c r="B213" s="32"/>
      <c r="C213" s="27"/>
      <c r="D213" s="25">
        <v>89</v>
      </c>
      <c r="E213" s="32"/>
      <c r="F213" s="24"/>
      <c r="G213" s="25">
        <v>89</v>
      </c>
      <c r="H213" s="32"/>
      <c r="I213" s="24"/>
      <c r="J213" s="25">
        <v>89</v>
      </c>
      <c r="K213" s="32"/>
      <c r="L213" s="24"/>
      <c r="M213" s="25">
        <v>89</v>
      </c>
      <c r="N213" s="32"/>
      <c r="O213" s="24"/>
      <c r="P213" s="25">
        <v>89</v>
      </c>
      <c r="Q213" s="32"/>
      <c r="R213" s="24"/>
      <c r="S213" s="25">
        <v>89</v>
      </c>
      <c r="T213" s="32"/>
      <c r="U213" s="24"/>
      <c r="V213" s="25">
        <v>89</v>
      </c>
      <c r="W213" s="32"/>
      <c r="X213" s="29"/>
      <c r="Y213" s="25">
        <v>89</v>
      </c>
      <c r="Z213" s="32"/>
    </row>
    <row r="214" spans="1:26">
      <c r="A214" s="25">
        <v>88</v>
      </c>
      <c r="B214" s="32"/>
      <c r="C214" s="27"/>
      <c r="D214" s="25">
        <v>88</v>
      </c>
      <c r="E214" s="32"/>
      <c r="F214" s="24"/>
      <c r="G214" s="25">
        <v>88</v>
      </c>
      <c r="H214" s="32"/>
      <c r="I214" s="24"/>
      <c r="J214" s="25">
        <v>88</v>
      </c>
      <c r="K214" s="32"/>
      <c r="L214" s="24"/>
      <c r="M214" s="25">
        <v>88</v>
      </c>
      <c r="N214" s="32"/>
      <c r="O214" s="24"/>
      <c r="P214" s="25">
        <v>88</v>
      </c>
      <c r="Q214" s="32"/>
      <c r="R214" s="24"/>
      <c r="S214" s="25">
        <v>88</v>
      </c>
      <c r="T214" s="32"/>
      <c r="U214" s="24"/>
      <c r="V214" s="25">
        <v>88</v>
      </c>
      <c r="W214" s="32"/>
      <c r="X214" s="29"/>
      <c r="Y214" s="25">
        <v>88</v>
      </c>
      <c r="Z214" s="32"/>
    </row>
    <row r="215" spans="1:26">
      <c r="A215" s="25">
        <v>87</v>
      </c>
      <c r="B215" s="32"/>
      <c r="C215" s="27"/>
      <c r="D215" s="25">
        <v>87</v>
      </c>
      <c r="E215" s="32"/>
      <c r="F215" s="24"/>
      <c r="G215" s="25">
        <v>87</v>
      </c>
      <c r="H215" s="32"/>
      <c r="I215" s="24"/>
      <c r="J215" s="25">
        <v>87</v>
      </c>
      <c r="K215" s="32"/>
      <c r="L215" s="24"/>
      <c r="M215" s="25">
        <v>87</v>
      </c>
      <c r="N215" s="32"/>
      <c r="O215" s="24"/>
      <c r="P215" s="25">
        <v>87</v>
      </c>
      <c r="Q215" s="32"/>
      <c r="R215" s="24"/>
      <c r="S215" s="25">
        <v>87</v>
      </c>
      <c r="T215" s="32"/>
      <c r="U215" s="24"/>
      <c r="V215" s="25">
        <v>87</v>
      </c>
      <c r="W215" s="32"/>
      <c r="X215" s="29"/>
      <c r="Y215" s="25">
        <v>87</v>
      </c>
      <c r="Z215" s="32"/>
    </row>
    <row r="216" spans="1:26">
      <c r="A216" s="25">
        <v>86</v>
      </c>
      <c r="B216" s="32"/>
      <c r="C216" s="27"/>
      <c r="D216" s="25">
        <v>86</v>
      </c>
      <c r="E216" s="32"/>
      <c r="F216" s="24"/>
      <c r="G216" s="25">
        <v>86</v>
      </c>
      <c r="H216" s="32"/>
      <c r="I216" s="24"/>
      <c r="J216" s="25">
        <v>86</v>
      </c>
      <c r="K216" s="32"/>
      <c r="L216" s="24"/>
      <c r="M216" s="25">
        <v>86</v>
      </c>
      <c r="N216" s="32"/>
      <c r="O216" s="24"/>
      <c r="P216" s="25">
        <v>86</v>
      </c>
      <c r="Q216" s="32"/>
      <c r="R216" s="24"/>
      <c r="S216" s="25">
        <v>86</v>
      </c>
      <c r="T216" s="32"/>
      <c r="U216" s="24"/>
      <c r="V216" s="25">
        <v>86</v>
      </c>
      <c r="W216" s="32"/>
      <c r="X216" s="29"/>
      <c r="Y216" s="25">
        <v>86</v>
      </c>
      <c r="Z216" s="32"/>
    </row>
    <row r="217" spans="1:26">
      <c r="A217" s="25">
        <v>85</v>
      </c>
      <c r="B217" s="32"/>
      <c r="C217" s="27"/>
      <c r="D217" s="25">
        <v>85</v>
      </c>
      <c r="E217" s="32"/>
      <c r="F217" s="24"/>
      <c r="G217" s="25">
        <v>85</v>
      </c>
      <c r="H217" s="32"/>
      <c r="I217" s="24"/>
      <c r="J217" s="25">
        <v>85</v>
      </c>
      <c r="K217" s="32"/>
      <c r="L217" s="24"/>
      <c r="M217" s="25">
        <v>85</v>
      </c>
      <c r="N217" s="32"/>
      <c r="O217" s="24"/>
      <c r="P217" s="25">
        <v>85</v>
      </c>
      <c r="Q217" s="32"/>
      <c r="R217" s="24"/>
      <c r="S217" s="25">
        <v>85</v>
      </c>
      <c r="T217" s="32"/>
      <c r="U217" s="24"/>
      <c r="V217" s="25">
        <v>85</v>
      </c>
      <c r="W217" s="32"/>
      <c r="X217" s="29"/>
      <c r="Y217" s="25">
        <v>85</v>
      </c>
      <c r="Z217" s="32"/>
    </row>
    <row r="218" spans="1:26">
      <c r="A218" s="25">
        <v>84</v>
      </c>
      <c r="B218" s="32"/>
      <c r="C218" s="27"/>
      <c r="D218" s="25">
        <v>84</v>
      </c>
      <c r="E218" s="32"/>
      <c r="F218" s="24"/>
      <c r="G218" s="25">
        <v>84</v>
      </c>
      <c r="H218" s="32"/>
      <c r="I218" s="24"/>
      <c r="J218" s="25">
        <v>84</v>
      </c>
      <c r="K218" s="32"/>
      <c r="L218" s="24"/>
      <c r="M218" s="25">
        <v>84</v>
      </c>
      <c r="N218" s="32"/>
      <c r="O218" s="24"/>
      <c r="P218" s="25">
        <v>84</v>
      </c>
      <c r="Q218" s="32"/>
      <c r="R218" s="24"/>
      <c r="S218" s="25">
        <v>84</v>
      </c>
      <c r="T218" s="32"/>
      <c r="U218" s="24"/>
      <c r="V218" s="25">
        <v>84</v>
      </c>
      <c r="W218" s="32"/>
      <c r="X218" s="29"/>
      <c r="Y218" s="25">
        <v>84</v>
      </c>
      <c r="Z218" s="32"/>
    </row>
    <row r="219" spans="1:26">
      <c r="A219" s="25">
        <v>83</v>
      </c>
      <c r="B219" s="32"/>
      <c r="C219" s="27"/>
      <c r="D219" s="25">
        <v>83</v>
      </c>
      <c r="E219" s="32"/>
      <c r="F219" s="24"/>
      <c r="G219" s="25">
        <v>83</v>
      </c>
      <c r="H219" s="32"/>
      <c r="I219" s="24"/>
      <c r="J219" s="25">
        <v>83</v>
      </c>
      <c r="K219" s="32"/>
      <c r="L219" s="24"/>
      <c r="M219" s="25">
        <v>83</v>
      </c>
      <c r="N219" s="32"/>
      <c r="O219" s="24"/>
      <c r="P219" s="25">
        <v>83</v>
      </c>
      <c r="Q219" s="32"/>
      <c r="R219" s="24"/>
      <c r="S219" s="25">
        <v>83</v>
      </c>
      <c r="T219" s="32"/>
      <c r="U219" s="24"/>
      <c r="V219" s="25">
        <v>83</v>
      </c>
      <c r="W219" s="32"/>
      <c r="X219" s="29"/>
      <c r="Y219" s="25">
        <v>83</v>
      </c>
      <c r="Z219" s="32"/>
    </row>
    <row r="220" spans="1:26">
      <c r="A220" s="25">
        <v>82</v>
      </c>
      <c r="B220" s="32"/>
      <c r="C220" s="27"/>
      <c r="D220" s="25">
        <v>82</v>
      </c>
      <c r="E220" s="32"/>
      <c r="F220" s="24"/>
      <c r="G220" s="25">
        <v>82</v>
      </c>
      <c r="H220" s="32"/>
      <c r="I220" s="24"/>
      <c r="J220" s="25">
        <v>82</v>
      </c>
      <c r="K220" s="32"/>
      <c r="L220" s="24"/>
      <c r="M220" s="25">
        <v>82</v>
      </c>
      <c r="N220" s="32"/>
      <c r="O220" s="24"/>
      <c r="P220" s="25">
        <v>82</v>
      </c>
      <c r="Q220" s="32"/>
      <c r="R220" s="24"/>
      <c r="S220" s="25">
        <v>82</v>
      </c>
      <c r="T220" s="32"/>
      <c r="U220" s="24"/>
      <c r="V220" s="25">
        <v>82</v>
      </c>
      <c r="W220" s="32"/>
      <c r="X220" s="29"/>
      <c r="Y220" s="25">
        <v>82</v>
      </c>
      <c r="Z220" s="32"/>
    </row>
    <row r="221" spans="1:26">
      <c r="A221" s="25">
        <v>81</v>
      </c>
      <c r="B221" s="27" t="s">
        <v>243</v>
      </c>
      <c r="C221" s="27"/>
      <c r="D221" s="25">
        <v>81</v>
      </c>
      <c r="E221" s="27" t="s">
        <v>243</v>
      </c>
      <c r="F221" s="24"/>
      <c r="G221" s="25">
        <v>81</v>
      </c>
      <c r="H221" s="27" t="s">
        <v>243</v>
      </c>
      <c r="I221" s="24"/>
      <c r="J221" s="25">
        <v>81</v>
      </c>
      <c r="K221" s="27" t="s">
        <v>243</v>
      </c>
      <c r="L221" s="24"/>
      <c r="M221" s="25">
        <v>81</v>
      </c>
      <c r="N221" s="27" t="s">
        <v>243</v>
      </c>
      <c r="O221" s="24"/>
      <c r="P221" s="25">
        <v>81</v>
      </c>
      <c r="Q221" s="27" t="s">
        <v>243</v>
      </c>
      <c r="R221" s="24"/>
      <c r="S221" s="25">
        <v>81</v>
      </c>
      <c r="T221" s="27" t="s">
        <v>243</v>
      </c>
      <c r="U221" s="24"/>
      <c r="V221" s="25">
        <v>81</v>
      </c>
      <c r="W221" s="27" t="s">
        <v>243</v>
      </c>
      <c r="X221" s="29"/>
      <c r="Y221" s="25">
        <v>81</v>
      </c>
      <c r="Z221" s="27" t="s">
        <v>243</v>
      </c>
    </row>
    <row r="222" spans="1:26">
      <c r="A222" s="25">
        <v>80</v>
      </c>
      <c r="B222" s="32" t="s">
        <v>243</v>
      </c>
      <c r="C222" s="27"/>
      <c r="D222" s="25">
        <v>80</v>
      </c>
      <c r="E222" s="32" t="s">
        <v>243</v>
      </c>
      <c r="F222" s="24"/>
      <c r="G222" s="25">
        <v>80</v>
      </c>
      <c r="H222" s="32" t="s">
        <v>243</v>
      </c>
      <c r="I222" s="24"/>
      <c r="J222" s="25">
        <v>80</v>
      </c>
      <c r="K222" s="32" t="s">
        <v>243</v>
      </c>
      <c r="L222" s="24"/>
      <c r="M222" s="25">
        <v>80</v>
      </c>
      <c r="N222" s="32" t="s">
        <v>243</v>
      </c>
      <c r="O222" s="24"/>
      <c r="P222" s="25">
        <v>80</v>
      </c>
      <c r="Q222" s="32" t="s">
        <v>243</v>
      </c>
      <c r="R222" s="24"/>
      <c r="S222" s="25">
        <v>80</v>
      </c>
      <c r="T222" s="32" t="s">
        <v>243</v>
      </c>
      <c r="U222" s="24"/>
      <c r="V222" s="25">
        <v>80</v>
      </c>
      <c r="W222" s="32" t="s">
        <v>243</v>
      </c>
      <c r="X222" s="29"/>
      <c r="Y222" s="25">
        <v>80</v>
      </c>
      <c r="Z222" s="32" t="s">
        <v>243</v>
      </c>
    </row>
    <row r="223" spans="1:26">
      <c r="A223" s="25">
        <v>79</v>
      </c>
      <c r="B223" s="32"/>
      <c r="C223" s="27"/>
      <c r="D223" s="25">
        <v>79</v>
      </c>
      <c r="E223" s="32"/>
      <c r="F223" s="24"/>
      <c r="G223" s="25">
        <v>79</v>
      </c>
      <c r="H223" s="32"/>
      <c r="I223" s="24"/>
      <c r="J223" s="25">
        <v>79</v>
      </c>
      <c r="K223" s="32"/>
      <c r="L223" s="24"/>
      <c r="M223" s="25">
        <v>79</v>
      </c>
      <c r="N223" s="32"/>
      <c r="O223" s="24"/>
      <c r="P223" s="25">
        <v>79</v>
      </c>
      <c r="Q223" s="32"/>
      <c r="R223" s="24"/>
      <c r="S223" s="25">
        <v>79</v>
      </c>
      <c r="T223" s="32"/>
      <c r="U223" s="24"/>
      <c r="V223" s="25">
        <v>79</v>
      </c>
      <c r="W223" s="32"/>
      <c r="X223" s="29"/>
      <c r="Y223" s="25">
        <v>79</v>
      </c>
      <c r="Z223" s="32"/>
    </row>
    <row r="224" spans="1:26">
      <c r="A224" s="25">
        <v>78</v>
      </c>
      <c r="B224" s="32"/>
      <c r="C224" s="27"/>
      <c r="D224" s="25">
        <v>78</v>
      </c>
      <c r="E224" s="32"/>
      <c r="F224" s="24"/>
      <c r="G224" s="25">
        <v>78</v>
      </c>
      <c r="H224" s="32"/>
      <c r="I224" s="24"/>
      <c r="J224" s="25">
        <v>78</v>
      </c>
      <c r="K224" s="32"/>
      <c r="L224" s="24"/>
      <c r="M224" s="25">
        <v>78</v>
      </c>
      <c r="N224" s="32"/>
      <c r="O224" s="24"/>
      <c r="P224" s="25">
        <v>78</v>
      </c>
      <c r="Q224" s="32"/>
      <c r="R224" s="24"/>
      <c r="S224" s="25">
        <v>78</v>
      </c>
      <c r="T224" s="32"/>
      <c r="U224" s="24"/>
      <c r="V224" s="25">
        <v>78</v>
      </c>
      <c r="W224" s="32"/>
      <c r="X224" s="29"/>
      <c r="Y224" s="25">
        <v>78</v>
      </c>
      <c r="Z224" s="32"/>
    </row>
    <row r="225" spans="1:26">
      <c r="A225" s="25">
        <v>77</v>
      </c>
      <c r="B225" s="32"/>
      <c r="C225" s="27"/>
      <c r="D225" s="25">
        <v>77</v>
      </c>
      <c r="E225" s="32"/>
      <c r="F225" s="24"/>
      <c r="G225" s="25">
        <v>77</v>
      </c>
      <c r="H225" s="32"/>
      <c r="I225" s="24"/>
      <c r="J225" s="25">
        <v>77</v>
      </c>
      <c r="K225" s="32"/>
      <c r="L225" s="24"/>
      <c r="M225" s="25">
        <v>77</v>
      </c>
      <c r="N225" s="32"/>
      <c r="O225" s="24"/>
      <c r="P225" s="25">
        <v>77</v>
      </c>
      <c r="Q225" s="32"/>
      <c r="R225" s="24"/>
      <c r="S225" s="25">
        <v>77</v>
      </c>
      <c r="T225" s="32"/>
      <c r="U225" s="24"/>
      <c r="V225" s="25">
        <v>77</v>
      </c>
      <c r="W225" s="32"/>
      <c r="X225" s="29"/>
      <c r="Y225" s="25">
        <v>77</v>
      </c>
      <c r="Z225" s="32"/>
    </row>
    <row r="226" spans="1:26">
      <c r="A226" s="25">
        <v>76</v>
      </c>
      <c r="B226" s="32"/>
      <c r="C226" s="27"/>
      <c r="D226" s="25">
        <v>76</v>
      </c>
      <c r="E226" s="32"/>
      <c r="F226" s="24"/>
      <c r="G226" s="25">
        <v>76</v>
      </c>
      <c r="H226" s="32"/>
      <c r="I226" s="24"/>
      <c r="J226" s="25">
        <v>76</v>
      </c>
      <c r="K226" s="32"/>
      <c r="L226" s="24"/>
      <c r="M226" s="25">
        <v>76</v>
      </c>
      <c r="N226" s="32"/>
      <c r="O226" s="24"/>
      <c r="P226" s="25">
        <v>76</v>
      </c>
      <c r="Q226" s="32"/>
      <c r="R226" s="24"/>
      <c r="S226" s="25">
        <v>76</v>
      </c>
      <c r="T226" s="32"/>
      <c r="U226" s="24"/>
      <c r="V226" s="25">
        <v>76</v>
      </c>
      <c r="W226" s="32"/>
      <c r="X226" s="29"/>
      <c r="Y226" s="25">
        <v>76</v>
      </c>
      <c r="Z226" s="32"/>
    </row>
    <row r="227" spans="1:26">
      <c r="A227" s="25">
        <v>75</v>
      </c>
      <c r="B227" s="32"/>
      <c r="C227" s="27"/>
      <c r="D227" s="25">
        <v>75</v>
      </c>
      <c r="E227" s="32"/>
      <c r="F227" s="24"/>
      <c r="G227" s="25">
        <v>75</v>
      </c>
      <c r="H227" s="32"/>
      <c r="I227" s="24"/>
      <c r="J227" s="25">
        <v>75</v>
      </c>
      <c r="K227" s="32"/>
      <c r="L227" s="24"/>
      <c r="M227" s="25">
        <v>75</v>
      </c>
      <c r="N227" s="32"/>
      <c r="O227" s="24"/>
      <c r="P227" s="25">
        <v>75</v>
      </c>
      <c r="Q227" s="32"/>
      <c r="R227" s="24"/>
      <c r="S227" s="25">
        <v>75</v>
      </c>
      <c r="T227" s="32"/>
      <c r="U227" s="24"/>
      <c r="V227" s="25">
        <v>75</v>
      </c>
      <c r="W227" s="32"/>
      <c r="X227" s="29"/>
      <c r="Y227" s="25">
        <v>75</v>
      </c>
      <c r="Z227" s="32"/>
    </row>
    <row r="228" spans="1:26">
      <c r="A228" s="25">
        <v>74</v>
      </c>
      <c r="B228" s="32"/>
      <c r="C228" s="27"/>
      <c r="D228" s="25">
        <v>74</v>
      </c>
      <c r="E228" s="32"/>
      <c r="F228" s="24"/>
      <c r="G228" s="25">
        <v>74</v>
      </c>
      <c r="H228" s="32"/>
      <c r="I228" s="24"/>
      <c r="J228" s="25">
        <v>74</v>
      </c>
      <c r="K228" s="32"/>
      <c r="L228" s="24"/>
      <c r="M228" s="25">
        <v>74</v>
      </c>
      <c r="N228" s="32"/>
      <c r="O228" s="24"/>
      <c r="P228" s="25">
        <v>74</v>
      </c>
      <c r="Q228" s="32"/>
      <c r="R228" s="24"/>
      <c r="S228" s="25">
        <v>74</v>
      </c>
      <c r="T228" s="32"/>
      <c r="U228" s="24"/>
      <c r="V228" s="25">
        <v>74</v>
      </c>
      <c r="W228" s="32"/>
      <c r="X228" s="29"/>
      <c r="Y228" s="25">
        <v>74</v>
      </c>
      <c r="Z228" s="32"/>
    </row>
    <row r="229" spans="1:26">
      <c r="A229" s="25">
        <v>73</v>
      </c>
      <c r="B229" s="32"/>
      <c r="C229" s="27"/>
      <c r="D229" s="25">
        <v>73</v>
      </c>
      <c r="E229" s="32"/>
      <c r="F229" s="24"/>
      <c r="G229" s="25">
        <v>73</v>
      </c>
      <c r="H229" s="32"/>
      <c r="I229" s="24"/>
      <c r="J229" s="25">
        <v>73</v>
      </c>
      <c r="K229" s="32"/>
      <c r="L229" s="24"/>
      <c r="M229" s="25">
        <v>73</v>
      </c>
      <c r="N229" s="32"/>
      <c r="O229" s="24"/>
      <c r="P229" s="25">
        <v>73</v>
      </c>
      <c r="Q229" s="32"/>
      <c r="R229" s="24"/>
      <c r="S229" s="25">
        <v>73</v>
      </c>
      <c r="T229" s="32"/>
      <c r="U229" s="24"/>
      <c r="V229" s="25">
        <v>73</v>
      </c>
      <c r="W229" s="32"/>
      <c r="X229" s="29"/>
      <c r="Y229" s="25">
        <v>73</v>
      </c>
      <c r="Z229" s="32"/>
    </row>
    <row r="230" spans="1:26">
      <c r="A230" s="25">
        <v>72</v>
      </c>
      <c r="B230" s="32"/>
      <c r="C230" s="27"/>
      <c r="D230" s="25">
        <v>72</v>
      </c>
      <c r="E230" s="32"/>
      <c r="F230" s="24"/>
      <c r="G230" s="25">
        <v>72</v>
      </c>
      <c r="H230" s="32"/>
      <c r="I230" s="24"/>
      <c r="J230" s="25">
        <v>72</v>
      </c>
      <c r="K230" s="32"/>
      <c r="L230" s="24"/>
      <c r="M230" s="25">
        <v>72</v>
      </c>
      <c r="N230" s="32"/>
      <c r="O230" s="24"/>
      <c r="P230" s="25">
        <v>72</v>
      </c>
      <c r="Q230" s="32"/>
      <c r="R230" s="24"/>
      <c r="S230" s="25">
        <v>72</v>
      </c>
      <c r="T230" s="32"/>
      <c r="U230" s="24"/>
      <c r="V230" s="25">
        <v>72</v>
      </c>
      <c r="W230" s="32"/>
      <c r="X230" s="29"/>
      <c r="Y230" s="25">
        <v>72</v>
      </c>
      <c r="Z230" s="32"/>
    </row>
    <row r="231" spans="1:26">
      <c r="A231" s="25">
        <v>71</v>
      </c>
      <c r="B231" s="32"/>
      <c r="C231" s="27"/>
      <c r="D231" s="25">
        <v>71</v>
      </c>
      <c r="E231" s="32"/>
      <c r="F231" s="24"/>
      <c r="G231" s="25">
        <v>71</v>
      </c>
      <c r="H231" s="32"/>
      <c r="I231" s="24"/>
      <c r="J231" s="25">
        <v>71</v>
      </c>
      <c r="K231" s="32"/>
      <c r="L231" s="24"/>
      <c r="M231" s="25">
        <v>71</v>
      </c>
      <c r="N231" s="32"/>
      <c r="O231" s="24"/>
      <c r="P231" s="25">
        <v>71</v>
      </c>
      <c r="Q231" s="32"/>
      <c r="R231" s="24"/>
      <c r="S231" s="25">
        <v>71</v>
      </c>
      <c r="T231" s="32"/>
      <c r="U231" s="24"/>
      <c r="V231" s="25">
        <v>71</v>
      </c>
      <c r="W231" s="32"/>
      <c r="X231" s="29"/>
      <c r="Y231" s="25">
        <v>71</v>
      </c>
      <c r="Z231" s="32"/>
    </row>
    <row r="232" spans="1:26">
      <c r="A232" s="25">
        <v>70</v>
      </c>
      <c r="B232" s="32"/>
      <c r="C232" s="27"/>
      <c r="D232" s="25">
        <v>70</v>
      </c>
      <c r="E232" s="32"/>
      <c r="F232" s="24"/>
      <c r="G232" s="25">
        <v>70</v>
      </c>
      <c r="H232" s="32"/>
      <c r="I232" s="24"/>
      <c r="J232" s="25">
        <v>70</v>
      </c>
      <c r="K232" s="32"/>
      <c r="L232" s="24"/>
      <c r="M232" s="25">
        <v>70</v>
      </c>
      <c r="N232" s="32"/>
      <c r="O232" s="24"/>
      <c r="P232" s="25">
        <v>70</v>
      </c>
      <c r="Q232" s="32"/>
      <c r="R232" s="24"/>
      <c r="S232" s="25">
        <v>70</v>
      </c>
      <c r="T232" s="32"/>
      <c r="U232" s="24"/>
      <c r="V232" s="25">
        <v>70</v>
      </c>
      <c r="W232" s="32"/>
      <c r="X232" s="29"/>
      <c r="Y232" s="25">
        <v>70</v>
      </c>
      <c r="Z232" s="32"/>
    </row>
    <row r="233" spans="1:26">
      <c r="A233" s="25">
        <v>69</v>
      </c>
      <c r="B233" s="32"/>
      <c r="C233" s="27"/>
      <c r="D233" s="25">
        <v>69</v>
      </c>
      <c r="E233" s="32"/>
      <c r="F233" s="24"/>
      <c r="G233" s="25">
        <v>69</v>
      </c>
      <c r="H233" s="32"/>
      <c r="I233" s="24"/>
      <c r="J233" s="25">
        <v>69</v>
      </c>
      <c r="K233" s="32"/>
      <c r="L233" s="24"/>
      <c r="M233" s="25">
        <v>69</v>
      </c>
      <c r="N233" s="32"/>
      <c r="O233" s="24"/>
      <c r="P233" s="25">
        <v>69</v>
      </c>
      <c r="Q233" s="32"/>
      <c r="R233" s="24"/>
      <c r="S233" s="25">
        <v>69</v>
      </c>
      <c r="T233" s="32"/>
      <c r="U233" s="24"/>
      <c r="V233" s="25">
        <v>69</v>
      </c>
      <c r="W233" s="32"/>
      <c r="X233" s="29"/>
      <c r="Y233" s="25">
        <v>69</v>
      </c>
      <c r="Z233" s="32"/>
    </row>
    <row r="234" spans="1:26">
      <c r="A234" s="25">
        <v>68</v>
      </c>
      <c r="B234" s="32"/>
      <c r="C234" s="27"/>
      <c r="D234" s="25">
        <v>68</v>
      </c>
      <c r="E234" s="32"/>
      <c r="F234" s="24"/>
      <c r="G234" s="25">
        <v>68</v>
      </c>
      <c r="H234" s="32"/>
      <c r="I234" s="24"/>
      <c r="J234" s="25">
        <v>68</v>
      </c>
      <c r="K234" s="32"/>
      <c r="L234" s="24"/>
      <c r="M234" s="25">
        <v>68</v>
      </c>
      <c r="N234" s="32"/>
      <c r="O234" s="24"/>
      <c r="P234" s="25">
        <v>68</v>
      </c>
      <c r="Q234" s="32"/>
      <c r="R234" s="24"/>
      <c r="S234" s="25">
        <v>68</v>
      </c>
      <c r="T234" s="32"/>
      <c r="U234" s="24"/>
      <c r="V234" s="25">
        <v>68</v>
      </c>
      <c r="W234" s="32"/>
      <c r="X234" s="29"/>
      <c r="Y234" s="25">
        <v>68</v>
      </c>
      <c r="Z234" s="32"/>
    </row>
    <row r="235" spans="1:26">
      <c r="A235" s="25">
        <v>67</v>
      </c>
      <c r="B235" s="32"/>
      <c r="C235" s="27"/>
      <c r="D235" s="25">
        <v>67</v>
      </c>
      <c r="E235" s="32"/>
      <c r="F235" s="24"/>
      <c r="G235" s="25">
        <v>67</v>
      </c>
      <c r="H235" s="32"/>
      <c r="I235" s="24"/>
      <c r="J235" s="25">
        <v>67</v>
      </c>
      <c r="K235" s="32"/>
      <c r="L235" s="24"/>
      <c r="M235" s="25">
        <v>67</v>
      </c>
      <c r="N235" s="32"/>
      <c r="O235" s="24"/>
      <c r="P235" s="25">
        <v>67</v>
      </c>
      <c r="Q235" s="32"/>
      <c r="R235" s="24"/>
      <c r="S235" s="25">
        <v>67</v>
      </c>
      <c r="T235" s="32"/>
      <c r="U235" s="24"/>
      <c r="V235" s="25">
        <v>67</v>
      </c>
      <c r="W235" s="32"/>
      <c r="X235" s="29"/>
      <c r="Y235" s="25">
        <v>67</v>
      </c>
      <c r="Z235" s="32"/>
    </row>
    <row r="236" spans="1:26">
      <c r="A236" s="25">
        <v>66</v>
      </c>
      <c r="B236" s="32"/>
      <c r="C236" s="27"/>
      <c r="D236" s="25">
        <v>66</v>
      </c>
      <c r="E236" s="32"/>
      <c r="F236" s="24"/>
      <c r="G236" s="25">
        <v>66</v>
      </c>
      <c r="H236" s="32"/>
      <c r="I236" s="24"/>
      <c r="J236" s="25">
        <v>66</v>
      </c>
      <c r="K236" s="32"/>
      <c r="L236" s="24"/>
      <c r="M236" s="25">
        <v>66</v>
      </c>
      <c r="N236" s="32"/>
      <c r="O236" s="24"/>
      <c r="P236" s="25">
        <v>66</v>
      </c>
      <c r="Q236" s="32"/>
      <c r="R236" s="24"/>
      <c r="S236" s="25">
        <v>66</v>
      </c>
      <c r="T236" s="32"/>
      <c r="U236" s="24"/>
      <c r="V236" s="25">
        <v>66</v>
      </c>
      <c r="W236" s="32"/>
      <c r="X236" s="29"/>
      <c r="Y236" s="25">
        <v>66</v>
      </c>
      <c r="Z236" s="32"/>
    </row>
    <row r="237" spans="1:26">
      <c r="A237" s="25">
        <v>65</v>
      </c>
      <c r="B237" s="32"/>
      <c r="C237" s="27"/>
      <c r="D237" s="25">
        <v>65</v>
      </c>
      <c r="E237" s="32"/>
      <c r="F237" s="24"/>
      <c r="G237" s="25">
        <v>65</v>
      </c>
      <c r="H237" s="32"/>
      <c r="I237" s="24"/>
      <c r="J237" s="25">
        <v>65</v>
      </c>
      <c r="K237" s="32"/>
      <c r="L237" s="24"/>
      <c r="M237" s="25">
        <v>65</v>
      </c>
      <c r="N237" s="32"/>
      <c r="O237" s="24"/>
      <c r="P237" s="25">
        <v>65</v>
      </c>
      <c r="Q237" s="32"/>
      <c r="R237" s="24"/>
      <c r="S237" s="25">
        <v>65</v>
      </c>
      <c r="T237" s="32"/>
      <c r="U237" s="24"/>
      <c r="V237" s="25">
        <v>65</v>
      </c>
      <c r="W237" s="32"/>
      <c r="X237" s="29"/>
      <c r="Y237" s="25">
        <v>65</v>
      </c>
      <c r="Z237" s="32"/>
    </row>
    <row r="238" spans="1:26">
      <c r="A238" s="25">
        <v>64</v>
      </c>
      <c r="B238" s="32"/>
      <c r="C238" s="27"/>
      <c r="D238" s="25">
        <v>64</v>
      </c>
      <c r="E238" s="32"/>
      <c r="F238" s="24"/>
      <c r="G238" s="25">
        <v>64</v>
      </c>
      <c r="H238" s="32"/>
      <c r="I238" s="24"/>
      <c r="J238" s="25">
        <v>64</v>
      </c>
      <c r="K238" s="32"/>
      <c r="L238" s="24"/>
      <c r="M238" s="25">
        <v>64</v>
      </c>
      <c r="N238" s="32"/>
      <c r="O238" s="24"/>
      <c r="P238" s="25">
        <v>64</v>
      </c>
      <c r="Q238" s="32"/>
      <c r="R238" s="24"/>
      <c r="S238" s="25">
        <v>64</v>
      </c>
      <c r="T238" s="32"/>
      <c r="U238" s="24"/>
      <c r="V238" s="25">
        <v>64</v>
      </c>
      <c r="W238" s="32"/>
      <c r="X238" s="29"/>
      <c r="Y238" s="25">
        <v>64</v>
      </c>
      <c r="Z238" s="32"/>
    </row>
    <row r="239" spans="1:26">
      <c r="A239" s="25">
        <v>63</v>
      </c>
      <c r="B239" s="32"/>
      <c r="C239" s="27"/>
      <c r="D239" s="25">
        <v>63</v>
      </c>
      <c r="E239" s="32"/>
      <c r="F239" s="24"/>
      <c r="G239" s="25">
        <v>63</v>
      </c>
      <c r="H239" s="32"/>
      <c r="I239" s="24"/>
      <c r="J239" s="25">
        <v>63</v>
      </c>
      <c r="K239" s="32"/>
      <c r="L239" s="24"/>
      <c r="M239" s="25">
        <v>63</v>
      </c>
      <c r="N239" s="32"/>
      <c r="O239" s="24"/>
      <c r="P239" s="25">
        <v>63</v>
      </c>
      <c r="Q239" s="32"/>
      <c r="R239" s="24"/>
      <c r="S239" s="25">
        <v>63</v>
      </c>
      <c r="T239" s="32"/>
      <c r="U239" s="24"/>
      <c r="V239" s="25">
        <v>63</v>
      </c>
      <c r="W239" s="32"/>
      <c r="X239" s="29"/>
      <c r="Y239" s="25">
        <v>63</v>
      </c>
      <c r="Z239" s="32"/>
    </row>
    <row r="240" spans="1:26">
      <c r="A240" s="25">
        <v>62</v>
      </c>
      <c r="B240" s="32"/>
      <c r="C240" s="27"/>
      <c r="D240" s="25">
        <v>62</v>
      </c>
      <c r="E240" s="32"/>
      <c r="F240" s="24"/>
      <c r="G240" s="25">
        <v>62</v>
      </c>
      <c r="H240" s="32"/>
      <c r="I240" s="24"/>
      <c r="J240" s="25">
        <v>62</v>
      </c>
      <c r="K240" s="32"/>
      <c r="L240" s="24"/>
      <c r="M240" s="25">
        <v>62</v>
      </c>
      <c r="N240" s="32"/>
      <c r="O240" s="24"/>
      <c r="P240" s="25">
        <v>62</v>
      </c>
      <c r="Q240" s="32"/>
      <c r="R240" s="24"/>
      <c r="S240" s="25">
        <v>62</v>
      </c>
      <c r="T240" s="32"/>
      <c r="U240" s="24"/>
      <c r="V240" s="25">
        <v>62</v>
      </c>
      <c r="W240" s="32"/>
      <c r="X240" s="29"/>
      <c r="Y240" s="25">
        <v>62</v>
      </c>
      <c r="Z240" s="32"/>
    </row>
    <row r="241" spans="1:26">
      <c r="A241" s="25">
        <v>61</v>
      </c>
      <c r="B241" s="32"/>
      <c r="C241" s="27"/>
      <c r="D241" s="25">
        <v>61</v>
      </c>
      <c r="E241" s="32"/>
      <c r="F241" s="24"/>
      <c r="G241" s="25">
        <v>61</v>
      </c>
      <c r="H241" s="32"/>
      <c r="I241" s="24"/>
      <c r="J241" s="25">
        <v>61</v>
      </c>
      <c r="K241" s="32"/>
      <c r="L241" s="24"/>
      <c r="M241" s="25">
        <v>61</v>
      </c>
      <c r="N241" s="32"/>
      <c r="O241" s="24"/>
      <c r="P241" s="25">
        <v>61</v>
      </c>
      <c r="Q241" s="32"/>
      <c r="R241" s="24"/>
      <c r="S241" s="25">
        <v>61</v>
      </c>
      <c r="T241" s="32"/>
      <c r="U241" s="24"/>
      <c r="V241" s="25">
        <v>61</v>
      </c>
      <c r="W241" s="32"/>
      <c r="X241" s="29"/>
      <c r="Y241" s="25">
        <v>61</v>
      </c>
      <c r="Z241" s="32"/>
    </row>
    <row r="242" spans="1:26">
      <c r="A242" s="25">
        <v>61</v>
      </c>
      <c r="B242" s="32"/>
      <c r="C242" s="27"/>
      <c r="D242" s="25">
        <v>61</v>
      </c>
      <c r="E242" s="32"/>
      <c r="F242" s="24"/>
      <c r="G242" s="25">
        <v>61</v>
      </c>
      <c r="H242" s="32"/>
      <c r="I242" s="24"/>
      <c r="J242" s="25">
        <v>61</v>
      </c>
      <c r="K242" s="32"/>
      <c r="L242" s="24"/>
      <c r="M242" s="25">
        <v>61</v>
      </c>
      <c r="N242" s="32"/>
      <c r="O242" s="24"/>
      <c r="P242" s="25">
        <v>61</v>
      </c>
      <c r="Q242" s="32"/>
      <c r="R242" s="24"/>
      <c r="S242" s="25">
        <v>61</v>
      </c>
      <c r="T242" s="32"/>
      <c r="U242" s="24"/>
      <c r="V242" s="25">
        <v>61</v>
      </c>
      <c r="W242" s="32"/>
      <c r="X242" s="29"/>
      <c r="Y242" s="25">
        <v>61</v>
      </c>
      <c r="Z242" s="32"/>
    </row>
    <row r="243" spans="1:26">
      <c r="A243" s="25">
        <v>60</v>
      </c>
      <c r="B243" s="32"/>
      <c r="C243" s="27"/>
      <c r="D243" s="25">
        <v>60</v>
      </c>
      <c r="E243" s="32"/>
      <c r="F243" s="24"/>
      <c r="G243" s="25">
        <v>60</v>
      </c>
      <c r="H243" s="32"/>
      <c r="I243" s="24"/>
      <c r="J243" s="25">
        <v>60</v>
      </c>
      <c r="K243" s="32"/>
      <c r="L243" s="24"/>
      <c r="M243" s="25">
        <v>60</v>
      </c>
      <c r="N243" s="32"/>
      <c r="O243" s="24"/>
      <c r="P243" s="25">
        <v>60</v>
      </c>
      <c r="Q243" s="32"/>
      <c r="R243" s="24"/>
      <c r="S243" s="25">
        <v>60</v>
      </c>
      <c r="T243" s="32"/>
      <c r="U243" s="24"/>
      <c r="V243" s="25">
        <v>60</v>
      </c>
      <c r="W243" s="32"/>
      <c r="X243" s="29"/>
      <c r="Y243" s="25">
        <v>60</v>
      </c>
      <c r="Z243" s="32"/>
    </row>
    <row r="244" spans="1:26">
      <c r="A244" s="25">
        <v>59</v>
      </c>
      <c r="B244" s="32"/>
      <c r="C244" s="28"/>
      <c r="D244" s="25">
        <v>59</v>
      </c>
      <c r="E244" s="32"/>
      <c r="F244" s="24"/>
      <c r="G244" s="25">
        <v>59</v>
      </c>
      <c r="H244" s="32"/>
      <c r="I244" s="24"/>
      <c r="J244" s="25">
        <v>59</v>
      </c>
      <c r="K244" s="32"/>
      <c r="L244" s="24"/>
      <c r="M244" s="25">
        <v>59</v>
      </c>
      <c r="N244" s="32"/>
      <c r="O244" s="24"/>
      <c r="P244" s="25">
        <v>59</v>
      </c>
      <c r="Q244" s="32"/>
      <c r="R244" s="24"/>
      <c r="S244" s="25">
        <v>59</v>
      </c>
      <c r="T244" s="32"/>
      <c r="U244" s="24"/>
      <c r="V244" s="25">
        <v>59</v>
      </c>
      <c r="W244" s="32"/>
      <c r="X244" s="29"/>
      <c r="Y244" s="25">
        <v>59</v>
      </c>
      <c r="Z244" s="32"/>
    </row>
    <row r="245" spans="1:26">
      <c r="A245" s="25">
        <v>58</v>
      </c>
      <c r="B245" s="32"/>
      <c r="C245" s="28"/>
      <c r="D245" s="25">
        <v>58</v>
      </c>
      <c r="E245" s="32"/>
      <c r="F245" s="24"/>
      <c r="G245" s="25">
        <v>58</v>
      </c>
      <c r="H245" s="32"/>
      <c r="I245" s="24"/>
      <c r="J245" s="25">
        <v>58</v>
      </c>
      <c r="K245" s="32"/>
      <c r="L245" s="24"/>
      <c r="M245" s="25">
        <v>58</v>
      </c>
      <c r="N245" s="32"/>
      <c r="O245" s="24"/>
      <c r="P245" s="25">
        <v>58</v>
      </c>
      <c r="Q245" s="32"/>
      <c r="R245" s="24"/>
      <c r="S245" s="25">
        <v>58</v>
      </c>
      <c r="T245" s="32"/>
      <c r="U245" s="24"/>
      <c r="V245" s="25">
        <v>58</v>
      </c>
      <c r="W245" s="32"/>
      <c r="X245" s="29"/>
      <c r="Y245" s="25">
        <v>58</v>
      </c>
      <c r="Z245" s="32"/>
    </row>
    <row r="246" spans="1:26">
      <c r="A246" s="25">
        <v>57</v>
      </c>
      <c r="B246" s="32"/>
      <c r="C246" s="29"/>
      <c r="D246" s="25">
        <v>57</v>
      </c>
      <c r="E246" s="32"/>
      <c r="F246" s="24"/>
      <c r="G246" s="25">
        <v>57</v>
      </c>
      <c r="H246" s="32"/>
      <c r="I246" s="24"/>
      <c r="J246" s="25">
        <v>57</v>
      </c>
      <c r="K246" s="32"/>
      <c r="L246" s="24"/>
      <c r="M246" s="25">
        <v>57</v>
      </c>
      <c r="N246" s="32"/>
      <c r="O246" s="24"/>
      <c r="P246" s="25">
        <v>57</v>
      </c>
      <c r="Q246" s="32"/>
      <c r="R246" s="24"/>
      <c r="S246" s="25">
        <v>57</v>
      </c>
      <c r="T246" s="32"/>
      <c r="U246" s="24"/>
      <c r="V246" s="25">
        <v>57</v>
      </c>
      <c r="W246" s="32"/>
      <c r="X246" s="29"/>
      <c r="Y246" s="25">
        <v>57</v>
      </c>
      <c r="Z246" s="32"/>
    </row>
    <row r="247" spans="1:26">
      <c r="A247" s="25">
        <v>56</v>
      </c>
      <c r="B247" s="32"/>
      <c r="C247" s="29"/>
      <c r="D247" s="25">
        <v>56</v>
      </c>
      <c r="E247" s="32"/>
      <c r="F247" s="24"/>
      <c r="G247" s="25">
        <v>56</v>
      </c>
      <c r="H247" s="32"/>
      <c r="I247" s="24"/>
      <c r="J247" s="25">
        <v>56</v>
      </c>
      <c r="K247" s="32"/>
      <c r="L247" s="24"/>
      <c r="M247" s="25">
        <v>56</v>
      </c>
      <c r="N247" s="32"/>
      <c r="O247" s="24"/>
      <c r="P247" s="25">
        <v>56</v>
      </c>
      <c r="Q247" s="32"/>
      <c r="R247" s="24"/>
      <c r="S247" s="25">
        <v>56</v>
      </c>
      <c r="T247" s="32"/>
      <c r="U247" s="24"/>
      <c r="V247" s="25">
        <v>56</v>
      </c>
      <c r="W247" s="32"/>
      <c r="X247" s="29"/>
      <c r="Y247" s="25">
        <v>56</v>
      </c>
      <c r="Z247" s="32"/>
    </row>
    <row r="248" spans="1:26">
      <c r="A248" s="25">
        <v>55</v>
      </c>
      <c r="B248" s="32"/>
      <c r="C248" s="29"/>
      <c r="D248" s="25">
        <v>55</v>
      </c>
      <c r="E248" s="32"/>
      <c r="F248" s="24"/>
      <c r="G248" s="25">
        <v>55</v>
      </c>
      <c r="H248" s="32"/>
      <c r="I248" s="24"/>
      <c r="J248" s="25">
        <v>55</v>
      </c>
      <c r="K248" s="32"/>
      <c r="L248" s="24"/>
      <c r="M248" s="25">
        <v>55</v>
      </c>
      <c r="N248" s="32"/>
      <c r="O248" s="24"/>
      <c r="P248" s="25">
        <v>55</v>
      </c>
      <c r="Q248" s="32"/>
      <c r="R248" s="24"/>
      <c r="S248" s="25">
        <v>55</v>
      </c>
      <c r="T248" s="32"/>
      <c r="U248" s="24"/>
      <c r="V248" s="25">
        <v>55</v>
      </c>
      <c r="W248" s="32"/>
      <c r="X248" s="29"/>
      <c r="Y248" s="25">
        <v>55</v>
      </c>
      <c r="Z248" s="32"/>
    </row>
    <row r="249" spans="1:26">
      <c r="A249" s="25">
        <v>54</v>
      </c>
      <c r="B249" s="32"/>
      <c r="C249" s="29"/>
      <c r="D249" s="25">
        <v>54</v>
      </c>
      <c r="E249" s="32"/>
      <c r="F249" s="24"/>
      <c r="G249" s="25">
        <v>54</v>
      </c>
      <c r="H249" s="32"/>
      <c r="I249" s="24"/>
      <c r="J249" s="25">
        <v>54</v>
      </c>
      <c r="K249" s="32"/>
      <c r="L249" s="24"/>
      <c r="M249" s="25">
        <v>54</v>
      </c>
      <c r="N249" s="32"/>
      <c r="O249" s="24"/>
      <c r="P249" s="25">
        <v>54</v>
      </c>
      <c r="Q249" s="32"/>
      <c r="R249" s="24"/>
      <c r="S249" s="25">
        <v>54</v>
      </c>
      <c r="T249" s="32"/>
      <c r="U249" s="24"/>
      <c r="V249" s="25">
        <v>54</v>
      </c>
      <c r="W249" s="32"/>
      <c r="X249" s="29"/>
      <c r="Y249" s="25">
        <v>54</v>
      </c>
      <c r="Z249" s="32"/>
    </row>
    <row r="250" spans="1:26">
      <c r="A250" s="25">
        <v>53</v>
      </c>
      <c r="B250" s="32"/>
      <c r="C250" s="29"/>
      <c r="D250" s="25">
        <v>53</v>
      </c>
      <c r="E250" s="32"/>
      <c r="F250" s="24"/>
      <c r="G250" s="25">
        <v>53</v>
      </c>
      <c r="H250" s="32"/>
      <c r="I250" s="24"/>
      <c r="J250" s="25">
        <v>53</v>
      </c>
      <c r="K250" s="32"/>
      <c r="L250" s="24"/>
      <c r="M250" s="25">
        <v>53</v>
      </c>
      <c r="N250" s="32"/>
      <c r="O250" s="24"/>
      <c r="P250" s="25">
        <v>53</v>
      </c>
      <c r="Q250" s="32"/>
      <c r="R250" s="24"/>
      <c r="S250" s="25">
        <v>53</v>
      </c>
      <c r="T250" s="32"/>
      <c r="U250" s="24"/>
      <c r="V250" s="25">
        <v>53</v>
      </c>
      <c r="W250" s="32"/>
      <c r="X250" s="29"/>
      <c r="Y250" s="25">
        <v>53</v>
      </c>
      <c r="Z250" s="32"/>
    </row>
    <row r="251" spans="1:26">
      <c r="A251" s="25">
        <v>52</v>
      </c>
      <c r="B251" s="32"/>
      <c r="C251" s="29"/>
      <c r="D251" s="25">
        <v>52</v>
      </c>
      <c r="E251" s="32"/>
      <c r="F251" s="24"/>
      <c r="G251" s="25">
        <v>52</v>
      </c>
      <c r="H251" s="32"/>
      <c r="I251" s="24"/>
      <c r="J251" s="25">
        <v>52</v>
      </c>
      <c r="K251" s="32"/>
      <c r="L251" s="24"/>
      <c r="M251" s="25">
        <v>52</v>
      </c>
      <c r="N251" s="32"/>
      <c r="O251" s="24"/>
      <c r="P251" s="25">
        <v>52</v>
      </c>
      <c r="Q251" s="32"/>
      <c r="R251" s="24"/>
      <c r="S251" s="25">
        <v>52</v>
      </c>
      <c r="T251" s="32"/>
      <c r="U251" s="24"/>
      <c r="V251" s="25">
        <v>52</v>
      </c>
      <c r="W251" s="32"/>
      <c r="X251" s="29"/>
      <c r="Y251" s="25">
        <v>52</v>
      </c>
      <c r="Z251" s="32"/>
    </row>
    <row r="252" spans="1:26">
      <c r="A252" s="25">
        <v>51</v>
      </c>
      <c r="B252" s="32"/>
      <c r="C252" s="29"/>
      <c r="D252" s="25">
        <v>51</v>
      </c>
      <c r="E252" s="32"/>
      <c r="F252" s="24"/>
      <c r="G252" s="25">
        <v>51</v>
      </c>
      <c r="H252" s="32"/>
      <c r="I252" s="24"/>
      <c r="J252" s="25">
        <v>51</v>
      </c>
      <c r="K252" s="32"/>
      <c r="L252" s="24"/>
      <c r="M252" s="25">
        <v>51</v>
      </c>
      <c r="N252" s="32"/>
      <c r="O252" s="24"/>
      <c r="P252" s="25">
        <v>51</v>
      </c>
      <c r="Q252" s="32"/>
      <c r="R252" s="24"/>
      <c r="S252" s="25">
        <v>51</v>
      </c>
      <c r="T252" s="32"/>
      <c r="U252" s="24"/>
      <c r="V252" s="25">
        <v>51</v>
      </c>
      <c r="W252" s="32"/>
      <c r="X252" s="29"/>
      <c r="Y252" s="25">
        <v>51</v>
      </c>
      <c r="Z252" s="32"/>
    </row>
    <row r="253" spans="1:26">
      <c r="A253" s="25">
        <v>50</v>
      </c>
      <c r="B253" s="32">
        <v>6</v>
      </c>
      <c r="C253" s="29"/>
      <c r="D253" s="25">
        <v>50</v>
      </c>
      <c r="E253" s="32">
        <v>6</v>
      </c>
      <c r="F253" s="24"/>
      <c r="G253" s="25">
        <v>50</v>
      </c>
      <c r="H253" s="32">
        <v>6</v>
      </c>
      <c r="I253" s="24"/>
      <c r="J253" s="25">
        <v>50</v>
      </c>
      <c r="K253" s="32">
        <v>6</v>
      </c>
      <c r="L253" s="24"/>
      <c r="M253" s="25">
        <v>50</v>
      </c>
      <c r="N253" s="32">
        <v>6</v>
      </c>
      <c r="O253" s="24"/>
      <c r="P253" s="25">
        <v>50</v>
      </c>
      <c r="Q253" s="32">
        <v>6</v>
      </c>
      <c r="R253" s="24"/>
      <c r="S253" s="25">
        <v>50</v>
      </c>
      <c r="T253" s="32">
        <v>6</v>
      </c>
      <c r="U253" s="24"/>
      <c r="V253" s="25">
        <v>50</v>
      </c>
      <c r="W253" s="32">
        <v>6</v>
      </c>
      <c r="X253" s="29"/>
      <c r="Y253" s="25">
        <v>50</v>
      </c>
      <c r="Z253" s="32">
        <v>6</v>
      </c>
    </row>
    <row r="254" spans="1:26">
      <c r="A254" s="25">
        <v>50</v>
      </c>
      <c r="B254" s="32"/>
      <c r="C254" s="29"/>
      <c r="D254" s="25">
        <v>50</v>
      </c>
      <c r="E254" s="32"/>
      <c r="F254" s="24"/>
      <c r="G254" s="25">
        <v>50</v>
      </c>
      <c r="H254" s="32"/>
      <c r="I254" s="24"/>
      <c r="J254" s="25">
        <v>50</v>
      </c>
      <c r="K254" s="32"/>
      <c r="L254" s="24"/>
      <c r="M254" s="25">
        <v>50</v>
      </c>
      <c r="N254" s="32"/>
      <c r="O254" s="24"/>
      <c r="P254" s="25">
        <v>50</v>
      </c>
      <c r="Q254" s="32"/>
      <c r="R254" s="24"/>
      <c r="S254" s="25">
        <v>50</v>
      </c>
      <c r="T254" s="32"/>
      <c r="U254" s="24"/>
      <c r="V254" s="25">
        <v>50</v>
      </c>
      <c r="W254" s="32"/>
      <c r="X254" s="29"/>
      <c r="Y254" s="25">
        <v>50</v>
      </c>
      <c r="Z254" s="32"/>
    </row>
    <row r="255" spans="1:26">
      <c r="A255" s="25">
        <v>49</v>
      </c>
      <c r="B255" s="32"/>
      <c r="C255" s="29"/>
      <c r="D255" s="25">
        <v>49</v>
      </c>
      <c r="E255" s="32"/>
      <c r="F255" s="24"/>
      <c r="G255" s="25">
        <v>49</v>
      </c>
      <c r="H255" s="32"/>
      <c r="I255" s="24"/>
      <c r="J255" s="25">
        <v>49</v>
      </c>
      <c r="K255" s="32"/>
      <c r="L255" s="24"/>
      <c r="M255" s="25">
        <v>49</v>
      </c>
      <c r="N255" s="32"/>
      <c r="O255" s="24"/>
      <c r="P255" s="25">
        <v>49</v>
      </c>
      <c r="Q255" s="32"/>
      <c r="R255" s="24"/>
      <c r="S255" s="25">
        <v>49</v>
      </c>
      <c r="T255" s="32"/>
      <c r="U255" s="24"/>
      <c r="V255" s="25">
        <v>49</v>
      </c>
      <c r="W255" s="32"/>
      <c r="X255" s="29"/>
      <c r="Y255" s="25">
        <v>49</v>
      </c>
      <c r="Z255" s="32"/>
    </row>
    <row r="256" spans="1:26">
      <c r="A256" s="25">
        <v>48</v>
      </c>
      <c r="B256" s="32"/>
      <c r="C256" s="29"/>
      <c r="D256" s="25">
        <v>48</v>
      </c>
      <c r="E256" s="32"/>
      <c r="F256" s="24"/>
      <c r="G256" s="25">
        <v>48</v>
      </c>
      <c r="H256" s="32"/>
      <c r="I256" s="24"/>
      <c r="J256" s="25">
        <v>48</v>
      </c>
      <c r="K256" s="32"/>
      <c r="L256" s="24"/>
      <c r="M256" s="25">
        <v>48</v>
      </c>
      <c r="N256" s="32"/>
      <c r="O256" s="24"/>
      <c r="P256" s="25">
        <v>48</v>
      </c>
      <c r="Q256" s="32"/>
      <c r="R256" s="24"/>
      <c r="S256" s="25">
        <v>48</v>
      </c>
      <c r="T256" s="32"/>
      <c r="U256" s="24"/>
      <c r="V256" s="25">
        <v>48</v>
      </c>
      <c r="W256" s="32"/>
      <c r="X256" s="29"/>
      <c r="Y256" s="25">
        <v>48</v>
      </c>
      <c r="Z256" s="32"/>
    </row>
    <row r="257" spans="1:26">
      <c r="A257" s="25">
        <v>47</v>
      </c>
      <c r="B257" s="32"/>
      <c r="C257" s="29"/>
      <c r="D257" s="25">
        <v>47</v>
      </c>
      <c r="E257" s="32"/>
      <c r="F257" s="24"/>
      <c r="G257" s="25">
        <v>47</v>
      </c>
      <c r="H257" s="32"/>
      <c r="I257" s="24"/>
      <c r="J257" s="25">
        <v>47</v>
      </c>
      <c r="K257" s="32"/>
      <c r="L257" s="24"/>
      <c r="M257" s="25">
        <v>47</v>
      </c>
      <c r="N257" s="32"/>
      <c r="O257" s="24"/>
      <c r="P257" s="25">
        <v>47</v>
      </c>
      <c r="Q257" s="32"/>
      <c r="R257" s="24"/>
      <c r="S257" s="25">
        <v>47</v>
      </c>
      <c r="T257" s="32"/>
      <c r="U257" s="24"/>
      <c r="V257" s="25">
        <v>47</v>
      </c>
      <c r="W257" s="32"/>
      <c r="X257" s="29"/>
      <c r="Y257" s="25">
        <v>47</v>
      </c>
      <c r="Z257" s="32"/>
    </row>
    <row r="258" spans="1:26">
      <c r="A258" s="25">
        <v>46</v>
      </c>
      <c r="B258" s="32"/>
      <c r="C258" s="29"/>
      <c r="D258" s="25">
        <v>46</v>
      </c>
      <c r="E258" s="32"/>
      <c r="F258" s="24"/>
      <c r="G258" s="25">
        <v>46</v>
      </c>
      <c r="H258" s="32"/>
      <c r="I258" s="24"/>
      <c r="J258" s="25">
        <v>46</v>
      </c>
      <c r="K258" s="32"/>
      <c r="L258" s="24"/>
      <c r="M258" s="25">
        <v>46</v>
      </c>
      <c r="N258" s="32"/>
      <c r="O258" s="24"/>
      <c r="P258" s="25">
        <v>46</v>
      </c>
      <c r="Q258" s="32"/>
      <c r="R258" s="24"/>
      <c r="S258" s="25">
        <v>46</v>
      </c>
      <c r="T258" s="32"/>
      <c r="U258" s="24"/>
      <c r="V258" s="25">
        <v>46</v>
      </c>
      <c r="W258" s="32"/>
      <c r="X258" s="29"/>
      <c r="Y258" s="25">
        <v>46</v>
      </c>
      <c r="Z258" s="32"/>
    </row>
    <row r="259" spans="1:26">
      <c r="A259" s="25">
        <v>45</v>
      </c>
      <c r="B259" s="32"/>
      <c r="C259" s="29"/>
      <c r="D259" s="25">
        <v>45</v>
      </c>
      <c r="E259" s="32"/>
      <c r="F259" s="24"/>
      <c r="G259" s="25">
        <v>45</v>
      </c>
      <c r="H259" s="32"/>
      <c r="I259" s="24"/>
      <c r="J259" s="25">
        <v>45</v>
      </c>
      <c r="K259" s="32"/>
      <c r="L259" s="24"/>
      <c r="M259" s="25">
        <v>45</v>
      </c>
      <c r="N259" s="32"/>
      <c r="O259" s="24"/>
      <c r="P259" s="25">
        <v>45</v>
      </c>
      <c r="Q259" s="32"/>
      <c r="R259" s="24"/>
      <c r="S259" s="25">
        <v>45</v>
      </c>
      <c r="T259" s="32"/>
      <c r="U259" s="24"/>
      <c r="V259" s="25">
        <v>45</v>
      </c>
      <c r="W259" s="32"/>
      <c r="X259" s="29"/>
      <c r="Y259" s="25">
        <v>45</v>
      </c>
      <c r="Z259" s="32"/>
    </row>
    <row r="260" spans="1:26">
      <c r="A260" s="25">
        <v>44</v>
      </c>
      <c r="B260" s="32"/>
      <c r="C260" s="29"/>
      <c r="D260" s="25">
        <v>44</v>
      </c>
      <c r="E260" s="32"/>
      <c r="F260" s="24"/>
      <c r="G260" s="25">
        <v>44</v>
      </c>
      <c r="H260" s="32"/>
      <c r="I260" s="24"/>
      <c r="J260" s="25">
        <v>44</v>
      </c>
      <c r="K260" s="32"/>
      <c r="L260" s="24"/>
      <c r="M260" s="25">
        <v>44</v>
      </c>
      <c r="N260" s="32"/>
      <c r="O260" s="24"/>
      <c r="P260" s="25">
        <v>44</v>
      </c>
      <c r="Q260" s="32"/>
      <c r="R260" s="24"/>
      <c r="S260" s="25">
        <v>44</v>
      </c>
      <c r="T260" s="32"/>
      <c r="U260" s="24"/>
      <c r="V260" s="25">
        <v>44</v>
      </c>
      <c r="W260" s="32"/>
      <c r="X260" s="29"/>
      <c r="Y260" s="25">
        <v>44</v>
      </c>
      <c r="Z260" s="32"/>
    </row>
    <row r="261" spans="1:26">
      <c r="A261" s="25">
        <v>43</v>
      </c>
      <c r="B261" s="32"/>
      <c r="C261" s="29"/>
      <c r="D261" s="25">
        <v>43</v>
      </c>
      <c r="E261" s="32"/>
      <c r="F261" s="24"/>
      <c r="G261" s="25">
        <v>43</v>
      </c>
      <c r="H261" s="32"/>
      <c r="I261" s="24"/>
      <c r="J261" s="25">
        <v>43</v>
      </c>
      <c r="K261" s="32"/>
      <c r="L261" s="24"/>
      <c r="M261" s="25">
        <v>43</v>
      </c>
      <c r="N261" s="32"/>
      <c r="O261" s="24"/>
      <c r="P261" s="25">
        <v>43</v>
      </c>
      <c r="Q261" s="32"/>
      <c r="R261" s="24"/>
      <c r="S261" s="25">
        <v>43</v>
      </c>
      <c r="T261" s="32"/>
      <c r="U261" s="24"/>
      <c r="V261" s="25">
        <v>43</v>
      </c>
      <c r="W261" s="32"/>
      <c r="X261" s="29"/>
      <c r="Y261" s="25">
        <v>43</v>
      </c>
      <c r="Z261" s="32"/>
    </row>
    <row r="262" spans="1:26">
      <c r="A262" s="25">
        <v>42</v>
      </c>
      <c r="B262" s="32"/>
      <c r="C262" s="29"/>
      <c r="D262" s="25">
        <v>42</v>
      </c>
      <c r="E262" s="32"/>
      <c r="F262" s="24"/>
      <c r="G262" s="25">
        <v>42</v>
      </c>
      <c r="H262" s="32"/>
      <c r="I262" s="24"/>
      <c r="J262" s="25">
        <v>42</v>
      </c>
      <c r="K262" s="32"/>
      <c r="L262" s="24"/>
      <c r="M262" s="25">
        <v>42</v>
      </c>
      <c r="N262" s="32"/>
      <c r="O262" s="24"/>
      <c r="P262" s="25">
        <v>42</v>
      </c>
      <c r="Q262" s="32"/>
      <c r="R262" s="24"/>
      <c r="S262" s="25">
        <v>42</v>
      </c>
      <c r="T262" s="32"/>
      <c r="U262" s="24"/>
      <c r="V262" s="25">
        <v>42</v>
      </c>
      <c r="W262" s="32"/>
      <c r="X262" s="29"/>
      <c r="Y262" s="25">
        <v>42</v>
      </c>
      <c r="Z262" s="32"/>
    </row>
    <row r="263" spans="1:26">
      <c r="A263" s="25">
        <v>41</v>
      </c>
      <c r="B263" s="32"/>
      <c r="C263" s="29"/>
      <c r="D263" s="25">
        <v>41</v>
      </c>
      <c r="E263" s="32"/>
      <c r="F263" s="24"/>
      <c r="G263" s="25">
        <v>41</v>
      </c>
      <c r="H263" s="32"/>
      <c r="I263" s="24"/>
      <c r="J263" s="25">
        <v>41</v>
      </c>
      <c r="K263" s="32"/>
      <c r="L263" s="24"/>
      <c r="M263" s="25">
        <v>41</v>
      </c>
      <c r="N263" s="32"/>
      <c r="O263" s="24"/>
      <c r="P263" s="25">
        <v>41</v>
      </c>
      <c r="Q263" s="32"/>
      <c r="R263" s="24"/>
      <c r="S263" s="25">
        <v>41</v>
      </c>
      <c r="T263" s="32"/>
      <c r="U263" s="24"/>
      <c r="V263" s="25">
        <v>41</v>
      </c>
      <c r="W263" s="32"/>
      <c r="X263" s="29"/>
      <c r="Y263" s="25">
        <v>41</v>
      </c>
      <c r="Z263" s="32"/>
    </row>
    <row r="264" spans="1:26">
      <c r="A264" s="25">
        <v>40</v>
      </c>
      <c r="B264" s="32" t="s">
        <v>243</v>
      </c>
      <c r="C264" s="29"/>
      <c r="D264" s="25">
        <v>40</v>
      </c>
      <c r="E264" s="32" t="s">
        <v>243</v>
      </c>
      <c r="F264" s="24"/>
      <c r="G264" s="25">
        <v>40</v>
      </c>
      <c r="H264" s="32" t="s">
        <v>243</v>
      </c>
      <c r="I264" s="24"/>
      <c r="J264" s="25">
        <v>40</v>
      </c>
      <c r="K264" s="32" t="s">
        <v>243</v>
      </c>
      <c r="L264" s="24"/>
      <c r="M264" s="25">
        <v>40</v>
      </c>
      <c r="N264" s="32" t="s">
        <v>243</v>
      </c>
      <c r="O264" s="24"/>
      <c r="P264" s="25">
        <v>40</v>
      </c>
      <c r="Q264" s="32" t="s">
        <v>243</v>
      </c>
      <c r="R264" s="24"/>
      <c r="S264" s="25">
        <v>40</v>
      </c>
      <c r="T264" s="32" t="s">
        <v>243</v>
      </c>
      <c r="U264" s="24"/>
      <c r="V264" s="25">
        <v>40</v>
      </c>
      <c r="W264" s="32" t="s">
        <v>243</v>
      </c>
      <c r="X264" s="29"/>
      <c r="Y264" s="25">
        <v>40</v>
      </c>
      <c r="Z264" s="32" t="s">
        <v>243</v>
      </c>
    </row>
    <row r="265" spans="1:26">
      <c r="A265" s="25">
        <v>39</v>
      </c>
      <c r="B265" s="32"/>
      <c r="C265" s="29"/>
      <c r="D265" s="25">
        <v>39</v>
      </c>
      <c r="E265" s="32"/>
      <c r="F265" s="24"/>
      <c r="G265" s="25">
        <v>39</v>
      </c>
      <c r="H265" s="32"/>
      <c r="I265" s="24"/>
      <c r="J265" s="25">
        <v>39</v>
      </c>
      <c r="K265" s="32"/>
      <c r="L265" s="24"/>
      <c r="M265" s="25">
        <v>39</v>
      </c>
      <c r="N265" s="32"/>
      <c r="O265" s="24"/>
      <c r="P265" s="25">
        <v>39</v>
      </c>
      <c r="Q265" s="32"/>
      <c r="R265" s="24"/>
      <c r="S265" s="25">
        <v>39</v>
      </c>
      <c r="T265" s="32"/>
      <c r="U265" s="24"/>
      <c r="V265" s="25">
        <v>39</v>
      </c>
      <c r="W265" s="32"/>
      <c r="X265" s="29"/>
      <c r="Y265" s="25">
        <v>39</v>
      </c>
      <c r="Z265" s="32"/>
    </row>
    <row r="266" spans="1:26">
      <c r="A266" s="25">
        <v>38</v>
      </c>
      <c r="B266" s="32" t="s">
        <v>243</v>
      </c>
      <c r="C266" s="29"/>
      <c r="D266" s="25">
        <v>38</v>
      </c>
      <c r="E266" s="32" t="s">
        <v>243</v>
      </c>
      <c r="F266" s="24"/>
      <c r="G266" s="25">
        <v>38</v>
      </c>
      <c r="H266" s="32" t="s">
        <v>243</v>
      </c>
      <c r="I266" s="24"/>
      <c r="J266" s="25">
        <v>38</v>
      </c>
      <c r="K266" s="32" t="s">
        <v>243</v>
      </c>
      <c r="L266" s="24"/>
      <c r="M266" s="25">
        <v>38</v>
      </c>
      <c r="N266" s="32" t="s">
        <v>243</v>
      </c>
      <c r="O266" s="24"/>
      <c r="P266" s="25">
        <v>38</v>
      </c>
      <c r="Q266" s="32" t="s">
        <v>243</v>
      </c>
      <c r="R266" s="24"/>
      <c r="S266" s="25">
        <v>38</v>
      </c>
      <c r="T266" s="32" t="s">
        <v>243</v>
      </c>
      <c r="U266" s="24"/>
      <c r="V266" s="25">
        <v>38</v>
      </c>
      <c r="W266" s="32" t="s">
        <v>243</v>
      </c>
      <c r="X266" s="29"/>
      <c r="Y266" s="25">
        <v>38</v>
      </c>
      <c r="Z266" s="32" t="s">
        <v>243</v>
      </c>
    </row>
    <row r="267" spans="1:26">
      <c r="A267" s="25">
        <v>37</v>
      </c>
      <c r="B267" s="32"/>
      <c r="C267" s="29"/>
      <c r="D267" s="25">
        <v>37</v>
      </c>
      <c r="E267" s="32"/>
      <c r="F267" s="24"/>
      <c r="G267" s="25">
        <v>37</v>
      </c>
      <c r="H267" s="32"/>
      <c r="I267" s="24"/>
      <c r="J267" s="25">
        <v>37</v>
      </c>
      <c r="K267" s="32"/>
      <c r="L267" s="24"/>
      <c r="M267" s="25">
        <v>37</v>
      </c>
      <c r="N267" s="32"/>
      <c r="O267" s="24"/>
      <c r="P267" s="25">
        <v>37</v>
      </c>
      <c r="Q267" s="32"/>
      <c r="R267" s="24"/>
      <c r="S267" s="25">
        <v>37</v>
      </c>
      <c r="T267" s="32"/>
      <c r="U267" s="24"/>
      <c r="V267" s="25">
        <v>37</v>
      </c>
      <c r="W267" s="32"/>
      <c r="X267" s="29"/>
      <c r="Y267" s="25">
        <v>37</v>
      </c>
      <c r="Z267" s="32"/>
    </row>
    <row r="268" spans="1:26">
      <c r="A268" s="25">
        <v>36</v>
      </c>
      <c r="B268" s="27" t="s">
        <v>243</v>
      </c>
      <c r="C268" s="29"/>
      <c r="D268" s="25">
        <v>36</v>
      </c>
      <c r="E268" s="27" t="s">
        <v>243</v>
      </c>
      <c r="F268" s="24"/>
      <c r="G268" s="25">
        <v>36</v>
      </c>
      <c r="H268" s="27" t="s">
        <v>243</v>
      </c>
      <c r="I268" s="24"/>
      <c r="J268" s="25">
        <v>36</v>
      </c>
      <c r="K268" s="27" t="s">
        <v>243</v>
      </c>
      <c r="L268" s="24"/>
      <c r="M268" s="25">
        <v>36</v>
      </c>
      <c r="N268" s="27" t="s">
        <v>243</v>
      </c>
      <c r="O268" s="24"/>
      <c r="P268" s="25">
        <v>36</v>
      </c>
      <c r="Q268" s="27" t="s">
        <v>243</v>
      </c>
      <c r="R268" s="24"/>
      <c r="S268" s="25">
        <v>36</v>
      </c>
      <c r="T268" s="27" t="s">
        <v>243</v>
      </c>
      <c r="U268" s="24"/>
      <c r="V268" s="25">
        <v>36</v>
      </c>
      <c r="W268" s="27" t="s">
        <v>243</v>
      </c>
      <c r="X268" s="29"/>
      <c r="Y268" s="25">
        <v>36</v>
      </c>
      <c r="Z268" s="27" t="s">
        <v>243</v>
      </c>
    </row>
    <row r="269" spans="1:26">
      <c r="A269" s="25">
        <v>35</v>
      </c>
      <c r="B269" s="32"/>
      <c r="C269" s="29"/>
      <c r="D269" s="25">
        <v>35</v>
      </c>
      <c r="E269" s="32"/>
      <c r="F269" s="24"/>
      <c r="G269" s="25">
        <v>35</v>
      </c>
      <c r="H269" s="32"/>
      <c r="I269" s="24"/>
      <c r="J269" s="25">
        <v>35</v>
      </c>
      <c r="K269" s="32"/>
      <c r="L269" s="24"/>
      <c r="M269" s="25">
        <v>35</v>
      </c>
      <c r="N269" s="32"/>
      <c r="O269" s="24"/>
      <c r="P269" s="25">
        <v>35</v>
      </c>
      <c r="Q269" s="32"/>
      <c r="R269" s="24"/>
      <c r="S269" s="25">
        <v>35</v>
      </c>
      <c r="T269" s="32"/>
      <c r="U269" s="24"/>
      <c r="V269" s="25">
        <v>35</v>
      </c>
      <c r="W269" s="32"/>
      <c r="X269" s="29"/>
      <c r="Y269" s="25">
        <v>35</v>
      </c>
      <c r="Z269" s="32"/>
    </row>
    <row r="270" spans="1:26">
      <c r="A270" s="25">
        <v>34</v>
      </c>
      <c r="B270" s="32" t="s">
        <v>243</v>
      </c>
      <c r="C270" s="29"/>
      <c r="D270" s="25">
        <v>34</v>
      </c>
      <c r="E270" s="32" t="s">
        <v>243</v>
      </c>
      <c r="F270" s="24"/>
      <c r="G270" s="25">
        <v>34</v>
      </c>
      <c r="H270" s="32" t="s">
        <v>243</v>
      </c>
      <c r="I270" s="24"/>
      <c r="J270" s="25">
        <v>34</v>
      </c>
      <c r="K270" s="32" t="s">
        <v>243</v>
      </c>
      <c r="L270" s="24"/>
      <c r="M270" s="25">
        <v>34</v>
      </c>
      <c r="N270" s="32" t="s">
        <v>243</v>
      </c>
      <c r="O270" s="24"/>
      <c r="P270" s="25">
        <v>34</v>
      </c>
      <c r="Q270" s="32" t="s">
        <v>243</v>
      </c>
      <c r="R270" s="24"/>
      <c r="S270" s="25">
        <v>34</v>
      </c>
      <c r="T270" s="32" t="s">
        <v>243</v>
      </c>
      <c r="U270" s="24"/>
      <c r="V270" s="25">
        <v>34</v>
      </c>
      <c r="W270" s="32" t="s">
        <v>243</v>
      </c>
      <c r="X270" s="29"/>
      <c r="Y270" s="25">
        <v>34</v>
      </c>
      <c r="Z270" s="32" t="s">
        <v>243</v>
      </c>
    </row>
    <row r="271" spans="1:26">
      <c r="A271" s="25">
        <v>33</v>
      </c>
      <c r="B271" s="32"/>
      <c r="C271" s="29"/>
      <c r="D271" s="25">
        <v>33</v>
      </c>
      <c r="E271" s="32"/>
      <c r="F271" s="24"/>
      <c r="G271" s="25">
        <v>33</v>
      </c>
      <c r="H271" s="32"/>
      <c r="I271" s="24"/>
      <c r="J271" s="25">
        <v>33</v>
      </c>
      <c r="K271" s="32"/>
      <c r="L271" s="24"/>
      <c r="M271" s="25">
        <v>33</v>
      </c>
      <c r="N271" s="32"/>
      <c r="O271" s="24"/>
      <c r="P271" s="25">
        <v>33</v>
      </c>
      <c r="Q271" s="32"/>
      <c r="R271" s="24"/>
      <c r="S271" s="25">
        <v>33</v>
      </c>
      <c r="T271" s="32"/>
      <c r="U271" s="24"/>
      <c r="V271" s="25">
        <v>33</v>
      </c>
      <c r="W271" s="32"/>
      <c r="X271" s="29"/>
      <c r="Y271" s="25">
        <v>33</v>
      </c>
      <c r="Z271" s="32"/>
    </row>
    <row r="272" spans="1:26">
      <c r="A272" s="25">
        <v>32</v>
      </c>
      <c r="B272" s="32" t="s">
        <v>243</v>
      </c>
      <c r="C272" s="29"/>
      <c r="D272" s="25">
        <v>32</v>
      </c>
      <c r="E272" s="32" t="s">
        <v>243</v>
      </c>
      <c r="F272" s="24"/>
      <c r="G272" s="25">
        <v>32</v>
      </c>
      <c r="H272" s="32" t="s">
        <v>243</v>
      </c>
      <c r="I272" s="24"/>
      <c r="J272" s="25">
        <v>32</v>
      </c>
      <c r="K272" s="32" t="s">
        <v>243</v>
      </c>
      <c r="L272" s="24"/>
      <c r="M272" s="25">
        <v>32</v>
      </c>
      <c r="N272" s="32" t="s">
        <v>243</v>
      </c>
      <c r="O272" s="24"/>
      <c r="P272" s="25">
        <v>32</v>
      </c>
      <c r="Q272" s="32" t="s">
        <v>243</v>
      </c>
      <c r="R272" s="24"/>
      <c r="S272" s="25">
        <v>32</v>
      </c>
      <c r="T272" s="32" t="s">
        <v>243</v>
      </c>
      <c r="U272" s="24"/>
      <c r="V272" s="25">
        <v>32</v>
      </c>
      <c r="W272" s="32" t="s">
        <v>243</v>
      </c>
      <c r="X272" s="29"/>
      <c r="Y272" s="25">
        <v>32</v>
      </c>
      <c r="Z272" s="32" t="s">
        <v>243</v>
      </c>
    </row>
    <row r="273" spans="1:26">
      <c r="A273" s="25">
        <v>31</v>
      </c>
      <c r="B273" s="32"/>
      <c r="C273" s="29"/>
      <c r="D273" s="25">
        <v>31</v>
      </c>
      <c r="E273" s="32"/>
      <c r="F273" s="24"/>
      <c r="G273" s="25">
        <v>31</v>
      </c>
      <c r="H273" s="32"/>
      <c r="I273" s="24"/>
      <c r="J273" s="25">
        <v>31</v>
      </c>
      <c r="K273" s="32"/>
      <c r="L273" s="24"/>
      <c r="M273" s="25">
        <v>31</v>
      </c>
      <c r="N273" s="32"/>
      <c r="O273" s="24"/>
      <c r="P273" s="25">
        <v>31</v>
      </c>
      <c r="Q273" s="32"/>
      <c r="R273" s="24"/>
      <c r="S273" s="25">
        <v>31</v>
      </c>
      <c r="T273" s="32"/>
      <c r="U273" s="24"/>
      <c r="V273" s="25">
        <v>31</v>
      </c>
      <c r="W273" s="32"/>
      <c r="X273" s="29"/>
      <c r="Y273" s="25">
        <v>31</v>
      </c>
      <c r="Z273" s="32"/>
    </row>
    <row r="274" spans="1:26">
      <c r="A274" s="25">
        <v>30</v>
      </c>
      <c r="B274" s="32" t="s">
        <v>243</v>
      </c>
      <c r="C274" s="29"/>
      <c r="D274" s="25">
        <v>30</v>
      </c>
      <c r="E274" s="32" t="s">
        <v>243</v>
      </c>
      <c r="F274" s="24"/>
      <c r="G274" s="25">
        <v>30</v>
      </c>
      <c r="H274" s="32" t="s">
        <v>243</v>
      </c>
      <c r="I274" s="24"/>
      <c r="J274" s="25">
        <v>30</v>
      </c>
      <c r="K274" s="32" t="s">
        <v>243</v>
      </c>
      <c r="L274" s="24"/>
      <c r="M274" s="25">
        <v>30</v>
      </c>
      <c r="N274" s="32" t="s">
        <v>243</v>
      </c>
      <c r="O274" s="24"/>
      <c r="P274" s="25">
        <v>30</v>
      </c>
      <c r="Q274" s="32" t="s">
        <v>243</v>
      </c>
      <c r="R274" s="24"/>
      <c r="S274" s="25">
        <v>30</v>
      </c>
      <c r="T274" s="32" t="s">
        <v>243</v>
      </c>
      <c r="U274" s="24"/>
      <c r="V274" s="25">
        <v>30</v>
      </c>
      <c r="W274" s="32" t="s">
        <v>243</v>
      </c>
      <c r="X274" s="29"/>
      <c r="Y274" s="25">
        <v>30</v>
      </c>
      <c r="Z274" s="32" t="s">
        <v>243</v>
      </c>
    </row>
    <row r="275" spans="1:26">
      <c r="A275" s="25">
        <v>29</v>
      </c>
      <c r="B275" s="32"/>
      <c r="C275" s="29"/>
      <c r="D275" s="25">
        <v>29</v>
      </c>
      <c r="E275" s="32"/>
      <c r="F275" s="24"/>
      <c r="G275" s="25">
        <v>29</v>
      </c>
      <c r="H275" s="32"/>
      <c r="I275" s="24"/>
      <c r="J275" s="25">
        <v>29</v>
      </c>
      <c r="K275" s="32"/>
      <c r="L275" s="24"/>
      <c r="M275" s="25">
        <v>29</v>
      </c>
      <c r="N275" s="32"/>
      <c r="O275" s="24"/>
      <c r="P275" s="25">
        <v>29</v>
      </c>
      <c r="Q275" s="32"/>
      <c r="R275" s="24"/>
      <c r="S275" s="25">
        <v>29</v>
      </c>
      <c r="T275" s="32"/>
      <c r="U275" s="24"/>
      <c r="V275" s="25">
        <v>29</v>
      </c>
      <c r="W275" s="32"/>
      <c r="X275" s="29"/>
      <c r="Y275" s="25">
        <v>29</v>
      </c>
      <c r="Z275" s="32"/>
    </row>
    <row r="276" spans="1:26">
      <c r="A276" s="25">
        <v>28</v>
      </c>
      <c r="B276" s="32" t="s">
        <v>243</v>
      </c>
      <c r="C276" s="29"/>
      <c r="D276" s="25">
        <v>28</v>
      </c>
      <c r="E276" s="32" t="s">
        <v>243</v>
      </c>
      <c r="F276" s="24"/>
      <c r="G276" s="25">
        <v>28</v>
      </c>
      <c r="H276" s="32" t="s">
        <v>243</v>
      </c>
      <c r="I276" s="24"/>
      <c r="J276" s="25">
        <v>28</v>
      </c>
      <c r="K276" s="32" t="s">
        <v>243</v>
      </c>
      <c r="L276" s="24"/>
      <c r="M276" s="25">
        <v>28</v>
      </c>
      <c r="N276" s="32" t="s">
        <v>243</v>
      </c>
      <c r="O276" s="24"/>
      <c r="P276" s="25">
        <v>28</v>
      </c>
      <c r="Q276" s="32" t="s">
        <v>243</v>
      </c>
      <c r="R276" s="24"/>
      <c r="S276" s="25">
        <v>28</v>
      </c>
      <c r="T276" s="32" t="s">
        <v>243</v>
      </c>
      <c r="U276" s="24"/>
      <c r="V276" s="25">
        <v>28</v>
      </c>
      <c r="W276" s="32" t="s">
        <v>243</v>
      </c>
      <c r="X276" s="29"/>
      <c r="Y276" s="25">
        <v>28</v>
      </c>
      <c r="Z276" s="32" t="s">
        <v>243</v>
      </c>
    </row>
    <row r="277" spans="1:26">
      <c r="A277" s="25">
        <v>27</v>
      </c>
      <c r="B277" s="32"/>
      <c r="C277" s="29"/>
      <c r="D277" s="25">
        <v>27</v>
      </c>
      <c r="E277" s="32"/>
      <c r="F277" s="24"/>
      <c r="G277" s="25">
        <v>27</v>
      </c>
      <c r="H277" s="32"/>
      <c r="I277" s="24"/>
      <c r="J277" s="25">
        <v>27</v>
      </c>
      <c r="K277" s="32"/>
      <c r="L277" s="24"/>
      <c r="M277" s="25">
        <v>27</v>
      </c>
      <c r="N277" s="32"/>
      <c r="O277" s="24"/>
      <c r="P277" s="25">
        <v>27</v>
      </c>
      <c r="Q277" s="32"/>
      <c r="R277" s="24"/>
      <c r="S277" s="25">
        <v>27</v>
      </c>
      <c r="T277" s="32"/>
      <c r="U277" s="24"/>
      <c r="V277" s="25">
        <v>27</v>
      </c>
      <c r="W277" s="32"/>
      <c r="X277" s="29"/>
      <c r="Y277" s="25">
        <v>27</v>
      </c>
      <c r="Z277" s="32"/>
    </row>
    <row r="278" spans="1:26">
      <c r="A278" s="25">
        <v>26</v>
      </c>
      <c r="B278" s="32" t="s">
        <v>243</v>
      </c>
      <c r="C278" s="29"/>
      <c r="D278" s="25">
        <v>26</v>
      </c>
      <c r="E278" s="32" t="s">
        <v>243</v>
      </c>
      <c r="F278" s="24"/>
      <c r="G278" s="25">
        <v>26</v>
      </c>
      <c r="H278" s="32" t="s">
        <v>243</v>
      </c>
      <c r="I278" s="24"/>
      <c r="J278" s="25">
        <v>26</v>
      </c>
      <c r="K278" s="32" t="s">
        <v>243</v>
      </c>
      <c r="L278" s="24"/>
      <c r="M278" s="25">
        <v>26</v>
      </c>
      <c r="N278" s="32" t="s">
        <v>243</v>
      </c>
      <c r="O278" s="24"/>
      <c r="P278" s="25">
        <v>26</v>
      </c>
      <c r="Q278" s="32" t="s">
        <v>243</v>
      </c>
      <c r="R278" s="24"/>
      <c r="S278" s="25">
        <v>26</v>
      </c>
      <c r="T278" s="32" t="s">
        <v>243</v>
      </c>
      <c r="U278" s="24"/>
      <c r="V278" s="25">
        <v>26</v>
      </c>
      <c r="W278" s="32" t="s">
        <v>243</v>
      </c>
      <c r="X278" s="29"/>
      <c r="Y278" s="25">
        <v>26</v>
      </c>
      <c r="Z278" s="32" t="s">
        <v>243</v>
      </c>
    </row>
    <row r="279" spans="1:26">
      <c r="A279" s="25">
        <v>25</v>
      </c>
      <c r="B279" s="32"/>
      <c r="C279" s="29"/>
      <c r="D279" s="25">
        <v>25</v>
      </c>
      <c r="E279" s="32"/>
      <c r="F279" s="24"/>
      <c r="G279" s="25">
        <v>25</v>
      </c>
      <c r="H279" s="32"/>
      <c r="I279" s="24"/>
      <c r="J279" s="25">
        <v>25</v>
      </c>
      <c r="K279" s="32"/>
      <c r="L279" s="24"/>
      <c r="M279" s="25">
        <v>25</v>
      </c>
      <c r="N279" s="32"/>
      <c r="O279" s="24"/>
      <c r="P279" s="25">
        <v>25</v>
      </c>
      <c r="Q279" s="32"/>
      <c r="R279" s="24"/>
      <c r="S279" s="25">
        <v>25</v>
      </c>
      <c r="T279" s="32"/>
      <c r="U279" s="24"/>
      <c r="V279" s="25">
        <v>25</v>
      </c>
      <c r="W279" s="32"/>
      <c r="X279" s="29"/>
      <c r="Y279" s="25">
        <v>25</v>
      </c>
      <c r="Z279" s="32"/>
    </row>
    <row r="280" spans="1:26">
      <c r="A280" s="25">
        <v>24</v>
      </c>
      <c r="B280" s="32" t="s">
        <v>243</v>
      </c>
      <c r="C280" s="29"/>
      <c r="D280" s="25">
        <v>24</v>
      </c>
      <c r="E280" s="32" t="s">
        <v>243</v>
      </c>
      <c r="F280" s="24"/>
      <c r="G280" s="25">
        <v>24</v>
      </c>
      <c r="H280" s="32" t="s">
        <v>243</v>
      </c>
      <c r="I280" s="24"/>
      <c r="J280" s="25">
        <v>24</v>
      </c>
      <c r="K280" s="32" t="s">
        <v>243</v>
      </c>
      <c r="L280" s="24"/>
      <c r="M280" s="25">
        <v>24</v>
      </c>
      <c r="N280" s="32" t="s">
        <v>243</v>
      </c>
      <c r="O280" s="24"/>
      <c r="P280" s="25">
        <v>24</v>
      </c>
      <c r="Q280" s="32" t="s">
        <v>243</v>
      </c>
      <c r="R280" s="24"/>
      <c r="S280" s="25">
        <v>24</v>
      </c>
      <c r="T280" s="32" t="s">
        <v>243</v>
      </c>
      <c r="U280" s="24"/>
      <c r="V280" s="25">
        <v>24</v>
      </c>
      <c r="W280" s="32" t="s">
        <v>243</v>
      </c>
      <c r="X280" s="29"/>
      <c r="Y280" s="25">
        <v>24</v>
      </c>
      <c r="Z280" s="32" t="s">
        <v>243</v>
      </c>
    </row>
    <row r="281" spans="1:26">
      <c r="A281" s="25">
        <v>23</v>
      </c>
      <c r="B281" s="32"/>
      <c r="C281" s="29"/>
      <c r="D281" s="25">
        <v>23</v>
      </c>
      <c r="E281" s="32"/>
      <c r="F281" s="24"/>
      <c r="G281" s="25">
        <v>23</v>
      </c>
      <c r="H281" s="32"/>
      <c r="I281" s="24"/>
      <c r="J281" s="25">
        <v>23</v>
      </c>
      <c r="K281" s="32"/>
      <c r="L281" s="24"/>
      <c r="M281" s="25">
        <v>23</v>
      </c>
      <c r="N281" s="32"/>
      <c r="O281" s="24"/>
      <c r="P281" s="25">
        <v>23</v>
      </c>
      <c r="Q281" s="32"/>
      <c r="R281" s="24"/>
      <c r="S281" s="25">
        <v>23</v>
      </c>
      <c r="T281" s="32"/>
      <c r="U281" s="24"/>
      <c r="V281" s="25">
        <v>23</v>
      </c>
      <c r="W281" s="32"/>
      <c r="X281" s="29"/>
      <c r="Y281" s="25">
        <v>23</v>
      </c>
      <c r="Z281" s="32"/>
    </row>
    <row r="282" spans="1:26">
      <c r="A282" s="25">
        <v>22</v>
      </c>
      <c r="B282" s="32" t="s">
        <v>243</v>
      </c>
      <c r="C282" s="29"/>
      <c r="D282" s="25">
        <v>22</v>
      </c>
      <c r="E282" s="32" t="s">
        <v>243</v>
      </c>
      <c r="F282" s="24"/>
      <c r="G282" s="25">
        <v>22</v>
      </c>
      <c r="H282" s="32" t="s">
        <v>243</v>
      </c>
      <c r="I282" s="24"/>
      <c r="J282" s="25">
        <v>22</v>
      </c>
      <c r="K282" s="32" t="s">
        <v>243</v>
      </c>
      <c r="L282" s="24"/>
      <c r="M282" s="25">
        <v>22</v>
      </c>
      <c r="N282" s="32" t="s">
        <v>243</v>
      </c>
      <c r="O282" s="24"/>
      <c r="P282" s="25">
        <v>22</v>
      </c>
      <c r="Q282" s="32" t="s">
        <v>243</v>
      </c>
      <c r="R282" s="24"/>
      <c r="S282" s="25">
        <v>22</v>
      </c>
      <c r="T282" s="32" t="s">
        <v>243</v>
      </c>
      <c r="U282" s="24"/>
      <c r="V282" s="25">
        <v>22</v>
      </c>
      <c r="W282" s="32" t="s">
        <v>243</v>
      </c>
      <c r="X282" s="29"/>
      <c r="Y282" s="25">
        <v>22</v>
      </c>
      <c r="Z282" s="32" t="s">
        <v>243</v>
      </c>
    </row>
    <row r="283" spans="1:26">
      <c r="A283" s="25">
        <v>21</v>
      </c>
      <c r="B283" s="32"/>
      <c r="C283" s="29"/>
      <c r="D283" s="25">
        <v>21</v>
      </c>
      <c r="E283" s="32"/>
      <c r="F283" s="24"/>
      <c r="G283" s="25">
        <v>21</v>
      </c>
      <c r="H283" s="32"/>
      <c r="I283" s="24"/>
      <c r="J283" s="25">
        <v>21</v>
      </c>
      <c r="K283" s="32"/>
      <c r="L283" s="24"/>
      <c r="M283" s="25">
        <v>21</v>
      </c>
      <c r="N283" s="32"/>
      <c r="O283" s="24"/>
      <c r="P283" s="25">
        <v>21</v>
      </c>
      <c r="Q283" s="32"/>
      <c r="R283" s="24"/>
      <c r="S283" s="25">
        <v>21</v>
      </c>
      <c r="T283" s="32"/>
      <c r="U283" s="24"/>
      <c r="V283" s="25">
        <v>21</v>
      </c>
      <c r="W283" s="32"/>
      <c r="X283" s="29"/>
      <c r="Y283" s="25">
        <v>21</v>
      </c>
      <c r="Z283" s="32"/>
    </row>
    <row r="284" spans="1:26">
      <c r="A284" s="25">
        <v>20</v>
      </c>
      <c r="B284" s="32" t="s">
        <v>243</v>
      </c>
      <c r="C284" s="29"/>
      <c r="D284" s="25">
        <v>20</v>
      </c>
      <c r="E284" s="32" t="s">
        <v>243</v>
      </c>
      <c r="F284" s="24"/>
      <c r="G284" s="25">
        <v>20</v>
      </c>
      <c r="H284" s="32" t="s">
        <v>243</v>
      </c>
      <c r="I284" s="24"/>
      <c r="J284" s="25">
        <v>20</v>
      </c>
      <c r="K284" s="32" t="s">
        <v>243</v>
      </c>
      <c r="L284" s="24"/>
      <c r="M284" s="25">
        <v>20</v>
      </c>
      <c r="N284" s="32" t="s">
        <v>243</v>
      </c>
      <c r="O284" s="24"/>
      <c r="P284" s="25">
        <v>20</v>
      </c>
      <c r="Q284" s="32" t="s">
        <v>243</v>
      </c>
      <c r="R284" s="24"/>
      <c r="S284" s="25">
        <v>20</v>
      </c>
      <c r="T284" s="32" t="s">
        <v>243</v>
      </c>
      <c r="U284" s="24"/>
      <c r="V284" s="25">
        <v>20</v>
      </c>
      <c r="W284" s="32" t="s">
        <v>243</v>
      </c>
      <c r="X284" s="29"/>
      <c r="Y284" s="25">
        <v>20</v>
      </c>
      <c r="Z284" s="32" t="s">
        <v>243</v>
      </c>
    </row>
    <row r="285" spans="1:26">
      <c r="A285" s="25">
        <v>19</v>
      </c>
      <c r="B285" s="32"/>
      <c r="C285" s="29"/>
      <c r="D285" s="25">
        <v>19</v>
      </c>
      <c r="E285" s="32"/>
      <c r="F285" s="24"/>
      <c r="G285" s="25">
        <v>19</v>
      </c>
      <c r="H285" s="32"/>
      <c r="I285" s="24"/>
      <c r="J285" s="25">
        <v>19</v>
      </c>
      <c r="K285" s="32"/>
      <c r="L285" s="24"/>
      <c r="M285" s="25">
        <v>19</v>
      </c>
      <c r="N285" s="32"/>
      <c r="O285" s="24"/>
      <c r="P285" s="25">
        <v>19</v>
      </c>
      <c r="Q285" s="32"/>
      <c r="R285" s="24"/>
      <c r="S285" s="25">
        <v>19</v>
      </c>
      <c r="T285" s="32"/>
      <c r="U285" s="24"/>
      <c r="V285" s="25">
        <v>19</v>
      </c>
      <c r="W285" s="32"/>
      <c r="X285" s="29"/>
      <c r="Y285" s="25">
        <v>19</v>
      </c>
      <c r="Z285" s="32"/>
    </row>
    <row r="286" spans="1:26">
      <c r="A286" s="25">
        <v>18</v>
      </c>
      <c r="B286" s="32" t="s">
        <v>243</v>
      </c>
      <c r="C286" s="29"/>
      <c r="D286" s="25">
        <v>18</v>
      </c>
      <c r="E286" s="32" t="s">
        <v>243</v>
      </c>
      <c r="F286" s="24"/>
      <c r="G286" s="25">
        <v>18</v>
      </c>
      <c r="H286" s="32" t="s">
        <v>243</v>
      </c>
      <c r="I286" s="24"/>
      <c r="J286" s="25">
        <v>18</v>
      </c>
      <c r="K286" s="32" t="s">
        <v>243</v>
      </c>
      <c r="L286" s="24"/>
      <c r="M286" s="25">
        <v>18</v>
      </c>
      <c r="N286" s="32" t="s">
        <v>243</v>
      </c>
      <c r="O286" s="24"/>
      <c r="P286" s="25">
        <v>18</v>
      </c>
      <c r="Q286" s="32" t="s">
        <v>243</v>
      </c>
      <c r="R286" s="24"/>
      <c r="S286" s="25">
        <v>18</v>
      </c>
      <c r="T286" s="32" t="s">
        <v>243</v>
      </c>
      <c r="U286" s="24"/>
      <c r="V286" s="25">
        <v>18</v>
      </c>
      <c r="W286" s="32" t="s">
        <v>243</v>
      </c>
      <c r="X286" s="29"/>
      <c r="Y286" s="25">
        <v>18</v>
      </c>
      <c r="Z286" s="32" t="s">
        <v>243</v>
      </c>
    </row>
    <row r="287" spans="1:26">
      <c r="A287" s="25">
        <v>17</v>
      </c>
      <c r="B287" s="32"/>
      <c r="C287" s="29"/>
      <c r="D287" s="25">
        <v>17</v>
      </c>
      <c r="E287" s="32"/>
      <c r="F287" s="24"/>
      <c r="G287" s="25">
        <v>17</v>
      </c>
      <c r="H287" s="32"/>
      <c r="I287" s="24"/>
      <c r="J287" s="25">
        <v>17</v>
      </c>
      <c r="K287" s="32"/>
      <c r="L287" s="24"/>
      <c r="M287" s="25">
        <v>17</v>
      </c>
      <c r="N287" s="32"/>
      <c r="O287" s="24"/>
      <c r="P287" s="25">
        <v>17</v>
      </c>
      <c r="Q287" s="32"/>
      <c r="R287" s="24"/>
      <c r="S287" s="25">
        <v>17</v>
      </c>
      <c r="T287" s="32"/>
      <c r="U287" s="24"/>
      <c r="V287" s="25">
        <v>17</v>
      </c>
      <c r="W287" s="32"/>
      <c r="X287" s="29"/>
      <c r="Y287" s="25">
        <v>17</v>
      </c>
      <c r="Z287" s="32"/>
    </row>
    <row r="288" spans="1:26">
      <c r="A288" s="25">
        <v>16</v>
      </c>
      <c r="B288" s="32" t="s">
        <v>243</v>
      </c>
      <c r="C288" s="29"/>
      <c r="D288" s="25">
        <v>16</v>
      </c>
      <c r="E288" s="32" t="s">
        <v>243</v>
      </c>
      <c r="F288" s="24"/>
      <c r="G288" s="25">
        <v>16</v>
      </c>
      <c r="H288" s="32" t="s">
        <v>243</v>
      </c>
      <c r="I288" s="24"/>
      <c r="J288" s="25">
        <v>16</v>
      </c>
      <c r="K288" s="32" t="s">
        <v>243</v>
      </c>
      <c r="L288" s="24"/>
      <c r="M288" s="25">
        <v>16</v>
      </c>
      <c r="N288" s="32" t="s">
        <v>243</v>
      </c>
      <c r="O288" s="24"/>
      <c r="P288" s="25">
        <v>16</v>
      </c>
      <c r="Q288" s="32" t="s">
        <v>243</v>
      </c>
      <c r="R288" s="24"/>
      <c r="S288" s="25">
        <v>16</v>
      </c>
      <c r="T288" s="32" t="s">
        <v>243</v>
      </c>
      <c r="U288" s="24"/>
      <c r="V288" s="25">
        <v>16</v>
      </c>
      <c r="W288" s="32" t="s">
        <v>243</v>
      </c>
      <c r="X288" s="29"/>
      <c r="Y288" s="25">
        <v>16</v>
      </c>
      <c r="Z288" s="32" t="s">
        <v>243</v>
      </c>
    </row>
    <row r="289" spans="1:26">
      <c r="A289" s="25">
        <v>15</v>
      </c>
      <c r="B289" s="32"/>
      <c r="C289" s="29"/>
      <c r="D289" s="25">
        <v>15</v>
      </c>
      <c r="E289" s="32"/>
      <c r="F289" s="24"/>
      <c r="G289" s="25">
        <v>15</v>
      </c>
      <c r="H289" s="32"/>
      <c r="I289" s="24"/>
      <c r="J289" s="25">
        <v>15</v>
      </c>
      <c r="K289" s="32"/>
      <c r="L289" s="24"/>
      <c r="M289" s="25">
        <v>15</v>
      </c>
      <c r="N289" s="32"/>
      <c r="O289" s="24"/>
      <c r="P289" s="25">
        <v>15</v>
      </c>
      <c r="Q289" s="32"/>
      <c r="R289" s="24"/>
      <c r="S289" s="25">
        <v>15</v>
      </c>
      <c r="T289" s="32"/>
      <c r="U289" s="24"/>
      <c r="V289" s="25">
        <v>15</v>
      </c>
      <c r="W289" s="32"/>
      <c r="X289" s="29"/>
      <c r="Y289" s="25">
        <v>15</v>
      </c>
      <c r="Z289" s="32"/>
    </row>
    <row r="290" spans="1:26">
      <c r="A290" s="25">
        <v>14</v>
      </c>
      <c r="B290" s="32" t="s">
        <v>243</v>
      </c>
      <c r="C290" s="29"/>
      <c r="D290" s="25">
        <v>14</v>
      </c>
      <c r="E290" s="32" t="s">
        <v>243</v>
      </c>
      <c r="F290" s="24"/>
      <c r="G290" s="25">
        <v>14</v>
      </c>
      <c r="H290" s="32" t="s">
        <v>243</v>
      </c>
      <c r="I290" s="24"/>
      <c r="J290" s="25">
        <v>14</v>
      </c>
      <c r="K290" s="32" t="s">
        <v>243</v>
      </c>
      <c r="L290" s="24"/>
      <c r="M290" s="25">
        <v>14</v>
      </c>
      <c r="N290" s="32" t="s">
        <v>243</v>
      </c>
      <c r="O290" s="24"/>
      <c r="P290" s="25">
        <v>14</v>
      </c>
      <c r="Q290" s="32" t="s">
        <v>243</v>
      </c>
      <c r="R290" s="24"/>
      <c r="S290" s="25">
        <v>14</v>
      </c>
      <c r="T290" s="32" t="s">
        <v>243</v>
      </c>
      <c r="U290" s="24"/>
      <c r="V290" s="25">
        <v>14</v>
      </c>
      <c r="W290" s="32" t="s">
        <v>243</v>
      </c>
      <c r="X290" s="29"/>
      <c r="Y290" s="25">
        <v>14</v>
      </c>
      <c r="Z290" s="32" t="s">
        <v>243</v>
      </c>
    </row>
    <row r="291" spans="1:26">
      <c r="A291" s="25">
        <v>13</v>
      </c>
      <c r="B291" s="32"/>
      <c r="C291" s="29"/>
      <c r="D291" s="25">
        <v>13</v>
      </c>
      <c r="E291" s="32"/>
      <c r="F291" s="24"/>
      <c r="G291" s="25">
        <v>13</v>
      </c>
      <c r="H291" s="32"/>
      <c r="I291" s="24"/>
      <c r="J291" s="25">
        <v>13</v>
      </c>
      <c r="K291" s="32"/>
      <c r="L291" s="24"/>
      <c r="M291" s="25">
        <v>13</v>
      </c>
      <c r="N291" s="32"/>
      <c r="O291" s="24"/>
      <c r="P291" s="25">
        <v>13</v>
      </c>
      <c r="Q291" s="32"/>
      <c r="R291" s="24"/>
      <c r="S291" s="25">
        <v>13</v>
      </c>
      <c r="T291" s="32"/>
      <c r="U291" s="24"/>
      <c r="V291" s="25">
        <v>13</v>
      </c>
      <c r="W291" s="32"/>
      <c r="X291" s="29"/>
      <c r="Y291" s="25">
        <v>13</v>
      </c>
      <c r="Z291" s="32"/>
    </row>
    <row r="292" spans="1:26">
      <c r="A292" s="25">
        <v>12</v>
      </c>
      <c r="B292" s="32" t="s">
        <v>243</v>
      </c>
      <c r="C292" s="29"/>
      <c r="D292" s="25">
        <v>12</v>
      </c>
      <c r="E292" s="32" t="s">
        <v>243</v>
      </c>
      <c r="F292" s="24"/>
      <c r="G292" s="25">
        <v>12</v>
      </c>
      <c r="H292" s="32" t="s">
        <v>243</v>
      </c>
      <c r="I292" s="24"/>
      <c r="J292" s="25">
        <v>12</v>
      </c>
      <c r="K292" s="32" t="s">
        <v>243</v>
      </c>
      <c r="L292" s="24"/>
      <c r="M292" s="25">
        <v>12</v>
      </c>
      <c r="N292" s="32" t="s">
        <v>243</v>
      </c>
      <c r="O292" s="24"/>
      <c r="P292" s="25">
        <v>12</v>
      </c>
      <c r="Q292" s="32" t="s">
        <v>243</v>
      </c>
      <c r="R292" s="24"/>
      <c r="S292" s="25">
        <v>12</v>
      </c>
      <c r="T292" s="32" t="s">
        <v>243</v>
      </c>
      <c r="U292" s="24"/>
      <c r="V292" s="25">
        <v>12</v>
      </c>
      <c r="W292" s="32" t="s">
        <v>243</v>
      </c>
      <c r="X292" s="29"/>
      <c r="Y292" s="25">
        <v>12</v>
      </c>
      <c r="Z292" s="32" t="s">
        <v>243</v>
      </c>
    </row>
    <row r="293" spans="1:26">
      <c r="A293" s="25">
        <v>11</v>
      </c>
      <c r="B293" s="32"/>
      <c r="C293" s="29"/>
      <c r="D293" s="25">
        <v>11</v>
      </c>
      <c r="E293" s="32"/>
      <c r="F293" s="24"/>
      <c r="G293" s="25">
        <v>11</v>
      </c>
      <c r="H293" s="32"/>
      <c r="I293" s="24"/>
      <c r="J293" s="25">
        <v>11</v>
      </c>
      <c r="K293" s="32"/>
      <c r="L293" s="24"/>
      <c r="M293" s="25">
        <v>11</v>
      </c>
      <c r="N293" s="32"/>
      <c r="O293" s="24"/>
      <c r="P293" s="25">
        <v>11</v>
      </c>
      <c r="Q293" s="32"/>
      <c r="R293" s="24"/>
      <c r="S293" s="25">
        <v>11</v>
      </c>
      <c r="T293" s="32"/>
      <c r="U293" s="24"/>
      <c r="V293" s="25">
        <v>11</v>
      </c>
      <c r="W293" s="32"/>
      <c r="X293" s="29"/>
      <c r="Y293" s="25">
        <v>11</v>
      </c>
      <c r="Z293" s="32"/>
    </row>
    <row r="294" spans="1:26">
      <c r="A294" s="25">
        <v>10</v>
      </c>
      <c r="B294" s="32" t="s">
        <v>243</v>
      </c>
      <c r="C294" s="29"/>
      <c r="D294" s="25">
        <v>10</v>
      </c>
      <c r="E294" s="32" t="s">
        <v>243</v>
      </c>
      <c r="F294" s="24"/>
      <c r="G294" s="25">
        <v>10</v>
      </c>
      <c r="H294" s="32" t="s">
        <v>243</v>
      </c>
      <c r="I294" s="24"/>
      <c r="J294" s="25">
        <v>10</v>
      </c>
      <c r="K294" s="32" t="s">
        <v>243</v>
      </c>
      <c r="L294" s="24"/>
      <c r="M294" s="25">
        <v>10</v>
      </c>
      <c r="N294" s="32" t="s">
        <v>243</v>
      </c>
      <c r="O294" s="24"/>
      <c r="P294" s="25">
        <v>10</v>
      </c>
      <c r="Q294" s="32" t="s">
        <v>243</v>
      </c>
      <c r="R294" s="24"/>
      <c r="S294" s="25">
        <v>10</v>
      </c>
      <c r="T294" s="32" t="s">
        <v>243</v>
      </c>
      <c r="U294" s="24"/>
      <c r="V294" s="25">
        <v>10</v>
      </c>
      <c r="W294" s="32" t="s">
        <v>243</v>
      </c>
      <c r="X294" s="29"/>
      <c r="Y294" s="25">
        <v>10</v>
      </c>
      <c r="Z294" s="32" t="s">
        <v>243</v>
      </c>
    </row>
    <row r="295" spans="1:26">
      <c r="A295" s="25">
        <v>9</v>
      </c>
      <c r="B295" s="32"/>
      <c r="C295" s="29"/>
      <c r="D295" s="25">
        <v>9</v>
      </c>
      <c r="E295" s="32"/>
      <c r="F295" s="24"/>
      <c r="G295" s="25">
        <v>9</v>
      </c>
      <c r="H295" s="32"/>
      <c r="I295" s="24"/>
      <c r="J295" s="25">
        <v>9</v>
      </c>
      <c r="K295" s="32"/>
      <c r="L295" s="24"/>
      <c r="M295" s="25">
        <v>9</v>
      </c>
      <c r="N295" s="32"/>
      <c r="O295" s="24"/>
      <c r="P295" s="25">
        <v>9</v>
      </c>
      <c r="Q295" s="32"/>
      <c r="R295" s="24"/>
      <c r="S295" s="25">
        <v>9</v>
      </c>
      <c r="T295" s="32"/>
      <c r="U295" s="24"/>
      <c r="V295" s="25">
        <v>9</v>
      </c>
      <c r="W295" s="32"/>
      <c r="X295" s="29"/>
      <c r="Y295" s="25">
        <v>9</v>
      </c>
      <c r="Z295" s="32"/>
    </row>
    <row r="296" spans="1:26">
      <c r="A296" s="25">
        <v>8</v>
      </c>
      <c r="B296" s="32">
        <v>6</v>
      </c>
      <c r="C296" s="29"/>
      <c r="D296" s="25">
        <v>8</v>
      </c>
      <c r="E296" s="32">
        <v>6</v>
      </c>
      <c r="F296" s="24"/>
      <c r="G296" s="25">
        <v>8</v>
      </c>
      <c r="H296" s="32">
        <v>6</v>
      </c>
      <c r="I296" s="24"/>
      <c r="J296" s="25">
        <v>8</v>
      </c>
      <c r="K296" s="32">
        <v>6</v>
      </c>
      <c r="L296" s="24"/>
      <c r="M296" s="25">
        <v>8</v>
      </c>
      <c r="N296" s="32">
        <v>6</v>
      </c>
      <c r="O296" s="24"/>
      <c r="P296" s="25">
        <v>8</v>
      </c>
      <c r="Q296" s="32">
        <v>6</v>
      </c>
      <c r="R296" s="24"/>
      <c r="S296" s="25">
        <v>8</v>
      </c>
      <c r="T296" s="32">
        <v>6</v>
      </c>
      <c r="U296" s="24"/>
      <c r="V296" s="25">
        <v>8</v>
      </c>
      <c r="W296" s="32">
        <v>6</v>
      </c>
      <c r="X296" s="29"/>
      <c r="Y296" s="25">
        <v>8</v>
      </c>
      <c r="Z296" s="32">
        <v>6</v>
      </c>
    </row>
    <row r="297" spans="1:26">
      <c r="A297" s="25">
        <v>7</v>
      </c>
      <c r="B297" s="32"/>
      <c r="C297" s="29"/>
      <c r="D297" s="25">
        <v>7</v>
      </c>
      <c r="E297" s="32"/>
      <c r="F297" s="24"/>
      <c r="G297" s="25">
        <v>7</v>
      </c>
      <c r="H297" s="32"/>
      <c r="I297" s="24"/>
      <c r="J297" s="25">
        <v>7</v>
      </c>
      <c r="K297" s="32"/>
      <c r="L297" s="24"/>
      <c r="M297" s="25">
        <v>7</v>
      </c>
      <c r="N297" s="32"/>
      <c r="O297" s="24"/>
      <c r="P297" s="25">
        <v>7</v>
      </c>
      <c r="Q297" s="32"/>
      <c r="R297" s="24"/>
      <c r="S297" s="25">
        <v>7</v>
      </c>
      <c r="T297" s="32"/>
      <c r="U297" s="24"/>
      <c r="V297" s="25">
        <v>7</v>
      </c>
      <c r="W297" s="32"/>
      <c r="X297" s="29"/>
      <c r="Y297" s="25">
        <v>7</v>
      </c>
      <c r="Z297" s="32"/>
    </row>
    <row r="298" spans="1:26">
      <c r="A298" s="25">
        <v>6</v>
      </c>
      <c r="B298" s="32" t="s">
        <v>243</v>
      </c>
      <c r="C298" s="29"/>
      <c r="D298" s="25">
        <v>6</v>
      </c>
      <c r="E298" s="32" t="s">
        <v>243</v>
      </c>
      <c r="F298" s="24"/>
      <c r="G298" s="25">
        <v>6</v>
      </c>
      <c r="H298" s="32" t="s">
        <v>243</v>
      </c>
      <c r="I298" s="24"/>
      <c r="J298" s="25">
        <v>6</v>
      </c>
      <c r="K298" s="32" t="s">
        <v>243</v>
      </c>
      <c r="L298" s="24"/>
      <c r="M298" s="25">
        <v>6</v>
      </c>
      <c r="N298" s="32" t="s">
        <v>243</v>
      </c>
      <c r="O298" s="24"/>
      <c r="P298" s="25">
        <v>6</v>
      </c>
      <c r="Q298" s="32" t="s">
        <v>243</v>
      </c>
      <c r="R298" s="24"/>
      <c r="S298" s="25">
        <v>6</v>
      </c>
      <c r="T298" s="32" t="s">
        <v>243</v>
      </c>
      <c r="U298" s="24"/>
      <c r="V298" s="25">
        <v>6</v>
      </c>
      <c r="W298" s="32" t="s">
        <v>243</v>
      </c>
      <c r="X298" s="29"/>
      <c r="Y298" s="25">
        <v>6</v>
      </c>
      <c r="Z298" s="32" t="s">
        <v>243</v>
      </c>
    </row>
    <row r="299" spans="1:26">
      <c r="A299" s="25">
        <v>5</v>
      </c>
      <c r="B299" s="32"/>
      <c r="C299" s="29"/>
      <c r="D299" s="25">
        <v>5</v>
      </c>
      <c r="E299" s="32"/>
      <c r="F299" s="24"/>
      <c r="G299" s="25">
        <v>5</v>
      </c>
      <c r="H299" s="32"/>
      <c r="I299" s="24"/>
      <c r="J299" s="25">
        <v>5</v>
      </c>
      <c r="K299" s="32"/>
      <c r="L299" s="24"/>
      <c r="M299" s="25">
        <v>5</v>
      </c>
      <c r="N299" s="32"/>
      <c r="O299" s="24"/>
      <c r="P299" s="25">
        <v>5</v>
      </c>
      <c r="Q299" s="32"/>
      <c r="R299" s="24"/>
      <c r="S299" s="25">
        <v>5</v>
      </c>
      <c r="T299" s="32"/>
      <c r="U299" s="24"/>
      <c r="V299" s="25">
        <v>5</v>
      </c>
      <c r="W299" s="32"/>
      <c r="X299" s="29"/>
      <c r="Y299" s="25">
        <v>5</v>
      </c>
      <c r="Z299" s="32"/>
    </row>
    <row r="300" spans="1:26">
      <c r="A300" s="25">
        <v>4</v>
      </c>
      <c r="B300" s="32" t="s">
        <v>243</v>
      </c>
      <c r="C300" s="29"/>
      <c r="D300" s="25">
        <v>4</v>
      </c>
      <c r="E300" s="32" t="s">
        <v>243</v>
      </c>
      <c r="F300" s="24"/>
      <c r="G300" s="25">
        <v>4</v>
      </c>
      <c r="H300" s="32" t="s">
        <v>243</v>
      </c>
      <c r="I300" s="24"/>
      <c r="J300" s="25">
        <v>4</v>
      </c>
      <c r="K300" s="32" t="s">
        <v>243</v>
      </c>
      <c r="L300" s="24"/>
      <c r="M300" s="25">
        <v>4</v>
      </c>
      <c r="N300" s="32" t="s">
        <v>243</v>
      </c>
      <c r="O300" s="24"/>
      <c r="P300" s="25">
        <v>4</v>
      </c>
      <c r="Q300" s="32" t="s">
        <v>243</v>
      </c>
      <c r="R300" s="24"/>
      <c r="S300" s="25">
        <v>4</v>
      </c>
      <c r="T300" s="32" t="s">
        <v>243</v>
      </c>
      <c r="U300" s="24"/>
      <c r="V300" s="25">
        <v>4</v>
      </c>
      <c r="W300" s="32" t="s">
        <v>243</v>
      </c>
      <c r="X300" s="29"/>
      <c r="Y300" s="25">
        <v>4</v>
      </c>
      <c r="Z300" s="32" t="s">
        <v>243</v>
      </c>
    </row>
    <row r="301" spans="1:26">
      <c r="A301" s="25">
        <v>3</v>
      </c>
      <c r="B301" s="32"/>
      <c r="C301" s="29"/>
      <c r="D301" s="25">
        <v>3</v>
      </c>
      <c r="E301" s="32"/>
      <c r="F301" s="24"/>
      <c r="G301" s="25">
        <v>3</v>
      </c>
      <c r="H301" s="32"/>
      <c r="I301" s="24"/>
      <c r="J301" s="25">
        <v>3</v>
      </c>
      <c r="K301" s="32"/>
      <c r="L301" s="24"/>
      <c r="M301" s="25">
        <v>3</v>
      </c>
      <c r="N301" s="32"/>
      <c r="O301" s="24"/>
      <c r="P301" s="25">
        <v>3</v>
      </c>
      <c r="Q301" s="32"/>
      <c r="R301" s="24"/>
      <c r="S301" s="25">
        <v>3</v>
      </c>
      <c r="T301" s="32"/>
      <c r="U301" s="24"/>
      <c r="V301" s="25">
        <v>3</v>
      </c>
      <c r="W301" s="32"/>
      <c r="X301" s="29"/>
      <c r="Y301" s="25">
        <v>3</v>
      </c>
      <c r="Z301" s="32"/>
    </row>
    <row r="302" spans="1:26">
      <c r="A302" s="25">
        <v>2</v>
      </c>
      <c r="B302" s="32" t="s">
        <v>243</v>
      </c>
      <c r="C302" s="29"/>
      <c r="D302" s="25">
        <v>2</v>
      </c>
      <c r="E302" s="32" t="s">
        <v>243</v>
      </c>
      <c r="F302" s="24"/>
      <c r="G302" s="25">
        <v>2</v>
      </c>
      <c r="H302" s="32" t="s">
        <v>243</v>
      </c>
      <c r="I302" s="24"/>
      <c r="J302" s="25">
        <v>2</v>
      </c>
      <c r="K302" s="32" t="s">
        <v>243</v>
      </c>
      <c r="L302" s="24"/>
      <c r="M302" s="25">
        <v>2</v>
      </c>
      <c r="N302" s="32" t="s">
        <v>243</v>
      </c>
      <c r="O302" s="24"/>
      <c r="P302" s="25">
        <v>2</v>
      </c>
      <c r="Q302" s="32" t="s">
        <v>243</v>
      </c>
      <c r="R302" s="24"/>
      <c r="S302" s="25">
        <v>2</v>
      </c>
      <c r="T302" s="32" t="s">
        <v>243</v>
      </c>
      <c r="U302" s="24"/>
      <c r="V302" s="25">
        <v>2</v>
      </c>
      <c r="W302" s="32" t="s">
        <v>243</v>
      </c>
      <c r="X302" s="29"/>
      <c r="Y302" s="25">
        <v>2</v>
      </c>
      <c r="Z302" s="32" t="s">
        <v>243</v>
      </c>
    </row>
    <row r="303" spans="1:26">
      <c r="A303" s="30">
        <v>1</v>
      </c>
      <c r="B303" s="32"/>
      <c r="C303" s="29"/>
      <c r="D303" s="30">
        <v>1</v>
      </c>
      <c r="E303" s="32"/>
      <c r="F303" s="24"/>
      <c r="G303" s="30">
        <v>1</v>
      </c>
      <c r="H303" s="32"/>
      <c r="I303" s="24"/>
      <c r="J303" s="30">
        <v>1</v>
      </c>
      <c r="K303" s="32"/>
      <c r="L303" s="24"/>
      <c r="M303" s="30">
        <v>1</v>
      </c>
      <c r="N303" s="32"/>
      <c r="O303" s="24"/>
      <c r="P303" s="30">
        <v>1</v>
      </c>
      <c r="Q303" s="32"/>
      <c r="R303" s="24"/>
      <c r="S303" s="30">
        <v>1</v>
      </c>
      <c r="T303" s="32"/>
      <c r="U303" s="24"/>
      <c r="V303" s="30">
        <v>1</v>
      </c>
      <c r="W303" s="32"/>
      <c r="X303" s="29"/>
      <c r="Y303" s="30">
        <v>1</v>
      </c>
      <c r="Z303" s="32"/>
    </row>
    <row r="304" spans="1:26">
      <c r="A304" s="30">
        <v>0</v>
      </c>
      <c r="B304" s="32" t="s">
        <v>243</v>
      </c>
      <c r="C304" s="29"/>
      <c r="D304" s="30">
        <v>0</v>
      </c>
      <c r="E304" s="32" t="s">
        <v>243</v>
      </c>
      <c r="F304" s="24"/>
      <c r="G304" s="30">
        <v>0</v>
      </c>
      <c r="H304" s="32" t="s">
        <v>243</v>
      </c>
      <c r="I304" s="24"/>
      <c r="J304" s="30">
        <v>0</v>
      </c>
      <c r="K304" s="32" t="s">
        <v>243</v>
      </c>
      <c r="L304" s="24"/>
      <c r="M304" s="30">
        <v>0</v>
      </c>
      <c r="N304" s="32" t="s">
        <v>243</v>
      </c>
      <c r="O304" s="24"/>
      <c r="P304" s="30">
        <v>0</v>
      </c>
      <c r="Q304" s="32" t="s">
        <v>243</v>
      </c>
      <c r="R304" s="24"/>
      <c r="S304" s="30">
        <v>0</v>
      </c>
      <c r="T304" s="32" t="s">
        <v>243</v>
      </c>
      <c r="U304" s="24"/>
      <c r="V304" s="30">
        <v>0</v>
      </c>
      <c r="W304" s="32" t="s">
        <v>243</v>
      </c>
      <c r="X304" s="29"/>
      <c r="Y304" s="30">
        <v>0</v>
      </c>
      <c r="Z304" s="32" t="s">
        <v>243</v>
      </c>
    </row>
    <row r="305" spans="1:26">
      <c r="A305" s="30">
        <v>0</v>
      </c>
      <c r="B305" s="32" t="s">
        <v>243</v>
      </c>
      <c r="C305" s="24"/>
      <c r="D305" s="30">
        <v>0</v>
      </c>
      <c r="E305" s="32" t="s">
        <v>243</v>
      </c>
      <c r="F305" s="24"/>
      <c r="G305" s="30">
        <v>0</v>
      </c>
      <c r="H305" s="32" t="s">
        <v>243</v>
      </c>
      <c r="I305" s="24"/>
      <c r="J305" s="30">
        <v>0</v>
      </c>
      <c r="K305" s="32" t="s">
        <v>243</v>
      </c>
      <c r="L305" s="24"/>
      <c r="M305" s="30">
        <v>0</v>
      </c>
      <c r="N305" s="32" t="s">
        <v>243</v>
      </c>
      <c r="O305" s="24"/>
      <c r="P305" s="30">
        <v>0</v>
      </c>
      <c r="Q305" s="32" t="s">
        <v>243</v>
      </c>
      <c r="R305" s="24"/>
      <c r="S305" s="30">
        <v>0</v>
      </c>
      <c r="T305" s="32" t="s">
        <v>243</v>
      </c>
      <c r="U305" s="24"/>
      <c r="V305" s="30">
        <v>0</v>
      </c>
      <c r="W305" s="32" t="s">
        <v>243</v>
      </c>
      <c r="X305" s="29"/>
      <c r="Y305" s="30">
        <v>0</v>
      </c>
      <c r="Z305" s="32" t="s">
        <v>243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BM77"/>
  <sheetViews>
    <sheetView zoomScale="90" zoomScaleNormal="90" workbookViewId="0">
      <selection activeCell="AL3" sqref="AL3"/>
    </sheetView>
  </sheetViews>
  <sheetFormatPr baseColWidth="10" defaultRowHeight="15"/>
  <cols>
    <col min="1" max="1" width="6.42578125" style="8" bestFit="1" customWidth="1"/>
    <col min="2" max="4" width="4.42578125" style="8" bestFit="1" customWidth="1"/>
    <col min="5" max="7" width="4.28515625" style="8" bestFit="1" customWidth="1"/>
    <col min="8" max="8" width="5.28515625" style="8" customWidth="1"/>
    <col min="9" max="9" width="5.7109375" style="8" bestFit="1" customWidth="1"/>
    <col min="10" max="10" width="6.140625" style="8" bestFit="1" customWidth="1"/>
    <col min="11" max="11" width="14.5703125" style="8" bestFit="1" customWidth="1"/>
    <col min="12" max="17" width="13.7109375" style="8" customWidth="1"/>
    <col min="18" max="35" width="14.7109375" style="8" customWidth="1"/>
    <col min="36" max="36" width="12.85546875" style="8" customWidth="1"/>
    <col min="37" max="37" width="14.42578125" style="8" customWidth="1"/>
    <col min="38" max="38" width="14.7109375" style="8" customWidth="1"/>
    <col min="39" max="39" width="4.7109375" style="8" customWidth="1"/>
    <col min="40" max="40" width="14.7109375" style="8" customWidth="1"/>
    <col min="41" max="41" width="4.7109375" style="8" customWidth="1"/>
    <col min="42" max="42" width="13.85546875" style="8" customWidth="1"/>
    <col min="43" max="43" width="4.7109375" style="8" customWidth="1"/>
    <col min="44" max="44" width="15.42578125" style="8" customWidth="1"/>
    <col min="45" max="45" width="4.7109375" style="8" customWidth="1"/>
    <col min="46" max="46" width="13.85546875" style="8" customWidth="1"/>
    <col min="47" max="47" width="4.7109375" style="8" customWidth="1"/>
    <col min="48" max="48" width="13.85546875" style="8" customWidth="1"/>
    <col min="49" max="49" width="4.7109375" style="8" customWidth="1"/>
    <col min="50" max="50" width="13.85546875" style="8" customWidth="1"/>
    <col min="51" max="51" width="4.7109375" style="8" customWidth="1"/>
    <col min="52" max="52" width="13.85546875" style="8" customWidth="1"/>
    <col min="53" max="53" width="4.7109375" style="8" customWidth="1"/>
    <col min="54" max="54" width="9.5703125" style="8" hidden="1" customWidth="1"/>
    <col min="55" max="62" width="11.42578125" style="8"/>
    <col min="63" max="63" width="14.85546875" style="8" bestFit="1" customWidth="1"/>
    <col min="64" max="65" width="14.85546875" style="8" customWidth="1"/>
    <col min="66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24</v>
      </c>
      <c r="D1" s="504" t="s">
        <v>0</v>
      </c>
      <c r="E1" s="505"/>
      <c r="F1" s="506"/>
      <c r="G1" s="119">
        <v>2</v>
      </c>
      <c r="H1" s="8"/>
      <c r="I1" s="128">
        <f>J1</f>
        <v>301</v>
      </c>
      <c r="J1" s="105">
        <v>301</v>
      </c>
      <c r="K1" s="8"/>
      <c r="L1" s="120" t="s">
        <v>242</v>
      </c>
      <c r="M1" s="121" t="s">
        <v>495</v>
      </c>
      <c r="N1" s="121" t="s">
        <v>242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3" t="str">
        <f>IF(ISERROR(VLOOKUP(T6,'Checkouttabelle 2'!$A$1:$B$171,1,0)),"",VLOOKUP(T6,'Checkouttabelle 2'!$A$1:$B$171,2,0))</f>
        <v/>
      </c>
      <c r="U1" s="13" t="str">
        <f>IF(ISERROR(VLOOKUP(U6,'Checkouttabelle 2'!$A$1:$B$171,1,0)),"",VLOOKUP(U6,'Checkouttabelle 2'!$A$1:$B$171,2,0))</f>
        <v/>
      </c>
      <c r="V1" s="13" t="str">
        <f>IF(ISERROR(VLOOKUP(V6,'Checkouttabelle 2'!$A$1:$B$171,1,0)),"",VLOOKUP(V6,'Checkouttabelle 2'!$A$1:$B$171,2,0))</f>
        <v/>
      </c>
      <c r="W1" s="13" t="str">
        <f>IF(ISERROR(VLOOKUP(W6,'Checkouttabelle 2'!$A$1:$B$171,1,0)),"",VLOOKUP(W6,'Checkouttabelle 2'!$A$1:$B$171,2,0))</f>
        <v/>
      </c>
      <c r="X1" s="13" t="str">
        <f>IF(ISERROR(VLOOKUP(X6,'Checkouttabelle 2'!$A$1:$B$171,1,0)),"",VLOOKUP(X6,'Checkouttabelle 2'!$A$1:$B$171,2,0))</f>
        <v/>
      </c>
      <c r="Y1" s="13" t="str">
        <f>IF(ISERROR(VLOOKUP(Y6,'Checkouttabelle 2'!$A$1:$B$171,1,0)),"",VLOOKUP(Y6,'Checkouttabelle 2'!$A$1:$B$171,2,0))</f>
        <v/>
      </c>
      <c r="Z1" s="13" t="str">
        <f>IF(ISERROR(VLOOKUP(Z6,'Checkouttabelle 2'!$A$1:$B$171,1,0)),"",VLOOKUP(Z6,'Checkouttabelle 2'!$A$1:$B$171,2,0))</f>
        <v/>
      </c>
      <c r="AA1" s="13" t="str">
        <f>IF(ISERROR(VLOOKUP(AA6,'Checkouttabelle 2'!$A$1:$B$171,1,0)),"",VLOOKUP(AA6,'Checkouttabelle 2'!$A$1:$B$171,2,0))</f>
        <v/>
      </c>
      <c r="AB1" s="13" t="str">
        <f>IF(ISERROR(VLOOKUP(AB6,'Checkouttabelle 2'!$A$1:$B$171,1,0)),"",VLOOKUP(AB6,'Checkouttabelle 2'!$A$1:$B$171,2,0))</f>
        <v/>
      </c>
      <c r="AC1" s="13" t="str">
        <f>IF(ISERROR(VLOOKUP(AC6,'Checkouttabelle 2'!$A$1:$B$171,1,0)),"",VLOOKUP(AC6,'Checkouttabelle 2'!$A$1:$B$171,2,0))</f>
        <v/>
      </c>
      <c r="AD1" s="13" t="str">
        <f>IF(ISERROR(VLOOKUP(AD6,'Checkouttabelle 2'!$A$1:$B$171,1,0)),"",VLOOKUP(AD6,'Checkouttabelle 2'!$A$1:$B$171,2,0))</f>
        <v/>
      </c>
      <c r="AE1" s="13" t="str">
        <f>IF(ISERROR(VLOOKUP(AE6,'Checkouttabelle 2'!$A$1:$B$171,1,0)),"",VLOOKUP(AE6,'Checkouttabelle 2'!$A$1:$B$171,2,0))</f>
        <v/>
      </c>
      <c r="AF1" s="13" t="str">
        <f>IF(ISERROR(VLOOKUP(AF6,'Checkouttabelle 2'!$A$1:$B$171,1,0)),"",VLOOKUP(AF6,'Checkouttabelle 2'!$A$1:$B$171,2,0))</f>
        <v/>
      </c>
      <c r="AG1" s="13" t="str">
        <f>IF(ISERROR(VLOOKUP(AG6,'Checkouttabelle 2'!$A$1:$B$171,1,0)),"",VLOOKUP(AG6,'Checkouttabelle 2'!$A$1:$B$171,2,0))</f>
        <v/>
      </c>
      <c r="AH1" s="13" t="str">
        <f>IF(ISERROR(VLOOKUP(AH6,'Checkouttabelle 2'!$A$1:$B$171,1,0)),"",VLOOKUP(AH6,'Checkouttabelle 2'!$A$1:$B$171,2,0))</f>
        <v/>
      </c>
      <c r="AI1" s="13" t="str">
        <f>IF(ISERROR(VLOOKUP(AI6,'Checkouttabelle 2'!$A$1:$B$171,1,0)),"",VLOOKUP(AI6,'Checkouttabelle 2'!$A$1:$B$171,2,0))</f>
        <v/>
      </c>
      <c r="AJ1" s="110" t="s">
        <v>279</v>
      </c>
      <c r="AK1" s="110" t="s">
        <v>275</v>
      </c>
      <c r="AL1" s="535" t="s">
        <v>8</v>
      </c>
      <c r="AM1" s="536"/>
      <c r="AN1" s="537"/>
      <c r="AO1" s="111"/>
      <c r="AP1" s="535" t="s">
        <v>10</v>
      </c>
      <c r="AQ1" s="536"/>
      <c r="AR1" s="537"/>
      <c r="AS1" s="112"/>
      <c r="AT1" s="535" t="s">
        <v>9</v>
      </c>
      <c r="AU1" s="536"/>
      <c r="AV1" s="537"/>
      <c r="AW1" s="111"/>
      <c r="AX1" s="535" t="s">
        <v>309</v>
      </c>
      <c r="AY1" s="536"/>
      <c r="AZ1" s="537"/>
      <c r="BA1" s="113"/>
      <c r="BB1" s="114">
        <v>1</v>
      </c>
      <c r="BC1" s="574" t="s">
        <v>290</v>
      </c>
      <c r="BD1" s="574"/>
      <c r="BE1" s="574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39" customHeight="1" thickTop="1" thickBot="1">
      <c r="A2" s="500"/>
      <c r="K2" s="551" t="s">
        <v>8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83" t="s">
        <v>253</v>
      </c>
      <c r="S2" s="83" t="s">
        <v>254</v>
      </c>
      <c r="T2" s="83" t="s">
        <v>263</v>
      </c>
      <c r="U2" s="83" t="s">
        <v>264</v>
      </c>
      <c r="V2" s="83" t="s">
        <v>265</v>
      </c>
      <c r="W2" s="83" t="s">
        <v>266</v>
      </c>
      <c r="X2" s="7" t="s">
        <v>267</v>
      </c>
      <c r="Y2" s="7" t="s">
        <v>268</v>
      </c>
      <c r="Z2" s="7" t="s">
        <v>269</v>
      </c>
      <c r="AA2" s="7" t="s">
        <v>270</v>
      </c>
      <c r="AB2" s="7" t="s">
        <v>255</v>
      </c>
      <c r="AC2" s="7" t="s">
        <v>256</v>
      </c>
      <c r="AD2" s="83" t="s">
        <v>257</v>
      </c>
      <c r="AE2" s="83" t="s">
        <v>258</v>
      </c>
      <c r="AF2" s="83" t="s">
        <v>259</v>
      </c>
      <c r="AG2" s="83" t="s">
        <v>260</v>
      </c>
      <c r="AH2" s="83" t="s">
        <v>261</v>
      </c>
      <c r="AI2" s="83" t="s">
        <v>262</v>
      </c>
      <c r="AJ2" s="52" t="str">
        <f>LARGE($AL$4:$AY$4,$BB$1)&amp;"  "&amp;"Ø"</f>
        <v>0  Ø</v>
      </c>
      <c r="AK2" s="90" t="str">
        <f>IFERROR(LARGE($B$18:$I$25,$BB$1),"")</f>
        <v/>
      </c>
      <c r="AL2" s="79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107" t="s">
        <v>247</v>
      </c>
      <c r="BD2" s="107" t="s">
        <v>248</v>
      </c>
      <c r="BE2" s="107" t="s">
        <v>249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46.5" customHeight="1" thickTop="1" thickBot="1">
      <c r="A3" s="39"/>
      <c r="B3" s="70" t="s">
        <v>283</v>
      </c>
      <c r="C3" s="71" t="s">
        <v>284</v>
      </c>
      <c r="D3" s="127" t="s">
        <v>285</v>
      </c>
      <c r="E3" s="70" t="s">
        <v>283</v>
      </c>
      <c r="F3" s="71" t="s">
        <v>284</v>
      </c>
      <c r="G3" s="127" t="s">
        <v>285</v>
      </c>
      <c r="K3" s="552"/>
      <c r="L3" s="34" t="s">
        <v>7</v>
      </c>
      <c r="M3" s="5" t="s">
        <v>3</v>
      </c>
      <c r="N3" s="5" t="str">
        <f>M3</f>
        <v>Rainer</v>
      </c>
      <c r="O3" s="5" t="str">
        <f>L3</f>
        <v>Thomas</v>
      </c>
      <c r="P3" s="5" t="str">
        <f>O3</f>
        <v>Thomas</v>
      </c>
      <c r="Q3" s="6" t="str">
        <f>N3</f>
        <v>Rainer</v>
      </c>
      <c r="R3" s="132" t="s">
        <v>363</v>
      </c>
      <c r="S3" s="84" t="s">
        <v>364</v>
      </c>
      <c r="T3" s="84" t="str">
        <f>S3</f>
        <v>Anja</v>
      </c>
      <c r="U3" s="84" t="str">
        <f>R3</f>
        <v>Guddi</v>
      </c>
      <c r="V3" s="84" t="str">
        <f>U3</f>
        <v>Guddi</v>
      </c>
      <c r="W3" s="84" t="str">
        <f>T3</f>
        <v>Anja</v>
      </c>
      <c r="X3" s="6" t="s">
        <v>245</v>
      </c>
      <c r="Y3" s="6" t="s">
        <v>2</v>
      </c>
      <c r="Z3" s="6" t="str">
        <f>Y3</f>
        <v>Adde</v>
      </c>
      <c r="AA3" s="6" t="str">
        <f>X3</f>
        <v>Dieter</v>
      </c>
      <c r="AB3" s="6" t="str">
        <f>AA3</f>
        <v>Dieter</v>
      </c>
      <c r="AC3" s="6" t="str">
        <f>Z3</f>
        <v>Adde</v>
      </c>
      <c r="AD3" s="84" t="s">
        <v>246</v>
      </c>
      <c r="AE3" s="84" t="s">
        <v>308</v>
      </c>
      <c r="AF3" s="84" t="str">
        <f>AE3</f>
        <v>Iris</v>
      </c>
      <c r="AG3" s="84" t="str">
        <f>AD3</f>
        <v>Carmen</v>
      </c>
      <c r="AH3" s="84" t="str">
        <f>AG3</f>
        <v>Carmen</v>
      </c>
      <c r="AI3" s="84" t="str">
        <f>AF3</f>
        <v>Iris</v>
      </c>
      <c r="AJ3" s="538" t="s">
        <v>280</v>
      </c>
      <c r="AK3" s="554" t="s">
        <v>276</v>
      </c>
      <c r="AL3" s="98" t="str">
        <f>L3</f>
        <v>Thomas</v>
      </c>
      <c r="AM3" s="43">
        <f>COUNTIF(L5,301)+COUNTIF(O5,301)+COUNTIF(P5,301)+COUNTIF(L5,501)+COUNTIF(O5,501)+COUNTIF(P5,501)</f>
        <v>1</v>
      </c>
      <c r="AN3" s="99" t="str">
        <f>M3</f>
        <v>Rainer</v>
      </c>
      <c r="AO3" s="43">
        <f>COUNTIF(M5,301)+COUNTIF(N5,301)+COUNTIF(Q5,301)+COUNTIF(M5,501)+COUNTIF(N5,501)+COUNTIF(Q5,501)</f>
        <v>1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X3</f>
        <v>Dieter</v>
      </c>
      <c r="AU3" s="43">
        <f>COUNTIF(X5,301)+COUNTIF(AA5,301)+COUNTIF(AB5,301)+COUNTIF(X5,501)+COUNTIF(AA5,501)+COUNTIF(AB5,501)</f>
        <v>0</v>
      </c>
      <c r="AV3" s="101" t="str">
        <f>Y3</f>
        <v>Adde</v>
      </c>
      <c r="AW3" s="43">
        <f>COUNTIF(Y5,301)+COUNTIF(Z5,301)+COUNTIF(AC5,301)+COUNTIF(Y5,501)+COUNTIF(Z5,501)+COUNTIF(AC5,501)</f>
        <v>0</v>
      </c>
      <c r="AX3" s="101" t="str">
        <f>AD3</f>
        <v>Carmen</v>
      </c>
      <c r="AY3" s="43">
        <f>COUNTIF(AD5,301)+COUNTIF(AG5,301)+COUNTIF(AH5,301)+COUNTIF(AD5,501)+COUNTIF(AG5,501)+COUNTIF(AH5,501)</f>
        <v>0</v>
      </c>
      <c r="AZ3" s="105" t="str">
        <f>AE3</f>
        <v>Iris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L32</f>
        <v>0</v>
      </c>
      <c r="BE3" s="82">
        <f>L33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46.5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K4" s="38" t="s">
        <v>4</v>
      </c>
      <c r="L4" s="1">
        <f t="shared" ref="L4:S4" si="0">$I$1</f>
        <v>301</v>
      </c>
      <c r="M4" s="33">
        <f t="shared" si="0"/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">
        <f t="shared" ref="T4:AI4" si="1">$I$1</f>
        <v>301</v>
      </c>
      <c r="U4" s="1">
        <f t="shared" si="1"/>
        <v>301</v>
      </c>
      <c r="V4" s="1">
        <f t="shared" si="1"/>
        <v>301</v>
      </c>
      <c r="W4" s="1">
        <f t="shared" si="1"/>
        <v>301</v>
      </c>
      <c r="X4" s="1">
        <f t="shared" si="1"/>
        <v>301</v>
      </c>
      <c r="Y4" s="1">
        <f t="shared" si="1"/>
        <v>301</v>
      </c>
      <c r="Z4" s="1">
        <f t="shared" si="1"/>
        <v>301</v>
      </c>
      <c r="AA4" s="1">
        <f t="shared" si="1"/>
        <v>301</v>
      </c>
      <c r="AB4" s="1">
        <f t="shared" si="1"/>
        <v>301</v>
      </c>
      <c r="AC4" s="1">
        <f t="shared" si="1"/>
        <v>301</v>
      </c>
      <c r="AD4" s="1">
        <f t="shared" si="1"/>
        <v>301</v>
      </c>
      <c r="AE4" s="1">
        <f t="shared" si="1"/>
        <v>301</v>
      </c>
      <c r="AF4" s="1">
        <f t="shared" si="1"/>
        <v>301</v>
      </c>
      <c r="AG4" s="1">
        <f t="shared" si="1"/>
        <v>301</v>
      </c>
      <c r="AH4" s="1">
        <f t="shared" si="1"/>
        <v>301</v>
      </c>
      <c r="AI4" s="1">
        <f t="shared" si="1"/>
        <v>301</v>
      </c>
      <c r="AJ4" s="553"/>
      <c r="AK4" s="541"/>
      <c r="AL4" s="88">
        <f>L24</f>
        <v>0</v>
      </c>
      <c r="AM4" s="56"/>
      <c r="AN4" s="66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O24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575" t="s">
        <v>8</v>
      </c>
      <c r="BD4" s="575"/>
      <c r="BE4" s="575"/>
      <c r="BG4" s="575" t="s">
        <v>339</v>
      </c>
      <c r="BH4" s="575"/>
      <c r="BI4" s="575"/>
      <c r="BK4" s="571" t="s">
        <v>356</v>
      </c>
      <c r="BL4" s="572"/>
      <c r="BM4" s="573"/>
    </row>
    <row r="5" spans="1:65" ht="46.5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K5" s="38" t="s">
        <v>5</v>
      </c>
      <c r="L5" s="2">
        <v>301</v>
      </c>
      <c r="M5" s="126"/>
      <c r="N5" s="131">
        <v>301</v>
      </c>
      <c r="O5" s="131"/>
      <c r="P5" s="131"/>
      <c r="Q5" s="2"/>
      <c r="R5" s="125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52" t="str">
        <f>LARGE($AL$7:$AY$7,$BB$1)&amp;"  "&amp;"Ø"</f>
        <v>0  Ø</v>
      </c>
      <c r="AK5" s="91" t="str">
        <f>IFERROR(LARGE($B$26:$I$33,$ABB$1),"")</f>
        <v/>
      </c>
      <c r="AL5" s="96" t="s">
        <v>344</v>
      </c>
      <c r="AM5" s="64" t="s">
        <v>343</v>
      </c>
      <c r="AN5" s="96" t="s">
        <v>345</v>
      </c>
      <c r="AO5" s="65"/>
      <c r="AP5" s="96" t="s">
        <v>346</v>
      </c>
      <c r="AQ5" s="64" t="s">
        <v>343</v>
      </c>
      <c r="AR5" s="96" t="s">
        <v>347</v>
      </c>
      <c r="AS5" s="63"/>
      <c r="AT5" s="68" t="s">
        <v>333</v>
      </c>
      <c r="AU5" s="64" t="s">
        <v>343</v>
      </c>
      <c r="AV5" s="68" t="s">
        <v>334</v>
      </c>
      <c r="AW5" s="75"/>
      <c r="AX5" s="68" t="s">
        <v>335</v>
      </c>
      <c r="AY5" s="64" t="s">
        <v>343</v>
      </c>
      <c r="AZ5" s="68" t="s">
        <v>336</v>
      </c>
      <c r="BA5" s="64"/>
      <c r="BC5" s="107" t="s">
        <v>247</v>
      </c>
      <c r="BD5" s="107" t="s">
        <v>248</v>
      </c>
      <c r="BE5" s="107" t="s">
        <v>249</v>
      </c>
      <c r="BG5" s="107" t="s">
        <v>247</v>
      </c>
      <c r="BH5" s="107" t="s">
        <v>248</v>
      </c>
      <c r="BI5" s="107" t="s">
        <v>249</v>
      </c>
    </row>
    <row r="6" spans="1:65" ht="46.5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K6" s="38" t="s">
        <v>6</v>
      </c>
      <c r="L6" s="4">
        <f t="shared" ref="L6:S6" si="2">L4-L5</f>
        <v>0</v>
      </c>
      <c r="M6" s="35">
        <f t="shared" si="2"/>
        <v>301</v>
      </c>
      <c r="N6" s="3">
        <f t="shared" si="2"/>
        <v>0</v>
      </c>
      <c r="O6" s="3">
        <f t="shared" si="2"/>
        <v>301</v>
      </c>
      <c r="P6" s="3">
        <f t="shared" si="2"/>
        <v>301</v>
      </c>
      <c r="Q6" s="4">
        <f t="shared" si="2"/>
        <v>301</v>
      </c>
      <c r="R6" s="3">
        <f t="shared" si="2"/>
        <v>301</v>
      </c>
      <c r="S6" s="4">
        <f t="shared" si="2"/>
        <v>301</v>
      </c>
      <c r="T6" s="4">
        <f t="shared" ref="T6:AA6" si="3">T4-T5</f>
        <v>301</v>
      </c>
      <c r="U6" s="4">
        <f t="shared" si="3"/>
        <v>301</v>
      </c>
      <c r="V6" s="4">
        <f t="shared" si="3"/>
        <v>301</v>
      </c>
      <c r="W6" s="4">
        <f t="shared" si="3"/>
        <v>301</v>
      </c>
      <c r="X6" s="4">
        <f t="shared" si="3"/>
        <v>301</v>
      </c>
      <c r="Y6" s="4">
        <f t="shared" si="3"/>
        <v>301</v>
      </c>
      <c r="Z6" s="4">
        <f t="shared" si="3"/>
        <v>301</v>
      </c>
      <c r="AA6" s="4">
        <f t="shared" si="3"/>
        <v>301</v>
      </c>
      <c r="AB6" s="4">
        <f>AB4-AB5</f>
        <v>301</v>
      </c>
      <c r="AC6" s="4">
        <f>AC4-AC5</f>
        <v>301</v>
      </c>
      <c r="AD6" s="4">
        <f t="shared" ref="AD6:AI6" si="4">AD4-AD5</f>
        <v>301</v>
      </c>
      <c r="AE6" s="4">
        <f t="shared" si="4"/>
        <v>301</v>
      </c>
      <c r="AF6" s="4">
        <f t="shared" si="4"/>
        <v>301</v>
      </c>
      <c r="AG6" s="4">
        <f t="shared" si="4"/>
        <v>301</v>
      </c>
      <c r="AH6" s="4">
        <f t="shared" si="4"/>
        <v>301</v>
      </c>
      <c r="AI6" s="4">
        <f t="shared" si="4"/>
        <v>301</v>
      </c>
      <c r="AJ6" s="87" t="s">
        <v>281</v>
      </c>
      <c r="AK6" s="86" t="s">
        <v>277</v>
      </c>
      <c r="AL6" s="98" t="str">
        <f>INDEX($AL$3:$AN$3,MATCH(MAX($AM$3:$AO$3),$AM$3:$AO$3,0))</f>
        <v>Thomas</v>
      </c>
      <c r="AM6" s="43">
        <f>COUNTIF(L12,301)+COUNTIF(O12,301)+COUNTIF(P12,301)+COUNTIF(L12,501)+COUNTIF(O12,501)+COUNTIF(P12,501)</f>
        <v>0</v>
      </c>
      <c r="AN6" s="99" t="str">
        <f>INDEX($AP$3:$AR$3,MATCH(MAX($AQ$3:$AS$3),$AQ$3:$AS$3,0))</f>
        <v>Guddi</v>
      </c>
      <c r="AO6" s="43">
        <f>COUNTIF(M12,301)+COUNTIF(N12,301)+COUNTIF(Q12,301)+COUNTIF(M12,501)+COUNTIF(N12,501)+COUNTIF(Q12,501)</f>
        <v>0</v>
      </c>
      <c r="AP6" s="99" t="str">
        <f>INDEX($AT$3:$AV$3,MATCH(MAX($AU$3:$AV$3),$AU$3:$AV$3,0))</f>
        <v>Dieter</v>
      </c>
      <c r="AQ6" s="43">
        <f>COUNTIF(R12,301)+COUNTIF(U12,301)+COUNTIF(V12,301)+COUNTIF(R12,501)+COUNTIF(U12,501)+COUNTIF(V12,501)</f>
        <v>0</v>
      </c>
      <c r="AR6" s="99" t="str">
        <f>INDEX($AX$3:$AZ$3,MATCH(MAX($AY$3:$BA$3),$AY$3:$BA$3,0))</f>
        <v>Carmen</v>
      </c>
      <c r="AS6" s="43">
        <f>COUNTIF(S12,301)+COUNTIF(T12,301)+COUNTIF(W12,301)+COUNTIF(S12,501)+COUNTIF(T12,501)+COUNTIF(W12,501)</f>
        <v>0</v>
      </c>
      <c r="AT6" s="100" t="str">
        <f>INDEX(AL6:AN6,MATCH(MIN(AM6:AO6),$AM$6:$AO$6,0))</f>
        <v>Thomas</v>
      </c>
      <c r="AU6" s="43">
        <f>COUNTIF(T8,301)+COUNTIF(W8,301)+COUNTIF(X8,301)+COUNTIF(T8,501)+COUNTIF(W8,501)+COUNTIF(X8,501)</f>
        <v>0</v>
      </c>
      <c r="AV6" s="100" t="str">
        <f>INDEX(AP6:AR6,MATCH(MIN(AQ6:AS6),$AQ$6:$AS$6,0))</f>
        <v>Dieter</v>
      </c>
      <c r="AW6" s="43">
        <f>COUNTIF(V8,301)+COUNTIF(Y8,301)+COUNTIF(Z8,301)+COUNTIF(V8,501)+COUNTIF(Y8,501)+COUNTIF(Z8,501)</f>
        <v>0</v>
      </c>
      <c r="AX6" s="101" t="str">
        <f>INDEX($AL$6:$AN$6,MATCH(MAX($AM$6:$AO$6),$AM$6:$AO$6,0))</f>
        <v>Thomas</v>
      </c>
      <c r="AY6" s="43">
        <f>COUNTIF(X8,301)+COUNTIF(AA8,301)+COUNTIF(AB8,301)+COUNTIF(X8,501)+COUNTIF(AA8,501)+COUNTIF(AB8,501)</f>
        <v>0</v>
      </c>
      <c r="AZ6" s="105" t="str">
        <f>INDEX(AP6:AR6,MATCH(MAX(AQ6:AS6),AQ6:AS6,0))</f>
        <v>Dieter</v>
      </c>
      <c r="BA6" s="43">
        <f>COUNTIF(Z8,301)+COUNTIF(AC8,301)+COUNTIF(AD8,301)+COUNTIF(Z8,501)+COUNTIF(AC8,501)+COUNTIF(AD8,501)</f>
        <v>0</v>
      </c>
      <c r="BC6" s="82"/>
      <c r="BD6" s="82"/>
      <c r="BE6" s="82"/>
      <c r="BG6" s="82"/>
      <c r="BH6" s="82"/>
      <c r="BI6" s="82"/>
      <c r="BK6" s="81"/>
    </row>
    <row r="7" spans="1:65" ht="46.5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K7" s="560"/>
      <c r="L7" s="562" t="s">
        <v>495</v>
      </c>
      <c r="M7" s="56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94" t="str">
        <f>IF(ISERROR(VLOOKUP(R13,'Checkouttabelle 2'!$A$1:$B$171,1,0)),"",VLOOKUP(R13,'Checkouttabelle 2'!$A$1:$B$171,2,0))</f>
        <v/>
      </c>
      <c r="S7" s="94" t="str">
        <f>IF(ISERROR(VLOOKUP(S13,'Checkouttabelle 2'!$A$1:$B$171,1,0)),"",VLOOKUP(S13,'Checkouttabelle 2'!$A$1:$B$171,2,0))</f>
        <v/>
      </c>
      <c r="T7" s="94" t="str">
        <f>IF(ISERROR(VLOOKUP(T13,'Checkouttabelle 2'!$A$1:$B$171,1,0)),"",VLOOKUP(T13,'Checkouttabelle 2'!$A$1:$B$171,2,0))</f>
        <v/>
      </c>
      <c r="U7" s="94" t="str">
        <f>IF(ISERROR(VLOOKUP(U13,'Checkouttabelle 2'!$A$1:$B$171,1,0)),"",VLOOKUP(U13,'Checkouttabelle 2'!$A$1:$B$171,2,0))</f>
        <v/>
      </c>
      <c r="V7" s="94" t="str">
        <f>IF(ISERROR(VLOOKUP(V13,'Checkouttabelle 2'!$A$1:$B$171,1,0)),"",VLOOKUP(V13,'Checkouttabelle 2'!$A$1:$B$171,2,0))</f>
        <v/>
      </c>
      <c r="W7" s="94" t="str">
        <f>IF(ISERROR(VLOOKUP(W13,'Checkouttabelle 2'!$A$1:$B$171,1,0)),"",VLOOKUP(W13,'Checkouttabelle 2'!$A$1:$B$171,2,0))</f>
        <v/>
      </c>
      <c r="X7" s="94" t="str">
        <f>IF(ISERROR(VLOOKUP(X13,'Checkouttabelle 2'!$A$1:$B$171,1,0)),"",VLOOKUP(X13,'Checkouttabelle 2'!$A$1:$B$171,2,0))</f>
        <v/>
      </c>
      <c r="Y7" s="94" t="str">
        <f>IF(ISERROR(VLOOKUP(Y13,'Checkouttabelle 2'!$A$1:$B$171,1,0)),"",VLOOKUP(Y13,'Checkouttabelle 2'!$A$1:$B$171,2,0))</f>
        <v/>
      </c>
      <c r="Z7" s="94" t="str">
        <f>IF(ISERROR(VLOOKUP(Z13,'Checkouttabelle 2'!$A$1:$B$171,1,0)),"",VLOOKUP(Z13,'Checkouttabelle 2'!$A$1:$B$171,2,0))</f>
        <v/>
      </c>
      <c r="AA7" s="94" t="str">
        <f>IF(ISERROR(VLOOKUP(AA13,'Checkouttabelle 2'!$A$1:$B$171,1,0)),"",VLOOKUP(AA13,'Checkouttabelle 2'!$A$1:$B$171,2,0))</f>
        <v/>
      </c>
      <c r="AB7" s="94" t="str">
        <f>IF(ISERROR(VLOOKUP(AB13,'Checkouttabelle 2'!$A$1:$B$171,1,0)),"",VLOOKUP(AB13,'Checkouttabelle 2'!$A$1:$B$171,2,0))</f>
        <v/>
      </c>
      <c r="AC7" s="94" t="str">
        <f>IF(ISERROR(VLOOKUP(AC13,'Checkouttabelle 2'!$A$1:$B$171,1,0)),"",VLOOKUP(AC13,'Checkouttabelle 2'!$A$1:$B$171,2,0))</f>
        <v/>
      </c>
      <c r="AD7" s="94" t="str">
        <f>IF(ISERROR(VLOOKUP(AD13,'Checkouttabelle 2'!$A$1:$B$171,1,0)),"",VLOOKUP(AD13,'Checkouttabelle 2'!$A$1:$B$171,2,0))</f>
        <v/>
      </c>
      <c r="AE7" s="94" t="str">
        <f>IF(ISERROR(VLOOKUP(AE13,'Checkouttabelle 2'!$A$1:$B$171,1,0)),"",VLOOKUP(AE13,'Checkouttabelle 2'!$A$1:$B$171,2,0))</f>
        <v/>
      </c>
      <c r="AF7" s="94" t="str">
        <f>IF(ISERROR(VLOOKUP(AF13,'Checkouttabelle 2'!$A$1:$B$171,1,0)),"",VLOOKUP(AF13,'Checkouttabelle 2'!$A$1:$B$171,2,0))</f>
        <v/>
      </c>
      <c r="AG7" s="94" t="str">
        <f>IF(ISERROR(VLOOKUP(AG13,'Checkouttabelle 2'!$A$1:$B$171,1,0)),"",VLOOKUP(AG13,'Checkouttabelle 2'!$A$1:$B$171,2,0))</f>
        <v/>
      </c>
      <c r="AH7" s="94" t="str">
        <f>IF(ISERROR(VLOOKUP(AH13,'Checkouttabelle 2'!$A$1:$B$171,1,0)),"",VLOOKUP(AH13,'Checkouttabelle 2'!$A$1:$B$171,2,0))</f>
        <v/>
      </c>
      <c r="AI7" s="95" t="str">
        <f>IF(ISERROR(VLOOKUP(AI13,'Checkouttabelle 2'!$A$1:$B$171,1,0)),"",VLOOKUP(AI13,'Checkouttabelle 2'!$A$1:$B$171,2,0))</f>
        <v/>
      </c>
      <c r="AJ7" s="52" t="str">
        <f>LARGE($AL$10:$AY$10,$BB$1)&amp;"  "&amp;"Ø"</f>
        <v>0  Ø</v>
      </c>
      <c r="AK7" s="44" t="str">
        <f>IFERROR(LARGE($B$34:$I$41,$BB$1),"")</f>
        <v/>
      </c>
      <c r="AL7" s="67">
        <f>L27</f>
        <v>0</v>
      </c>
      <c r="AM7" s="56"/>
      <c r="AN7" s="67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571" t="s">
        <v>10</v>
      </c>
      <c r="BD7" s="572"/>
      <c r="BE7" s="573"/>
      <c r="BG7" s="575" t="s">
        <v>340</v>
      </c>
      <c r="BH7" s="575"/>
      <c r="BI7" s="575"/>
    </row>
    <row r="8" spans="1:65" ht="46.5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K8" s="561"/>
      <c r="L8" s="563"/>
      <c r="M8" s="563"/>
      <c r="N8" s="563"/>
      <c r="O8" s="563"/>
      <c r="P8" s="563"/>
      <c r="Q8" s="563"/>
      <c r="R8" s="556" t="s">
        <v>340</v>
      </c>
      <c r="S8" s="557"/>
      <c r="T8" s="557"/>
      <c r="U8" s="557"/>
      <c r="V8" s="557"/>
      <c r="W8" s="558"/>
      <c r="X8" s="556" t="s">
        <v>342</v>
      </c>
      <c r="Y8" s="557"/>
      <c r="Z8" s="557"/>
      <c r="AA8" s="557"/>
      <c r="AB8" s="557"/>
      <c r="AC8" s="558"/>
      <c r="AD8" s="556" t="s">
        <v>341</v>
      </c>
      <c r="AE8" s="557"/>
      <c r="AF8" s="557"/>
      <c r="AG8" s="557"/>
      <c r="AH8" s="557"/>
      <c r="AI8" s="558"/>
      <c r="AJ8" s="538" t="s">
        <v>337</v>
      </c>
      <c r="AK8" s="540" t="s">
        <v>338</v>
      </c>
      <c r="AL8" s="542" t="str">
        <f>INDEX(AX6:$AZ$6,MATCH(MAX($AY$6:$BA$6),$AY$6:$BA$6,0))</f>
        <v>Thomas</v>
      </c>
      <c r="AM8" s="543"/>
      <c r="AN8" s="544"/>
      <c r="AO8" s="64"/>
      <c r="AP8" s="542" t="str">
        <f>INDEX(AX6:$AZ$6,MATCH(MIN($AY$6:$BA$6),$AY$6:$BA$6,0))</f>
        <v>Thomas</v>
      </c>
      <c r="AQ8" s="543"/>
      <c r="AR8" s="544"/>
      <c r="AS8" s="65"/>
      <c r="AT8" s="542" t="str">
        <f>INDEX($AT$6:$AV$6,MATCH(MAX($AU$6:$AW$6),$AU$6:$AW$6,0))</f>
        <v>Thomas</v>
      </c>
      <c r="AU8" s="543"/>
      <c r="AV8" s="544"/>
      <c r="AW8" s="64"/>
      <c r="AX8" s="542" t="str">
        <f>INDEX($AT$6:$AV$6,MATCH(MIN($AU$6:$AW$6),$AU$6:$AW$6,0))</f>
        <v>Thomas</v>
      </c>
      <c r="AY8" s="543"/>
      <c r="AZ8" s="544"/>
      <c r="BA8" s="64"/>
      <c r="BC8" s="107" t="s">
        <v>247</v>
      </c>
      <c r="BD8" s="107" t="s">
        <v>248</v>
      </c>
      <c r="BE8" s="107" t="s">
        <v>249</v>
      </c>
      <c r="BG8" s="107" t="s">
        <v>247</v>
      </c>
      <c r="BH8" s="107" t="s">
        <v>248</v>
      </c>
      <c r="BI8" s="107" t="s">
        <v>249</v>
      </c>
    </row>
    <row r="9" spans="1:65" ht="46.5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K9" s="559" t="s">
        <v>10</v>
      </c>
      <c r="L9" s="168" t="s">
        <v>366</v>
      </c>
      <c r="M9" s="168" t="s">
        <v>367</v>
      </c>
      <c r="N9" s="168" t="s">
        <v>368</v>
      </c>
      <c r="O9" s="168" t="s">
        <v>369</v>
      </c>
      <c r="P9" s="168" t="s">
        <v>370</v>
      </c>
      <c r="Q9" s="168" t="s">
        <v>371</v>
      </c>
      <c r="R9" s="135" t="s">
        <v>269</v>
      </c>
      <c r="S9" s="135" t="s">
        <v>270</v>
      </c>
      <c r="T9" s="135" t="s">
        <v>291</v>
      </c>
      <c r="U9" s="135" t="s">
        <v>292</v>
      </c>
      <c r="V9" s="135" t="s">
        <v>293</v>
      </c>
      <c r="W9" s="135" t="s">
        <v>294</v>
      </c>
      <c r="X9" s="135" t="s">
        <v>295</v>
      </c>
      <c r="Y9" s="135" t="s">
        <v>296</v>
      </c>
      <c r="Z9" s="135" t="s">
        <v>297</v>
      </c>
      <c r="AA9" s="135" t="s">
        <v>298</v>
      </c>
      <c r="AB9" s="135" t="s">
        <v>299</v>
      </c>
      <c r="AC9" s="135" t="s">
        <v>300</v>
      </c>
      <c r="AD9" s="135" t="s">
        <v>301</v>
      </c>
      <c r="AE9" s="135" t="s">
        <v>302</v>
      </c>
      <c r="AF9" s="135" t="s">
        <v>303</v>
      </c>
      <c r="AG9" s="135" t="s">
        <v>304</v>
      </c>
      <c r="AH9" s="135" t="s">
        <v>305</v>
      </c>
      <c r="AI9" s="135" t="s">
        <v>306</v>
      </c>
      <c r="AJ9" s="539"/>
      <c r="AK9" s="541"/>
      <c r="AL9" s="545" t="s">
        <v>348</v>
      </c>
      <c r="AM9" s="546"/>
      <c r="AN9" s="547"/>
      <c r="AO9" s="64"/>
      <c r="AP9" s="548" t="s">
        <v>349</v>
      </c>
      <c r="AQ9" s="546"/>
      <c r="AR9" s="547"/>
      <c r="AS9" s="65"/>
      <c r="AT9" s="546" t="s">
        <v>350</v>
      </c>
      <c r="AU9" s="546"/>
      <c r="AV9" s="549"/>
      <c r="AW9" s="64"/>
      <c r="AX9" s="550" t="s">
        <v>351</v>
      </c>
      <c r="AY9" s="546"/>
      <c r="AZ9" s="546"/>
      <c r="BA9" s="64"/>
      <c r="BC9" s="82"/>
      <c r="BD9" s="82"/>
      <c r="BE9" s="82"/>
      <c r="BG9" s="82"/>
      <c r="BH9" s="82"/>
      <c r="BI9" s="82"/>
    </row>
    <row r="10" spans="1:65" ht="46.5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K10" s="559"/>
      <c r="L10" s="136" t="str">
        <f t="shared" ref="L10:Q10" si="5">M3</f>
        <v>Rainer</v>
      </c>
      <c r="M10" s="136" t="str">
        <f t="shared" si="5"/>
        <v>Rainer</v>
      </c>
      <c r="N10" s="136" t="str">
        <f t="shared" si="5"/>
        <v>Thomas</v>
      </c>
      <c r="O10" s="136" t="str">
        <f t="shared" si="5"/>
        <v>Thomas</v>
      </c>
      <c r="P10" s="136" t="str">
        <f t="shared" si="5"/>
        <v>Rainer</v>
      </c>
      <c r="Q10" s="136" t="str">
        <f t="shared" si="5"/>
        <v>Guddi</v>
      </c>
      <c r="R10" s="136" t="s">
        <v>363</v>
      </c>
      <c r="S10" s="136" t="s">
        <v>364</v>
      </c>
      <c r="T10" s="136" t="str">
        <f>S10</f>
        <v>Anja</v>
      </c>
      <c r="U10" s="136" t="str">
        <f>R10</f>
        <v>Guddi</v>
      </c>
      <c r="V10" s="136" t="str">
        <f>R10</f>
        <v>Guddi</v>
      </c>
      <c r="W10" s="136" t="str">
        <f>T10</f>
        <v>Anja</v>
      </c>
      <c r="X10" s="136" t="str">
        <f>INDEX($AL$3:$AN$3,MATCH(MAX($AM$3:$AO$3),$AM$3:$AO$3,0))</f>
        <v>Thomas</v>
      </c>
      <c r="Y10" s="136" t="str">
        <f>INDEX($AP$3:$AR$3,MATCH(MAX($AQ$3:$AS$3),$AQ$3:$AS$3,0))</f>
        <v>Guddi</v>
      </c>
      <c r="Z10" s="136"/>
      <c r="AA10" s="136"/>
      <c r="AB10" s="136"/>
      <c r="AC10" s="136"/>
      <c r="AD10" s="136"/>
      <c r="AE10" s="136"/>
      <c r="AF10" s="136"/>
      <c r="AG10" s="136"/>
      <c r="AH10" s="136"/>
      <c r="AI10" s="136"/>
      <c r="AJ10" s="133" t="str">
        <f>LARGE($AL$10:$AY$10,$BB$1)&amp;"  "&amp;"Ø"</f>
        <v>0  Ø</v>
      </c>
      <c r="AK10" s="52" t="str">
        <f>IFERROR(LARGE($B$34:$I$41,$BB$1),"")</f>
        <v/>
      </c>
      <c r="AL10" s="89">
        <f>L30</f>
        <v>0</v>
      </c>
      <c r="AM10" s="60"/>
      <c r="AN10" s="59">
        <f>M30</f>
        <v>0</v>
      </c>
      <c r="AO10" s="61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571" t="s">
        <v>9</v>
      </c>
      <c r="BD10" s="572"/>
      <c r="BE10" s="573"/>
      <c r="BG10" s="571" t="s">
        <v>341</v>
      </c>
      <c r="BH10" s="572"/>
      <c r="BI10" s="573"/>
    </row>
    <row r="11" spans="1:65" ht="46.5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K11" s="137" t="s">
        <v>4</v>
      </c>
      <c r="L11" s="138">
        <f t="shared" ref="L11:S11" si="6">$I$1</f>
        <v>301</v>
      </c>
      <c r="M11" s="138">
        <f t="shared" si="6"/>
        <v>301</v>
      </c>
      <c r="N11" s="138">
        <f t="shared" si="6"/>
        <v>301</v>
      </c>
      <c r="O11" s="138">
        <f t="shared" si="6"/>
        <v>301</v>
      </c>
      <c r="P11" s="138">
        <f t="shared" si="6"/>
        <v>301</v>
      </c>
      <c r="Q11" s="138">
        <f t="shared" si="6"/>
        <v>301</v>
      </c>
      <c r="R11" s="138">
        <f t="shared" si="6"/>
        <v>301</v>
      </c>
      <c r="S11" s="138">
        <f t="shared" si="6"/>
        <v>301</v>
      </c>
      <c r="T11" s="138">
        <f t="shared" ref="T11:AI11" si="7">$I$1</f>
        <v>301</v>
      </c>
      <c r="U11" s="138">
        <f t="shared" si="7"/>
        <v>301</v>
      </c>
      <c r="V11" s="138">
        <f t="shared" si="7"/>
        <v>301</v>
      </c>
      <c r="W11" s="138">
        <f t="shared" si="7"/>
        <v>301</v>
      </c>
      <c r="X11" s="138">
        <f t="shared" si="7"/>
        <v>301</v>
      </c>
      <c r="Y11" s="138">
        <f t="shared" si="7"/>
        <v>301</v>
      </c>
      <c r="Z11" s="138">
        <f t="shared" si="7"/>
        <v>301</v>
      </c>
      <c r="AA11" s="138">
        <f t="shared" si="7"/>
        <v>301</v>
      </c>
      <c r="AB11" s="138">
        <f t="shared" si="7"/>
        <v>301</v>
      </c>
      <c r="AC11" s="138">
        <f t="shared" si="7"/>
        <v>301</v>
      </c>
      <c r="AD11" s="138">
        <f t="shared" si="7"/>
        <v>301</v>
      </c>
      <c r="AE11" s="138">
        <f t="shared" si="7"/>
        <v>301</v>
      </c>
      <c r="AF11" s="138">
        <f t="shared" si="7"/>
        <v>301</v>
      </c>
      <c r="AG11" s="138">
        <f t="shared" si="7"/>
        <v>301</v>
      </c>
      <c r="AH11" s="138">
        <f t="shared" si="7"/>
        <v>301</v>
      </c>
      <c r="AI11" s="138">
        <f t="shared" si="7"/>
        <v>301</v>
      </c>
      <c r="AJ11" s="134" t="s">
        <v>278</v>
      </c>
      <c r="AK11" s="93">
        <f>COUNTIF($B$18:$I$77,"180")</f>
        <v>0</v>
      </c>
      <c r="AL11" s="570">
        <f>IFERROR((LARGE(C18:I20,C18:I20)),0)</f>
        <v>0</v>
      </c>
      <c r="AN11" s="565">
        <f>IFERROR((LARGE(C21:I23,#REF!)),0)</f>
        <v>0</v>
      </c>
      <c r="AP11" s="565">
        <f>IFERROR((LARGE(C24:I26,#REF!)),0)</f>
        <v>0</v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107" t="s">
        <v>247</v>
      </c>
      <c r="BD11" s="107" t="s">
        <v>248</v>
      </c>
      <c r="BE11" s="107" t="s">
        <v>249</v>
      </c>
      <c r="BG11" s="107" t="s">
        <v>247</v>
      </c>
      <c r="BH11" s="107" t="s">
        <v>248</v>
      </c>
      <c r="BI11" s="107" t="s">
        <v>249</v>
      </c>
    </row>
    <row r="12" spans="1:65" ht="46.5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K12" s="137" t="s">
        <v>5</v>
      </c>
      <c r="L12" s="170"/>
      <c r="M12" s="170">
        <v>24</v>
      </c>
      <c r="N12" s="170"/>
      <c r="O12" s="170"/>
      <c r="P12" s="170"/>
      <c r="Q12" s="170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L12" s="566"/>
      <c r="AM12" s="69"/>
      <c r="AN12" s="566"/>
      <c r="AP12" s="566"/>
      <c r="AQ12" s="42"/>
      <c r="AR12" s="41"/>
      <c r="AS12" s="42"/>
      <c r="AT12" s="42"/>
      <c r="BC12" s="82"/>
      <c r="BD12" s="82"/>
      <c r="BE12" s="82"/>
      <c r="BG12" s="82"/>
      <c r="BH12" s="82"/>
      <c r="BI12" s="82"/>
    </row>
    <row r="13" spans="1:65" ht="46.5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K13" s="137" t="s">
        <v>6</v>
      </c>
      <c r="L13" s="140">
        <f t="shared" ref="L13:S13" si="8">L11-L12</f>
        <v>301</v>
      </c>
      <c r="M13" s="140">
        <f t="shared" si="8"/>
        <v>277</v>
      </c>
      <c r="N13" s="140">
        <f t="shared" si="8"/>
        <v>301</v>
      </c>
      <c r="O13" s="140">
        <f t="shared" si="8"/>
        <v>301</v>
      </c>
      <c r="P13" s="140">
        <f t="shared" si="8"/>
        <v>301</v>
      </c>
      <c r="Q13" s="140">
        <f t="shared" si="8"/>
        <v>301</v>
      </c>
      <c r="R13" s="140">
        <f t="shared" si="8"/>
        <v>301</v>
      </c>
      <c r="S13" s="140">
        <f t="shared" si="8"/>
        <v>301</v>
      </c>
      <c r="T13" s="140">
        <f t="shared" ref="T13:AA13" si="9">T11-T12</f>
        <v>301</v>
      </c>
      <c r="U13" s="140">
        <f t="shared" si="9"/>
        <v>301</v>
      </c>
      <c r="V13" s="140">
        <f t="shared" si="9"/>
        <v>301</v>
      </c>
      <c r="W13" s="140">
        <f t="shared" si="9"/>
        <v>301</v>
      </c>
      <c r="X13" s="140">
        <f t="shared" si="9"/>
        <v>301</v>
      </c>
      <c r="Y13" s="140">
        <f t="shared" si="9"/>
        <v>301</v>
      </c>
      <c r="Z13" s="140">
        <f t="shared" si="9"/>
        <v>301</v>
      </c>
      <c r="AA13" s="140">
        <f t="shared" si="9"/>
        <v>301</v>
      </c>
      <c r="AB13" s="140">
        <f>AB11-AB12</f>
        <v>301</v>
      </c>
      <c r="AC13" s="140">
        <f>AC11-AC12</f>
        <v>301</v>
      </c>
      <c r="AD13" s="140">
        <f t="shared" ref="AD13:AI13" si="10">AD11-AD12</f>
        <v>301</v>
      </c>
      <c r="AE13" s="140">
        <f t="shared" si="10"/>
        <v>301</v>
      </c>
      <c r="AF13" s="140">
        <f t="shared" si="10"/>
        <v>301</v>
      </c>
      <c r="AG13" s="140">
        <f t="shared" si="10"/>
        <v>301</v>
      </c>
      <c r="AH13" s="140">
        <f t="shared" si="10"/>
        <v>301</v>
      </c>
      <c r="AI13" s="140">
        <f t="shared" si="10"/>
        <v>301</v>
      </c>
      <c r="AJ13" s="555"/>
      <c r="AK13" s="555"/>
      <c r="AL13" s="567" t="s">
        <v>282</v>
      </c>
      <c r="AM13" s="568"/>
      <c r="AN13" s="568"/>
      <c r="AO13" s="568"/>
      <c r="AP13" s="569"/>
      <c r="AQ13" s="42"/>
      <c r="AR13" s="41"/>
      <c r="AS13" s="42"/>
      <c r="AT13" s="42"/>
      <c r="BC13" s="571" t="s">
        <v>9</v>
      </c>
      <c r="BD13" s="572"/>
      <c r="BE13" s="573"/>
      <c r="BG13" s="571" t="s">
        <v>353</v>
      </c>
      <c r="BH13" s="572"/>
      <c r="BI13" s="573"/>
    </row>
    <row r="14" spans="1:65" ht="46.5" customHeight="1" thickTop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K14" s="527"/>
      <c r="L14" s="533" t="s">
        <v>495</v>
      </c>
      <c r="M14" s="533" t="s">
        <v>495</v>
      </c>
      <c r="N14" s="533" t="s">
        <v>495</v>
      </c>
      <c r="O14" s="533" t="s">
        <v>495</v>
      </c>
      <c r="P14" s="533" t="s">
        <v>495</v>
      </c>
      <c r="Q14" s="533" t="s">
        <v>495</v>
      </c>
      <c r="R14" s="533" t="s">
        <v>495</v>
      </c>
      <c r="S14" s="533" t="s">
        <v>495</v>
      </c>
      <c r="T14" s="141" t="str">
        <f>IF(ISERROR(VLOOKUP(T20,'Checkouttabelle 2'!$A$1:$B$171,1,0)),"",VLOOKUP(T20,'Checkouttabelle 2'!$A$1:$B$171,2,0))</f>
        <v/>
      </c>
      <c r="U14" s="141" t="str">
        <f>IF(ISERROR(VLOOKUP(U20,'Checkouttabelle 2'!$A$1:$B$171,1,0)),"",VLOOKUP(U20,'Checkouttabelle 2'!$A$1:$B$171,2,0))</f>
        <v/>
      </c>
      <c r="V14" s="141" t="str">
        <f>IF(ISERROR(VLOOKUP(V20,'Checkouttabelle 2'!$A$1:$B$171,1,0)),"",VLOOKUP(V20,'Checkouttabelle 2'!$A$1:$B$171,2,0))</f>
        <v/>
      </c>
      <c r="W14" s="141" t="str">
        <f>IF(ISERROR(VLOOKUP(W20,'Checkouttabelle 2'!$A$1:$B$171,1,0)),"",VLOOKUP(W20,'Checkouttabelle 2'!$A$1:$B$171,2,0))</f>
        <v/>
      </c>
      <c r="X14" s="141" t="str">
        <f>IF(ISERROR(VLOOKUP(X20,'Checkouttabelle 2'!$A$1:$B$171,1,0)),"",VLOOKUP(X20,'Checkouttabelle 2'!$A$1:$B$171,2,0))</f>
        <v/>
      </c>
      <c r="Y14" s="141" t="str">
        <f>IF(ISERROR(VLOOKUP(Y20,'Checkouttabelle 2'!$A$1:$B$171,1,0)),"",VLOOKUP(Y20,'Checkouttabelle 2'!$A$1:$B$171,2,0))</f>
        <v/>
      </c>
      <c r="Z14" s="141" t="str">
        <f>IF(ISERROR(VLOOKUP(Z20,'Checkouttabelle 2'!$A$1:$B$171,1,0)),"",VLOOKUP(Z20,'Checkouttabelle 2'!$A$1:$B$171,2,0))</f>
        <v/>
      </c>
      <c r="AA14" s="141" t="str">
        <f>IF(ISERROR(VLOOKUP(AA20,'Checkouttabelle 2'!$A$1:$B$171,1,0)),"",VLOOKUP(AA20,'Checkouttabelle 2'!$A$1:$B$171,2,0))</f>
        <v/>
      </c>
      <c r="AB14" s="141" t="str">
        <f>IF(ISERROR(VLOOKUP(AB20,'Checkouttabelle 2'!$A$1:$B$171,1,0)),"",VLOOKUP(AB20,'Checkouttabelle 2'!$A$1:$B$171,2,0))</f>
        <v/>
      </c>
      <c r="AC14" s="141" t="str">
        <f>IF(ISERROR(VLOOKUP(AC20,'Checkouttabelle 2'!$A$1:$B$171,1,0)),"",VLOOKUP(AC20,'Checkouttabelle 2'!$A$1:$B$171,2,0))</f>
        <v/>
      </c>
      <c r="AD14" s="141" t="str">
        <f>IF(ISERROR(VLOOKUP(AD20,'Checkouttabelle 2'!$A$1:$B$171,1,0)),"",VLOOKUP(AD20,'Checkouttabelle 2'!$A$1:$B$171,2,0))</f>
        <v/>
      </c>
      <c r="AE14" s="141" t="str">
        <f>IF(ISERROR(VLOOKUP(AE20,'Checkouttabelle 2'!$A$1:$B$171,1,0)),"",VLOOKUP(AE20,'Checkouttabelle 2'!$A$1:$B$171,2,0))</f>
        <v/>
      </c>
      <c r="AF14" s="141" t="str">
        <f>IF(ISERROR(VLOOKUP(AF20,'Checkouttabelle 2'!$A$1:$B$171,1,0)),"",VLOOKUP(AF20,'Checkouttabelle 2'!$A$1:$B$171,2,0))</f>
        <v/>
      </c>
      <c r="AG14" s="141" t="str">
        <f>IF(ISERROR(VLOOKUP(AG20,'Checkouttabelle 2'!$A$1:$B$171,1,0)),"",VLOOKUP(AG20,'Checkouttabelle 2'!$A$1:$B$171,2,0))</f>
        <v/>
      </c>
      <c r="AH14" s="141" t="str">
        <f>IF(ISERROR(VLOOKUP(AH20,'Checkouttabelle 2'!$A$1:$B$171,1,0)),"",VLOOKUP(AH20,'Checkouttabelle 2'!$A$1:$B$171,2,0))</f>
        <v/>
      </c>
      <c r="AI14" s="141" t="str">
        <f>IF(ISERROR(VLOOKUP(AI20,'Checkouttabelle 2'!$A$1:$B$171,1,0)),"",VLOOKUP(AI20,'Checkouttabelle 2'!$A$1:$B$171,2,0))</f>
        <v/>
      </c>
      <c r="AJ14" s="78"/>
      <c r="AK14" s="78"/>
      <c r="AL14" s="564" t="str">
        <f>(AL8)&amp;"  "&amp;AM19</f>
        <v>Thomas  Turniersieger 1. Platz</v>
      </c>
      <c r="AM14" s="564"/>
      <c r="AN14" s="564"/>
      <c r="AO14" s="564"/>
      <c r="AP14" s="564"/>
      <c r="AQ14" s="42"/>
      <c r="AR14" s="41"/>
      <c r="AS14" s="42"/>
      <c r="AT14" s="42"/>
      <c r="BC14" s="53"/>
    </row>
    <row r="15" spans="1:65" ht="21.75" customHeight="1" thickTop="1" thickBot="1">
      <c r="K15" s="527"/>
      <c r="L15" s="534"/>
      <c r="M15" s="534"/>
      <c r="N15" s="534"/>
      <c r="O15" s="533"/>
      <c r="P15" s="533"/>
      <c r="Q15" s="533"/>
      <c r="R15" s="533"/>
      <c r="S15" s="533"/>
      <c r="T15" s="532" t="s">
        <v>354</v>
      </c>
      <c r="U15" s="532"/>
      <c r="V15" s="532"/>
      <c r="W15" s="532"/>
      <c r="X15" s="532"/>
      <c r="Y15" s="532"/>
      <c r="Z15" s="532"/>
      <c r="AA15" s="532"/>
      <c r="AB15" s="532" t="s">
        <v>355</v>
      </c>
      <c r="AC15" s="532"/>
      <c r="AD15" s="532"/>
      <c r="AE15" s="532"/>
      <c r="AF15" s="532"/>
      <c r="AG15" s="532"/>
      <c r="AH15" s="532"/>
      <c r="AI15" s="532"/>
      <c r="AJ15" s="102"/>
      <c r="AK15" s="102"/>
      <c r="AL15" s="507" t="str">
        <f>(AP8)&amp;"  "&amp;AM20</f>
        <v>Thomas  2. Platz</v>
      </c>
      <c r="AM15" s="507"/>
      <c r="AN15" s="507"/>
      <c r="AO15" s="507"/>
      <c r="AP15" s="507"/>
      <c r="AQ15" s="42"/>
      <c r="AR15" s="92"/>
      <c r="AS15" s="42"/>
      <c r="AT15" s="42"/>
      <c r="BC15" s="53"/>
    </row>
    <row r="16" spans="1:65" ht="21.75" customHeight="1" thickTop="1">
      <c r="K16" s="168" t="s">
        <v>9</v>
      </c>
      <c r="L16" s="168" t="s">
        <v>372</v>
      </c>
      <c r="M16" s="168" t="s">
        <v>373</v>
      </c>
      <c r="N16" s="168" t="s">
        <v>374</v>
      </c>
      <c r="O16" s="168" t="s">
        <v>375</v>
      </c>
      <c r="P16" s="168" t="s">
        <v>376</v>
      </c>
      <c r="Q16" s="168" t="s">
        <v>377</v>
      </c>
      <c r="R16" s="135" t="s">
        <v>261</v>
      </c>
      <c r="S16" s="135" t="s">
        <v>262</v>
      </c>
      <c r="T16" s="135" t="s">
        <v>317</v>
      </c>
      <c r="U16" s="135" t="s">
        <v>318</v>
      </c>
      <c r="V16" s="135" t="s">
        <v>319</v>
      </c>
      <c r="W16" s="135" t="s">
        <v>320</v>
      </c>
      <c r="X16" s="135" t="s">
        <v>321</v>
      </c>
      <c r="Y16" s="135" t="s">
        <v>322</v>
      </c>
      <c r="Z16" s="135" t="s">
        <v>323</v>
      </c>
      <c r="AA16" s="135" t="s">
        <v>324</v>
      </c>
      <c r="AB16" s="135" t="s">
        <v>325</v>
      </c>
      <c r="AC16" s="135" t="s">
        <v>326</v>
      </c>
      <c r="AD16" s="135" t="s">
        <v>327</v>
      </c>
      <c r="AE16" s="135" t="s">
        <v>328</v>
      </c>
      <c r="AF16" s="135" t="s">
        <v>329</v>
      </c>
      <c r="AG16" s="135" t="s">
        <v>330</v>
      </c>
      <c r="AH16" s="135" t="s">
        <v>331</v>
      </c>
      <c r="AI16" s="135" t="s">
        <v>332</v>
      </c>
      <c r="AJ16" s="102"/>
      <c r="AK16" s="102"/>
      <c r="AL16" s="507" t="str">
        <f>(AT8)&amp;"  "&amp;AM21</f>
        <v>Thomas  3. Platz</v>
      </c>
      <c r="AM16" s="507"/>
      <c r="AN16" s="507"/>
      <c r="AO16" s="507"/>
      <c r="AP16" s="507"/>
      <c r="AQ16" s="42"/>
      <c r="AR16" s="41"/>
      <c r="AS16" s="42"/>
      <c r="AT16" s="42"/>
      <c r="BC16" s="53"/>
    </row>
    <row r="17" spans="1:55" ht="21" customHeight="1">
      <c r="K17" s="168"/>
      <c r="L17" s="136" t="str">
        <f t="shared" ref="L17:R17" si="11">M10</f>
        <v>Rainer</v>
      </c>
      <c r="M17" s="136" t="str">
        <f t="shared" si="11"/>
        <v>Thomas</v>
      </c>
      <c r="N17" s="136" t="str">
        <f t="shared" si="11"/>
        <v>Thomas</v>
      </c>
      <c r="O17" s="136" t="str">
        <f t="shared" si="11"/>
        <v>Rainer</v>
      </c>
      <c r="P17" s="136" t="str">
        <f t="shared" si="11"/>
        <v>Guddi</v>
      </c>
      <c r="Q17" s="136" t="str">
        <f t="shared" si="11"/>
        <v>Guddi</v>
      </c>
      <c r="R17" s="136" t="str">
        <f t="shared" si="11"/>
        <v>Anja</v>
      </c>
      <c r="S17" s="136" t="str">
        <f>R10</f>
        <v>Guddi</v>
      </c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02"/>
      <c r="AK17" s="102"/>
      <c r="AO17" s="41"/>
      <c r="AP17" s="42"/>
      <c r="AQ17" s="42"/>
      <c r="AR17" s="41"/>
      <c r="AS17" s="42"/>
      <c r="AT17" s="42"/>
    </row>
    <row r="18" spans="1:55" ht="33" customHeight="1" thickBot="1">
      <c r="A18" s="9" t="s">
        <v>11</v>
      </c>
      <c r="B18" s="9"/>
      <c r="C18" s="14"/>
      <c r="D18" s="15"/>
      <c r="E18" s="9"/>
      <c r="F18" s="9"/>
      <c r="G18" s="9"/>
      <c r="H18" s="9"/>
      <c r="I18" s="9"/>
      <c r="J18" s="130">
        <f>IFERROR(SUM(B18:I18),"")</f>
        <v>0</v>
      </c>
      <c r="K18" s="137" t="s">
        <v>4</v>
      </c>
      <c r="L18" s="138">
        <f t="shared" ref="L18:S18" si="12">$I$1</f>
        <v>301</v>
      </c>
      <c r="M18" s="138">
        <f t="shared" si="12"/>
        <v>301</v>
      </c>
      <c r="N18" s="138">
        <f t="shared" si="12"/>
        <v>301</v>
      </c>
      <c r="O18" s="138">
        <f t="shared" si="12"/>
        <v>301</v>
      </c>
      <c r="P18" s="138">
        <f t="shared" si="12"/>
        <v>301</v>
      </c>
      <c r="Q18" s="138">
        <f t="shared" si="12"/>
        <v>301</v>
      </c>
      <c r="R18" s="138">
        <f t="shared" si="12"/>
        <v>301</v>
      </c>
      <c r="S18" s="138">
        <f t="shared" si="12"/>
        <v>301</v>
      </c>
      <c r="T18" s="138">
        <f t="shared" ref="T18:AI18" si="13">$I$1</f>
        <v>301</v>
      </c>
      <c r="U18" s="138">
        <f t="shared" si="13"/>
        <v>301</v>
      </c>
      <c r="V18" s="138">
        <f t="shared" si="13"/>
        <v>301</v>
      </c>
      <c r="W18" s="138">
        <f t="shared" si="13"/>
        <v>301</v>
      </c>
      <c r="X18" s="138">
        <f t="shared" si="13"/>
        <v>301</v>
      </c>
      <c r="Y18" s="138">
        <f t="shared" si="13"/>
        <v>301</v>
      </c>
      <c r="Z18" s="138">
        <f t="shared" si="13"/>
        <v>301</v>
      </c>
      <c r="AA18" s="138">
        <f t="shared" si="13"/>
        <v>301</v>
      </c>
      <c r="AB18" s="138">
        <f t="shared" si="13"/>
        <v>301</v>
      </c>
      <c r="AC18" s="138">
        <f t="shared" si="13"/>
        <v>301</v>
      </c>
      <c r="AD18" s="138">
        <f t="shared" si="13"/>
        <v>301</v>
      </c>
      <c r="AE18" s="138">
        <f t="shared" si="13"/>
        <v>301</v>
      </c>
      <c r="AF18" s="138">
        <f t="shared" si="13"/>
        <v>301</v>
      </c>
      <c r="AG18" s="138">
        <f t="shared" si="13"/>
        <v>301</v>
      </c>
      <c r="AH18" s="138">
        <f t="shared" si="13"/>
        <v>301</v>
      </c>
      <c r="AI18" s="138">
        <f t="shared" si="13"/>
        <v>301</v>
      </c>
      <c r="AJ18" s="102"/>
      <c r="AK18" s="102"/>
      <c r="AL18" s="72"/>
      <c r="AM18" s="521" t="s">
        <v>271</v>
      </c>
      <c r="AN18" s="521"/>
      <c r="AR18" s="45"/>
      <c r="AS18" s="45"/>
      <c r="BC18" s="55"/>
    </row>
    <row r="19" spans="1:55" ht="33" customHeight="1" thickTop="1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14">IFERROR(SUM(B19:I19),"")</f>
        <v>0</v>
      </c>
      <c r="K19" s="137" t="s">
        <v>5</v>
      </c>
      <c r="L19" s="170"/>
      <c r="M19" s="170"/>
      <c r="N19" s="170"/>
      <c r="O19" s="170"/>
      <c r="P19" s="170"/>
      <c r="Q19" s="170"/>
      <c r="R19" s="139">
        <v>120</v>
      </c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530"/>
      <c r="AK19" s="531"/>
      <c r="AL19" s="46" t="s">
        <v>272</v>
      </c>
      <c r="AM19" s="511" t="s">
        <v>352</v>
      </c>
      <c r="AN19" s="517"/>
      <c r="AO19" s="512"/>
      <c r="AP19" s="80" t="s">
        <v>273</v>
      </c>
      <c r="AQ19" s="47"/>
      <c r="AR19" s="511"/>
      <c r="AS19" s="512"/>
      <c r="AU19" s="522">
        <f>$C$1*$AL$21*$AL$22</f>
        <v>72</v>
      </c>
      <c r="AV19" s="523"/>
      <c r="BC19" s="55"/>
    </row>
    <row r="20" spans="1:55" ht="33" customHeight="1" thickTop="1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14"/>
        <v>0</v>
      </c>
      <c r="K20" s="137" t="s">
        <v>6</v>
      </c>
      <c r="L20" s="140">
        <f t="shared" ref="L20:S20" si="15">L18-L19</f>
        <v>301</v>
      </c>
      <c r="M20" s="140">
        <f t="shared" si="15"/>
        <v>301</v>
      </c>
      <c r="N20" s="140">
        <f t="shared" si="15"/>
        <v>301</v>
      </c>
      <c r="O20" s="140">
        <f t="shared" si="15"/>
        <v>301</v>
      </c>
      <c r="P20" s="140">
        <f t="shared" si="15"/>
        <v>301</v>
      </c>
      <c r="Q20" s="140">
        <f t="shared" si="15"/>
        <v>301</v>
      </c>
      <c r="R20" s="140">
        <f t="shared" si="15"/>
        <v>181</v>
      </c>
      <c r="S20" s="140">
        <f t="shared" si="15"/>
        <v>301</v>
      </c>
      <c r="T20" s="140">
        <f t="shared" ref="T20:AA20" si="16">T18-T19</f>
        <v>301</v>
      </c>
      <c r="U20" s="140">
        <f t="shared" si="16"/>
        <v>301</v>
      </c>
      <c r="V20" s="140">
        <f t="shared" si="16"/>
        <v>301</v>
      </c>
      <c r="W20" s="140">
        <f t="shared" si="16"/>
        <v>301</v>
      </c>
      <c r="X20" s="140">
        <f t="shared" si="16"/>
        <v>301</v>
      </c>
      <c r="Y20" s="140">
        <f t="shared" si="16"/>
        <v>301</v>
      </c>
      <c r="Z20" s="140">
        <f t="shared" si="16"/>
        <v>301</v>
      </c>
      <c r="AA20" s="140">
        <f t="shared" si="16"/>
        <v>301</v>
      </c>
      <c r="AB20" s="140">
        <f>AB18-AB19</f>
        <v>301</v>
      </c>
      <c r="AC20" s="140">
        <f>AC18-AC19</f>
        <v>301</v>
      </c>
      <c r="AD20" s="140">
        <f t="shared" ref="AD20:AI20" si="17">AD18-AD19</f>
        <v>301</v>
      </c>
      <c r="AE20" s="140">
        <f t="shared" si="17"/>
        <v>301</v>
      </c>
      <c r="AF20" s="140">
        <f t="shared" si="17"/>
        <v>301</v>
      </c>
      <c r="AG20" s="140">
        <f t="shared" si="17"/>
        <v>301</v>
      </c>
      <c r="AH20" s="140">
        <f t="shared" si="17"/>
        <v>301</v>
      </c>
      <c r="AI20" s="140">
        <f t="shared" si="17"/>
        <v>301</v>
      </c>
      <c r="AJ20" s="528"/>
      <c r="AK20" s="529"/>
      <c r="AL20" s="46" t="s">
        <v>274</v>
      </c>
      <c r="AM20" s="513" t="s">
        <v>349</v>
      </c>
      <c r="AN20" s="526"/>
      <c r="AO20" s="514"/>
      <c r="AP20" s="80" t="s">
        <v>273</v>
      </c>
      <c r="AQ20" s="48"/>
      <c r="AR20" s="513"/>
      <c r="AS20" s="514"/>
      <c r="AU20" s="524">
        <f>$C$1*$AL$21*$AL$22</f>
        <v>72</v>
      </c>
      <c r="AV20" s="525"/>
    </row>
    <row r="21" spans="1:55" ht="17.25" customHeight="1" thickTop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14"/>
        <v>0</v>
      </c>
      <c r="K21" s="169"/>
      <c r="L21" s="136" t="str">
        <f t="shared" ref="L21:S21" si="18">L10</f>
        <v>Rainer</v>
      </c>
      <c r="M21" s="136" t="str">
        <f t="shared" si="18"/>
        <v>Rainer</v>
      </c>
      <c r="N21" s="136" t="str">
        <f t="shared" si="18"/>
        <v>Thomas</v>
      </c>
      <c r="O21" s="136" t="str">
        <f t="shared" si="18"/>
        <v>Thomas</v>
      </c>
      <c r="P21" s="136" t="str">
        <f t="shared" si="18"/>
        <v>Rainer</v>
      </c>
      <c r="Q21" s="136" t="str">
        <f t="shared" si="18"/>
        <v>Guddi</v>
      </c>
      <c r="R21" s="136" t="str">
        <f t="shared" si="18"/>
        <v>Guddi</v>
      </c>
      <c r="S21" s="136" t="str">
        <f t="shared" si="18"/>
        <v>Anja</v>
      </c>
      <c r="T21" s="136" t="str">
        <f t="shared" ref="T21:AI21" si="19">T3</f>
        <v>Anja</v>
      </c>
      <c r="U21" s="136" t="str">
        <f t="shared" si="19"/>
        <v>Guddi</v>
      </c>
      <c r="V21" s="136" t="str">
        <f t="shared" si="19"/>
        <v>Guddi</v>
      </c>
      <c r="W21" s="136" t="str">
        <f t="shared" si="19"/>
        <v>Anja</v>
      </c>
      <c r="X21" s="136" t="str">
        <f t="shared" si="19"/>
        <v>Dieter</v>
      </c>
      <c r="Y21" s="136" t="str">
        <f t="shared" si="19"/>
        <v>Adde</v>
      </c>
      <c r="Z21" s="136" t="str">
        <f t="shared" si="19"/>
        <v>Adde</v>
      </c>
      <c r="AA21" s="136" t="str">
        <f t="shared" si="19"/>
        <v>Dieter</v>
      </c>
      <c r="AB21" s="136" t="str">
        <f t="shared" si="19"/>
        <v>Dieter</v>
      </c>
      <c r="AC21" s="136" t="str">
        <f t="shared" si="19"/>
        <v>Adde</v>
      </c>
      <c r="AD21" s="136" t="str">
        <f t="shared" si="19"/>
        <v>Carmen</v>
      </c>
      <c r="AE21" s="136" t="str">
        <f t="shared" si="19"/>
        <v>Iris</v>
      </c>
      <c r="AF21" s="136" t="str">
        <f t="shared" si="19"/>
        <v>Iris</v>
      </c>
      <c r="AG21" s="136" t="str">
        <f t="shared" si="19"/>
        <v>Carmen</v>
      </c>
      <c r="AH21" s="136" t="str">
        <f t="shared" si="19"/>
        <v>Carmen</v>
      </c>
      <c r="AI21" s="136" t="str">
        <f t="shared" si="19"/>
        <v>Iris</v>
      </c>
      <c r="AJ21" s="528"/>
      <c r="AK21" s="529"/>
      <c r="AL21" s="49">
        <v>1</v>
      </c>
      <c r="AM21" s="508" t="s">
        <v>350</v>
      </c>
      <c r="AN21" s="509"/>
      <c r="AO21" s="510"/>
      <c r="AP21" s="80" t="s">
        <v>273</v>
      </c>
      <c r="AQ21" s="51"/>
      <c r="AR21" s="515"/>
      <c r="AS21" s="516"/>
      <c r="AU21" s="518">
        <f>$C$1*$AL$21*$AL$22</f>
        <v>72</v>
      </c>
      <c r="AV21" s="519"/>
    </row>
    <row r="22" spans="1:55" ht="17.25" customHeight="1" thickTop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14"/>
        <v>0</v>
      </c>
      <c r="K22" s="520" t="s">
        <v>244</v>
      </c>
      <c r="L22" s="168" t="str">
        <f>IF(AND(L4=L5,L4=301,SUM($B$18:$C$18)=301),"6 Darter","")</f>
        <v/>
      </c>
      <c r="M22" s="168" t="str">
        <f>IF(AND(M4=M5,M4=301,SUM($B$19:$C$19)=301),"6 Darter","")</f>
        <v/>
      </c>
      <c r="N22" s="168" t="str">
        <f>IF(AND(N4=N5,N4=301,SUM($B$20:$C$20)=301),"6 Darter","")</f>
        <v/>
      </c>
      <c r="O22" s="168" t="str">
        <f>IF(AND($O$4=$O$5,$O$4=301,SUM($B$21:$I$21)=6),"6 Darter","")</f>
        <v/>
      </c>
      <c r="P22" s="168" t="str">
        <f>IF(AND($P$4=$P$5,$P$4=301,SUM($B$22:$I$22)=6),"6 Darter","")</f>
        <v/>
      </c>
      <c r="Q22" s="168" t="str">
        <f>IF(AND($Q$4=$Q$5,$Q$4=301,SUM($B$23:$I$23)=6),"6 Darter","")</f>
        <v/>
      </c>
      <c r="R22" s="135" t="str">
        <f>IF(AND($Q$4=$Q$5,$Q$4=301,SUM($B$24:$C$24)=301),"6 Darter","")</f>
        <v/>
      </c>
      <c r="S22" s="135" t="str">
        <f>IF(AND($R$4=$R$5,$R$4=301,SUM($B$25:$C$25)=301),"6 Darter","")</f>
        <v/>
      </c>
      <c r="T22" s="135" t="str">
        <f t="shared" ref="T22:AI22" si="20">IF(AND($R$4=$R$5,$R$4=301,SUM($B$25:$I$25)=6),"6 Darter","")</f>
        <v/>
      </c>
      <c r="U22" s="135" t="str">
        <f t="shared" si="20"/>
        <v/>
      </c>
      <c r="V22" s="135" t="str">
        <f t="shared" si="20"/>
        <v/>
      </c>
      <c r="W22" s="135" t="str">
        <f t="shared" si="20"/>
        <v/>
      </c>
      <c r="X22" s="135" t="str">
        <f t="shared" si="20"/>
        <v/>
      </c>
      <c r="Y22" s="135" t="str">
        <f t="shared" si="20"/>
        <v/>
      </c>
      <c r="Z22" s="135" t="str">
        <f t="shared" si="20"/>
        <v/>
      </c>
      <c r="AA22" s="135" t="str">
        <f t="shared" si="20"/>
        <v/>
      </c>
      <c r="AB22" s="135" t="str">
        <f t="shared" si="20"/>
        <v/>
      </c>
      <c r="AC22" s="135" t="str">
        <f t="shared" si="20"/>
        <v/>
      </c>
      <c r="AD22" s="135" t="str">
        <f t="shared" si="20"/>
        <v/>
      </c>
      <c r="AE22" s="135" t="str">
        <f t="shared" si="20"/>
        <v/>
      </c>
      <c r="AF22" s="135" t="str">
        <f t="shared" si="20"/>
        <v/>
      </c>
      <c r="AG22" s="135" t="str">
        <f t="shared" si="20"/>
        <v/>
      </c>
      <c r="AH22" s="135" t="str">
        <f t="shared" si="20"/>
        <v/>
      </c>
      <c r="AI22" s="135" t="str">
        <f t="shared" si="20"/>
        <v/>
      </c>
      <c r="AJ22" s="54"/>
      <c r="AK22" s="46" t="s">
        <v>287</v>
      </c>
      <c r="AL22" s="49">
        <f>AL21*3</f>
        <v>3</v>
      </c>
      <c r="AM22" s="73"/>
    </row>
    <row r="23" spans="1:55" ht="17.25" customHeight="1" thickTop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14"/>
        <v>0</v>
      </c>
      <c r="K23" s="520"/>
      <c r="L23" s="168" t="str">
        <f>IF(AND(L4=L5,L4=501,SUM($B$18:$D$18)=501),"9 Darter","")</f>
        <v/>
      </c>
      <c r="M23" s="168" t="str">
        <f>IF(AND(M4=M5,M4=501,SUM($B$19:$D$19)=501),"9 Darter","")</f>
        <v/>
      </c>
      <c r="N23" s="168" t="str">
        <f>IF(AND(N4=N5,N4=501,SUM($B$20:$D$20)=501),"9 Darter","")</f>
        <v/>
      </c>
      <c r="O23" s="168" t="str">
        <f>IF(AND($O$4=$O$5,$O$4=501,SUM($B$21:$I$21)=9),"9 Darter","")</f>
        <v/>
      </c>
      <c r="P23" s="168" t="str">
        <f>IF(AND($P$4=$P$5,$P$4=501,SUM($B$22:$I$22)=9),"9 Darter","")</f>
        <v/>
      </c>
      <c r="Q23" s="168" t="str">
        <f>IF(AND($Q$4=$Q$5,$Q$4=501,SUM($B$23:$I$23)=9),"9 Darter","")</f>
        <v/>
      </c>
      <c r="R23" s="135" t="str">
        <f>IF(AND(R4=R5,R4=501,SUM($B$18:$D$18)=501),"9 Darter","")</f>
        <v/>
      </c>
      <c r="S23" s="135" t="str">
        <f>IF(AND(S4=S5,S4=501,SUM($B$18:$D$18)=501),"9 Darter","")</f>
        <v/>
      </c>
      <c r="T23" s="135" t="str">
        <f t="shared" ref="T23:AI23" si="21">IF(AND($R$4=$R$5,$R$4=501,SUM($B$25:$I$25)=9),"9 Darter","")</f>
        <v/>
      </c>
      <c r="U23" s="135" t="str">
        <f t="shared" si="21"/>
        <v/>
      </c>
      <c r="V23" s="135" t="str">
        <f t="shared" si="21"/>
        <v/>
      </c>
      <c r="W23" s="135" t="str">
        <f t="shared" si="21"/>
        <v/>
      </c>
      <c r="X23" s="135" t="str">
        <f t="shared" si="21"/>
        <v/>
      </c>
      <c r="Y23" s="135" t="str">
        <f t="shared" si="21"/>
        <v/>
      </c>
      <c r="Z23" s="135" t="str">
        <f t="shared" si="21"/>
        <v/>
      </c>
      <c r="AA23" s="135" t="str">
        <f t="shared" si="21"/>
        <v/>
      </c>
      <c r="AB23" s="135" t="str">
        <f t="shared" si="21"/>
        <v/>
      </c>
      <c r="AC23" s="135" t="str">
        <f t="shared" si="21"/>
        <v/>
      </c>
      <c r="AD23" s="135" t="str">
        <f t="shared" si="21"/>
        <v/>
      </c>
      <c r="AE23" s="135" t="str">
        <f t="shared" si="21"/>
        <v/>
      </c>
      <c r="AF23" s="135" t="str">
        <f t="shared" si="21"/>
        <v/>
      </c>
      <c r="AG23" s="135" t="str">
        <f t="shared" si="21"/>
        <v/>
      </c>
      <c r="AH23" s="135" t="str">
        <f t="shared" si="21"/>
        <v/>
      </c>
      <c r="AI23" s="135" t="str">
        <f t="shared" si="21"/>
        <v/>
      </c>
      <c r="AK23" s="46" t="s">
        <v>288</v>
      </c>
      <c r="AL23" s="49">
        <f>C1*AL21*3</f>
        <v>72</v>
      </c>
      <c r="AM23" s="50"/>
      <c r="BB23" s="54"/>
      <c r="BC23" s="54"/>
    </row>
    <row r="24" spans="1:55" ht="17.25" customHeight="1" thickTop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14"/>
        <v>0</v>
      </c>
      <c r="K24" s="143"/>
      <c r="L24" s="136">
        <f t="shared" ref="L24:S24" si="22">ROUNDUP(L34,2)</f>
        <v>0</v>
      </c>
      <c r="M24" s="136">
        <f t="shared" si="22"/>
        <v>0</v>
      </c>
      <c r="N24" s="136">
        <f t="shared" si="22"/>
        <v>0</v>
      </c>
      <c r="O24" s="136">
        <f t="shared" si="22"/>
        <v>0</v>
      </c>
      <c r="P24" s="136">
        <f t="shared" si="22"/>
        <v>0</v>
      </c>
      <c r="Q24" s="136">
        <f t="shared" si="22"/>
        <v>0</v>
      </c>
      <c r="R24" s="136">
        <f t="shared" si="22"/>
        <v>0</v>
      </c>
      <c r="S24" s="136">
        <f t="shared" si="22"/>
        <v>0</v>
      </c>
      <c r="T24" s="136">
        <f t="shared" ref="T24:AA24" si="23">ROUNDUP(T34,2)</f>
        <v>0</v>
      </c>
      <c r="U24" s="136">
        <f t="shared" si="23"/>
        <v>0</v>
      </c>
      <c r="V24" s="136">
        <f t="shared" si="23"/>
        <v>0</v>
      </c>
      <c r="W24" s="136">
        <f t="shared" si="23"/>
        <v>0</v>
      </c>
      <c r="X24" s="136">
        <f t="shared" si="23"/>
        <v>0</v>
      </c>
      <c r="Y24" s="136">
        <f t="shared" si="23"/>
        <v>0</v>
      </c>
      <c r="Z24" s="136">
        <f t="shared" si="23"/>
        <v>0</v>
      </c>
      <c r="AA24" s="136">
        <f t="shared" si="23"/>
        <v>0</v>
      </c>
      <c r="AB24" s="136">
        <f>ROUNDUP(AB34,2)</f>
        <v>0</v>
      </c>
      <c r="AC24" s="136">
        <f>ROUNDUP(AC34,2)</f>
        <v>0</v>
      </c>
      <c r="AD24" s="136">
        <f t="shared" ref="AD24:AI24" si="24">ROUNDUP(AD34,2)</f>
        <v>0</v>
      </c>
      <c r="AE24" s="136">
        <f t="shared" si="24"/>
        <v>0</v>
      </c>
      <c r="AF24" s="136">
        <f t="shared" si="24"/>
        <v>0</v>
      </c>
      <c r="AG24" s="136">
        <f t="shared" si="24"/>
        <v>0</v>
      </c>
      <c r="AH24" s="136">
        <f t="shared" si="24"/>
        <v>0</v>
      </c>
      <c r="AI24" s="136">
        <f t="shared" si="24"/>
        <v>0</v>
      </c>
    </row>
    <row r="25" spans="1:55" ht="17.25" customHeigh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14"/>
        <v>0</v>
      </c>
      <c r="K25" s="520" t="s">
        <v>244</v>
      </c>
      <c r="L25" s="168" t="str">
        <f>IF(AND($L$11=$L$12,$L$11=301,SUM($B$26:$C$26)=301),"6 Darter","")</f>
        <v/>
      </c>
      <c r="M25" s="168" t="str">
        <f>IF(AND($M$11=$M$12,$M$11=301,SUM($B$27:$C$27)=301),"6 Darter","")</f>
        <v/>
      </c>
      <c r="N25" s="168" t="str">
        <f>IF(AND($N$11=$N$12,$N$11=301,SUM($B$28:$C$28)=301),"6 Darter","")</f>
        <v/>
      </c>
      <c r="O25" s="168" t="str">
        <f>IF(AND($O$11=$O$12,$O$11=301,SUM($B$29:$I$29)=6),"6 Darter","")</f>
        <v/>
      </c>
      <c r="P25" s="168" t="str">
        <f>IF(AND($P$11=$P$12,$P$11=301,SUM($B$30:$I$30)=6),"6 Darter","")</f>
        <v/>
      </c>
      <c r="Q25" s="168" t="str">
        <f>IF(AND($Q$11=$Q$12,$Q$11=301,SUM($B$31:$I$31)=6),"6 Darter","")</f>
        <v/>
      </c>
      <c r="R25" s="135" t="str">
        <f>IF(AND(R11=R12,R11=301,SUM($B$26:$C$26)=301),"6 Darter","")</f>
        <v/>
      </c>
      <c r="S25" s="135" t="str">
        <f>IF(AND(S11=S12,S11=301,SUM($B$26:$C$26)=301),"6 Darter","")</f>
        <v/>
      </c>
      <c r="T25" s="135" t="str">
        <f t="shared" ref="T25:AI25" si="25">IF(AND($R$9=$R$10,$R$9=301,SUM($B$33:$I$33)=6),"6 Darter","")</f>
        <v/>
      </c>
      <c r="U25" s="135" t="str">
        <f t="shared" si="25"/>
        <v/>
      </c>
      <c r="V25" s="135" t="str">
        <f t="shared" si="25"/>
        <v/>
      </c>
      <c r="W25" s="135" t="str">
        <f t="shared" si="25"/>
        <v/>
      </c>
      <c r="X25" s="135" t="str">
        <f t="shared" si="25"/>
        <v/>
      </c>
      <c r="Y25" s="135" t="str">
        <f t="shared" si="25"/>
        <v/>
      </c>
      <c r="Z25" s="135" t="str">
        <f t="shared" si="25"/>
        <v/>
      </c>
      <c r="AA25" s="135" t="str">
        <f t="shared" si="25"/>
        <v/>
      </c>
      <c r="AB25" s="135" t="str">
        <f t="shared" si="25"/>
        <v/>
      </c>
      <c r="AC25" s="135" t="str">
        <f t="shared" si="25"/>
        <v/>
      </c>
      <c r="AD25" s="135" t="str">
        <f t="shared" si="25"/>
        <v/>
      </c>
      <c r="AE25" s="135" t="str">
        <f t="shared" si="25"/>
        <v/>
      </c>
      <c r="AF25" s="135" t="str">
        <f t="shared" si="25"/>
        <v/>
      </c>
      <c r="AG25" s="135" t="str">
        <f t="shared" si="25"/>
        <v/>
      </c>
      <c r="AH25" s="135" t="str">
        <f t="shared" si="25"/>
        <v/>
      </c>
      <c r="AI25" s="135" t="str">
        <f t="shared" si="25"/>
        <v/>
      </c>
      <c r="AK25" s="8" t="str">
        <f>IFERROR((INDEX(L3:O3,MATCH(MAX(L5:O5),L5:O5,0))),0)</f>
        <v>Thomas</v>
      </c>
      <c r="AL25" s="8">
        <f>COUNTIF($AK$25:$AK$27,AL3)</f>
        <v>1</v>
      </c>
      <c r="AN25" s="8" t="str">
        <f>AL3</f>
        <v>Thomas</v>
      </c>
      <c r="AP25" s="74">
        <f>AL25*AU19</f>
        <v>72</v>
      </c>
      <c r="AT25" s="8" t="str">
        <f>IFERROR((INDEX($AN$25:$AN$27,MATCH(MAX($AP$25:$AP$27),$AP$25:$AP$27,0))),0)&amp;" "&amp; AV25&amp;" "&amp;  AP25</f>
        <v>Thomas gewinnt 72</v>
      </c>
      <c r="AV25" s="8" t="s">
        <v>289</v>
      </c>
      <c r="AX25" s="8">
        <f>COUNTIF(AK25:AK27,AN25)</f>
        <v>1</v>
      </c>
      <c r="AZ25" s="8" t="str">
        <f>IFERROR((INDEX($AN$25:$AN$27,MATCH(LARGE($AX$25:$AX$27,1),$AX$25:$AX$27,0))),0)&amp;"  "&amp;$AV$25&amp; "  "&amp;$AP$26</f>
        <v>Thomas  gewinnt  72</v>
      </c>
    </row>
    <row r="26" spans="1:55" ht="17.25" customHeigh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14"/>
        <v>0</v>
      </c>
      <c r="K26" s="520"/>
      <c r="L26" s="168" t="str">
        <f>IF(AND($L$11=$L$12,$L$11=501,SUM($B$26:$D$26)=501),"9 Darter","")</f>
        <v/>
      </c>
      <c r="M26" s="168" t="str">
        <f>IF(AND($M$11=$M$12,$M$11=501,SUM($B$27:$D$27)=501),"9 Darter","")</f>
        <v/>
      </c>
      <c r="N26" s="168" t="str">
        <f>IF(AND($N$11=$N$12,$N$11=501,SUM($B$28:$D$28)=501),"9 Darter","")</f>
        <v/>
      </c>
      <c r="O26" s="168" t="str">
        <f>IF(AND($O$11=$O$12,$O$11=501,SUM($B$29:$I$29)=9),"9 Darter","")</f>
        <v/>
      </c>
      <c r="P26" s="168" t="str">
        <f>IF(AND($P$11=$P$12,$P$11=501,SUM($B$30:$I$30)=9),"9 Darter","")</f>
        <v/>
      </c>
      <c r="Q26" s="168" t="str">
        <f>IF(AND($Q$11=$Q$12,$Q$11=501,SUM($B$31:$I$31)=9),"9 Darter","")</f>
        <v/>
      </c>
      <c r="R26" s="135" t="str">
        <f>IF(AND(R11=R12,R11=501,SUM($B$26:$C$26)=501),"9 Darter","")</f>
        <v/>
      </c>
      <c r="S26" s="135" t="str">
        <f>IF(AND(S11=S12,S11=501,SUM($B$26:$C$26)=501),"9 Darter","")</f>
        <v/>
      </c>
      <c r="T26" s="135" t="str">
        <f t="shared" ref="T26:AI26" si="26">IF(AND($R$9=$R$10,$R$9=501,SUM($B$33:$I$33)=9),"9 Darter","")</f>
        <v/>
      </c>
      <c r="U26" s="135" t="str">
        <f t="shared" si="26"/>
        <v/>
      </c>
      <c r="V26" s="135" t="str">
        <f t="shared" si="26"/>
        <v/>
      </c>
      <c r="W26" s="135" t="str">
        <f t="shared" si="26"/>
        <v/>
      </c>
      <c r="X26" s="135" t="str">
        <f t="shared" si="26"/>
        <v/>
      </c>
      <c r="Y26" s="135" t="str">
        <f t="shared" si="26"/>
        <v/>
      </c>
      <c r="Z26" s="135" t="str">
        <f t="shared" si="26"/>
        <v/>
      </c>
      <c r="AA26" s="135" t="str">
        <f t="shared" si="26"/>
        <v/>
      </c>
      <c r="AB26" s="135" t="str">
        <f t="shared" si="26"/>
        <v/>
      </c>
      <c r="AC26" s="135" t="str">
        <f t="shared" si="26"/>
        <v/>
      </c>
      <c r="AD26" s="135" t="str">
        <f t="shared" si="26"/>
        <v/>
      </c>
      <c r="AE26" s="135" t="str">
        <f t="shared" si="26"/>
        <v/>
      </c>
      <c r="AF26" s="135" t="str">
        <f t="shared" si="26"/>
        <v/>
      </c>
      <c r="AG26" s="135" t="str">
        <f t="shared" si="26"/>
        <v/>
      </c>
      <c r="AH26" s="135" t="str">
        <f t="shared" si="26"/>
        <v/>
      </c>
      <c r="AI26" s="135" t="str">
        <f t="shared" si="26"/>
        <v/>
      </c>
      <c r="AK26" s="8" t="str">
        <f>IFERROR((INDEX(L10:O10,MATCH(MAX(L12:O12),L12:O12,0))),0)</f>
        <v>Rainer</v>
      </c>
      <c r="AL26" s="8">
        <f>COUNTIF($AK$25:$AK$27,AN3)</f>
        <v>1</v>
      </c>
      <c r="AN26" s="8" t="str">
        <f>AN3</f>
        <v>Rainer</v>
      </c>
      <c r="AP26" s="74">
        <f>AL26*AU20</f>
        <v>72</v>
      </c>
      <c r="AT26" s="8" t="str">
        <f>IFERROR((INDEX($AN$26:$AN$27,MATCH(MAX($AP$26:$AP$27),$AP$26:$AP$27,0))),0)&amp;"  "</f>
        <v xml:space="preserve">Rainer  </v>
      </c>
      <c r="AX26" s="8">
        <f>COUNTIF(AK25:AK27,AN26)</f>
        <v>1</v>
      </c>
      <c r="AZ26" s="8" t="str">
        <f>IFERROR((INDEX($AN$25:$AN$27,MATCH(LARGE($AX$25:$AX$27,2),$AX$25:$AX$27,0))),0)&amp;"  "&amp;$AV$25&amp; ""&amp;"  "&amp;$AP$27</f>
        <v>Thomas  gewinnt  0</v>
      </c>
    </row>
    <row r="27" spans="1:55" ht="17.25" customHeigh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14"/>
        <v>0</v>
      </c>
      <c r="K27" s="143"/>
      <c r="L27" s="136">
        <f t="shared" ref="L27:S27" si="27">ROUNDUP(L35,2)</f>
        <v>0</v>
      </c>
      <c r="M27" s="136">
        <f t="shared" si="27"/>
        <v>0</v>
      </c>
      <c r="N27" s="136">
        <f t="shared" si="27"/>
        <v>0</v>
      </c>
      <c r="O27" s="136">
        <f t="shared" si="27"/>
        <v>0</v>
      </c>
      <c r="P27" s="136">
        <f t="shared" si="27"/>
        <v>0</v>
      </c>
      <c r="Q27" s="136">
        <f t="shared" si="27"/>
        <v>0</v>
      </c>
      <c r="R27" s="136">
        <f t="shared" si="27"/>
        <v>0</v>
      </c>
      <c r="S27" s="136">
        <f t="shared" si="27"/>
        <v>0</v>
      </c>
      <c r="T27" s="136">
        <f t="shared" ref="T27:AA27" si="28">ROUNDUP(T35,2)</f>
        <v>0</v>
      </c>
      <c r="U27" s="136">
        <f t="shared" si="28"/>
        <v>0</v>
      </c>
      <c r="V27" s="136">
        <f t="shared" si="28"/>
        <v>0</v>
      </c>
      <c r="W27" s="136">
        <f t="shared" si="28"/>
        <v>0</v>
      </c>
      <c r="X27" s="136">
        <f t="shared" si="28"/>
        <v>0</v>
      </c>
      <c r="Y27" s="136">
        <f t="shared" si="28"/>
        <v>0</v>
      </c>
      <c r="Z27" s="136">
        <f t="shared" si="28"/>
        <v>0</v>
      </c>
      <c r="AA27" s="136">
        <f t="shared" si="28"/>
        <v>0</v>
      </c>
      <c r="AB27" s="136">
        <f>ROUNDUP(AB35,2)</f>
        <v>0</v>
      </c>
      <c r="AC27" s="136">
        <f>ROUNDUP(AC35,2)</f>
        <v>0</v>
      </c>
      <c r="AD27" s="136">
        <f t="shared" ref="AD27:AI27" si="29">ROUNDUP(AD35,2)</f>
        <v>0</v>
      </c>
      <c r="AE27" s="136">
        <f t="shared" si="29"/>
        <v>0</v>
      </c>
      <c r="AF27" s="136">
        <f t="shared" si="29"/>
        <v>0</v>
      </c>
      <c r="AG27" s="136">
        <f t="shared" si="29"/>
        <v>0</v>
      </c>
      <c r="AH27" s="136">
        <f t="shared" si="29"/>
        <v>0</v>
      </c>
      <c r="AI27" s="136">
        <f t="shared" si="29"/>
        <v>0</v>
      </c>
      <c r="AK27" s="8">
        <f>IFERROR((INDEX(L17:O17,MATCH(MAX(L19:O19),L19:O19,0))),0)</f>
        <v>0</v>
      </c>
      <c r="AL27" s="8">
        <f>COUNTIF($AK$25:$AK$27,AP3)</f>
        <v>0</v>
      </c>
      <c r="AN27" s="8" t="str">
        <f>AP3</f>
        <v>Guddi</v>
      </c>
      <c r="AP27" s="74">
        <f>AL27*AU21</f>
        <v>0</v>
      </c>
      <c r="AT27" s="8" t="str">
        <f>IFERROR((INDEX($AN$25:$AN$27,MATCH(MIN($AP$25:$AP$27),$AP$25:$AP$27,0))),0)&amp;"  "</f>
        <v xml:space="preserve">Guddi  </v>
      </c>
      <c r="AX27" s="8">
        <f>COUNTIF(AK25:AK27,AN27)</f>
        <v>0</v>
      </c>
      <c r="AZ27" s="8" t="str">
        <f>IFERROR((INDEX($AN$25:$AN$27,MATCH(LARGE($AX$25:$AX$27,3),$AX$25:$AX$27,0))),0)&amp;"  "&amp;$AV$25&amp; "  "&amp;$AP$25</f>
        <v>Guddi  gewinnt  72</v>
      </c>
    </row>
    <row r="28" spans="1:55" ht="17.25" customHeigh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14"/>
        <v>0</v>
      </c>
      <c r="K28" s="520" t="s">
        <v>244</v>
      </c>
      <c r="L28" s="168" t="str">
        <f>IF(AND($L$18=$L$19,$L$18=301,SUM($B$34:$C$34)=301),"6 Darter","")</f>
        <v/>
      </c>
      <c r="M28" s="168" t="str">
        <f>IF(AND($M$18=$M$19,$M$18=301,SUM($B$35:$C$35)=301),"6 Darter","")</f>
        <v/>
      </c>
      <c r="N28" s="168" t="str">
        <f>IF(AND($N$18=$N$19,$N$18=301,SUM($B$36:$C$36)=6301),"6 Darter","")</f>
        <v/>
      </c>
      <c r="O28" s="168" t="str">
        <f>IF(AND($O$18=$O$19,$O$18=301,SUM($B$37:$I$37)=6),"6 Darter","")</f>
        <v/>
      </c>
      <c r="P28" s="168" t="str">
        <f>IF(AND($P$18=$P$19,$P$18=301,SUM($B$38:$I$38)=6),"6 Darter","")</f>
        <v/>
      </c>
      <c r="Q28" s="168" t="str">
        <f>IF(AND($Q$18=$Q$19,$Q$18=301,SUM($B$39:$I$39)=6),"6 Darter","")</f>
        <v/>
      </c>
      <c r="R28" s="135" t="str">
        <f>IF(AND(R18=R19,R18=301,SUM($B$34:$C$34)=301),"6 Darter","")</f>
        <v/>
      </c>
      <c r="S28" s="135" t="str">
        <f>IF(AND(S18=S19,S18=301,SUM($B$34:$C$34)=301),"6 Darter","")</f>
        <v/>
      </c>
      <c r="T28" s="135" t="str">
        <f t="shared" ref="T28:AI28" si="30">IF(AND($R$14=$R$15,$R$14=301,SUM($B$41:$I$41)=6),"6 Darter","")</f>
        <v/>
      </c>
      <c r="U28" s="135" t="str">
        <f t="shared" si="30"/>
        <v/>
      </c>
      <c r="V28" s="135" t="str">
        <f t="shared" si="30"/>
        <v/>
      </c>
      <c r="W28" s="135" t="str">
        <f t="shared" si="30"/>
        <v/>
      </c>
      <c r="X28" s="135" t="str">
        <f t="shared" si="30"/>
        <v/>
      </c>
      <c r="Y28" s="135" t="str">
        <f t="shared" si="30"/>
        <v/>
      </c>
      <c r="Z28" s="135" t="str">
        <f t="shared" si="30"/>
        <v/>
      </c>
      <c r="AA28" s="135" t="str">
        <f t="shared" si="30"/>
        <v/>
      </c>
      <c r="AB28" s="135" t="str">
        <f t="shared" si="30"/>
        <v/>
      </c>
      <c r="AC28" s="135" t="str">
        <f t="shared" si="30"/>
        <v/>
      </c>
      <c r="AD28" s="135" t="str">
        <f t="shared" si="30"/>
        <v/>
      </c>
      <c r="AE28" s="135" t="str">
        <f>IF(AND($R$14=$R$15,$R$14=301,SUM($B$41:$I$41)=6),"6 Darter","")</f>
        <v/>
      </c>
      <c r="AF28" s="135" t="str">
        <f t="shared" si="30"/>
        <v/>
      </c>
      <c r="AG28" s="135" t="str">
        <f t="shared" si="30"/>
        <v/>
      </c>
      <c r="AH28" s="135" t="str">
        <f t="shared" si="30"/>
        <v/>
      </c>
      <c r="AI28" s="135" t="str">
        <f t="shared" si="30"/>
        <v/>
      </c>
    </row>
    <row r="29" spans="1:55" ht="17.25" customHeigh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14"/>
        <v>0</v>
      </c>
      <c r="K29" s="520"/>
      <c r="L29" s="168" t="str">
        <f>IF(AND($L$18=$L$19,$L$18=501,SUM($B$34:$D$34)=501),"9 Darter","")</f>
        <v/>
      </c>
      <c r="M29" s="168" t="str">
        <f>IF(AND($M$18=$M$19,$M$18=501,SUM($B$35:$D$359)=501),"9 Darter","")</f>
        <v/>
      </c>
      <c r="N29" s="168" t="str">
        <f>IF(AND($N$18=$N$19,$N$18=501,SUM($B$36:$D$36)=501),"9 Darter","")</f>
        <v/>
      </c>
      <c r="O29" s="168" t="str">
        <f>IF(AND($O$18=$O$19,$O$18=501,SUM($B$37:$I$37)=9),"9 Darter","")</f>
        <v/>
      </c>
      <c r="P29" s="168" t="str">
        <f>IF(AND($P$18=$P$19,$P$18=501,SUM($B$38:$I$38)=9),"9 Darter","")</f>
        <v/>
      </c>
      <c r="Q29" s="168" t="str">
        <f>IF(AND($Q$18=$Q$19,$Q$18=501,SUM($B$39:$I$39)=9),"9 Darter","")</f>
        <v/>
      </c>
      <c r="R29" s="135" t="str">
        <f>IF(AND(R18=R19,R18=501,SUM($B$34:$D$34)=501),"9 Darter","")</f>
        <v/>
      </c>
      <c r="S29" s="135" t="str">
        <f>IF(AND(S18=S19,S18=501,SUM($B$34:$D$34)=501),"9 Darter","")</f>
        <v/>
      </c>
      <c r="T29" s="135" t="str">
        <f t="shared" ref="T29:AI29" si="31">IF(AND($R$14=$R$15,$R$14=501,SUM($B$41:$I$41)=9),"9 Darter","")</f>
        <v/>
      </c>
      <c r="U29" s="135" t="str">
        <f t="shared" si="31"/>
        <v/>
      </c>
      <c r="V29" s="135" t="str">
        <f t="shared" si="31"/>
        <v/>
      </c>
      <c r="W29" s="135" t="str">
        <f t="shared" si="31"/>
        <v/>
      </c>
      <c r="X29" s="135" t="str">
        <f t="shared" si="31"/>
        <v/>
      </c>
      <c r="Y29" s="135" t="str">
        <f t="shared" si="31"/>
        <v/>
      </c>
      <c r="Z29" s="135" t="str">
        <f t="shared" si="31"/>
        <v/>
      </c>
      <c r="AA29" s="135" t="str">
        <f t="shared" si="31"/>
        <v/>
      </c>
      <c r="AB29" s="135" t="str">
        <f t="shared" si="31"/>
        <v/>
      </c>
      <c r="AC29" s="135" t="str">
        <f t="shared" si="31"/>
        <v/>
      </c>
      <c r="AD29" s="135" t="str">
        <f t="shared" si="31"/>
        <v/>
      </c>
      <c r="AE29" s="135" t="str">
        <f t="shared" si="31"/>
        <v/>
      </c>
      <c r="AF29" s="135" t="str">
        <f t="shared" si="31"/>
        <v/>
      </c>
      <c r="AG29" s="135" t="str">
        <f t="shared" si="31"/>
        <v/>
      </c>
      <c r="AH29" s="135" t="str">
        <f t="shared" si="31"/>
        <v/>
      </c>
      <c r="AI29" s="135" t="str">
        <f t="shared" si="31"/>
        <v/>
      </c>
    </row>
    <row r="30" spans="1:55" ht="17.25" customHeigh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14"/>
        <v>0</v>
      </c>
      <c r="K30" s="143"/>
      <c r="L30" s="136">
        <f t="shared" ref="L30:S30" si="32">ROUNDUP(L36,2)</f>
        <v>0</v>
      </c>
      <c r="M30" s="136">
        <f t="shared" si="32"/>
        <v>0</v>
      </c>
      <c r="N30" s="136">
        <f t="shared" si="32"/>
        <v>0</v>
      </c>
      <c r="O30" s="136">
        <f t="shared" si="32"/>
        <v>0</v>
      </c>
      <c r="P30" s="136">
        <f t="shared" si="32"/>
        <v>0</v>
      </c>
      <c r="Q30" s="136">
        <f t="shared" si="32"/>
        <v>0</v>
      </c>
      <c r="R30" s="136">
        <f t="shared" si="32"/>
        <v>0</v>
      </c>
      <c r="S30" s="136">
        <f t="shared" si="32"/>
        <v>0</v>
      </c>
      <c r="T30" s="136">
        <f t="shared" ref="T30:AA30" si="33">ROUNDUP(T36,2)</f>
        <v>0</v>
      </c>
      <c r="U30" s="136">
        <f t="shared" si="33"/>
        <v>0</v>
      </c>
      <c r="V30" s="136">
        <f t="shared" si="33"/>
        <v>0</v>
      </c>
      <c r="W30" s="136">
        <f t="shared" si="33"/>
        <v>0</v>
      </c>
      <c r="X30" s="136">
        <f t="shared" si="33"/>
        <v>0</v>
      </c>
      <c r="Y30" s="136">
        <f t="shared" si="33"/>
        <v>0</v>
      </c>
      <c r="Z30" s="136">
        <f t="shared" si="33"/>
        <v>0</v>
      </c>
      <c r="AA30" s="136">
        <f t="shared" si="33"/>
        <v>0</v>
      </c>
      <c r="AB30" s="136">
        <f>ROUNDUP(AB36,2)</f>
        <v>0</v>
      </c>
      <c r="AC30" s="136">
        <f>ROUNDUP(AC36,2)</f>
        <v>0</v>
      </c>
      <c r="AD30" s="136">
        <f t="shared" ref="AD30:AI30" si="34">ROUNDUP(AD36,2)</f>
        <v>0</v>
      </c>
      <c r="AE30" s="136">
        <f t="shared" si="34"/>
        <v>0</v>
      </c>
      <c r="AF30" s="136">
        <f t="shared" si="34"/>
        <v>0</v>
      </c>
      <c r="AG30" s="136">
        <f t="shared" si="34"/>
        <v>0</v>
      </c>
      <c r="AH30" s="136">
        <f t="shared" si="34"/>
        <v>0</v>
      </c>
      <c r="AI30" s="136">
        <f t="shared" si="34"/>
        <v>0</v>
      </c>
    </row>
    <row r="31" spans="1:55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29">
        <f t="shared" si="14"/>
        <v>0</v>
      </c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</row>
    <row r="32" spans="1:55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29">
        <f t="shared" si="14"/>
        <v>0</v>
      </c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</row>
    <row r="33" spans="1:3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29">
        <f t="shared" si="14"/>
        <v>0</v>
      </c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</row>
    <row r="34" spans="1:3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29">
        <f t="shared" si="14"/>
        <v>0</v>
      </c>
      <c r="L34" s="40">
        <f t="shared" ref="L34:S34" si="35">IF(ISERROR(AVERAGE(L5/L31)),0,AVERAGE(L5/L31))*3</f>
        <v>0</v>
      </c>
      <c r="M34" s="40">
        <f t="shared" si="35"/>
        <v>0</v>
      </c>
      <c r="N34" s="40">
        <f t="shared" si="35"/>
        <v>0</v>
      </c>
      <c r="O34" s="40">
        <f t="shared" si="35"/>
        <v>0</v>
      </c>
      <c r="P34" s="40">
        <f t="shared" si="35"/>
        <v>0</v>
      </c>
      <c r="Q34" s="40">
        <f t="shared" si="35"/>
        <v>0</v>
      </c>
      <c r="R34" s="40">
        <f t="shared" si="35"/>
        <v>0</v>
      </c>
      <c r="S34" s="40">
        <f t="shared" si="35"/>
        <v>0</v>
      </c>
      <c r="T34" s="40">
        <f t="shared" ref="T34:AA34" si="36">IF(ISERROR(AVERAGE(T5/T31)),0,AVERAGE(T5/T31))*3</f>
        <v>0</v>
      </c>
      <c r="U34" s="40">
        <f t="shared" si="36"/>
        <v>0</v>
      </c>
      <c r="V34" s="40">
        <f t="shared" si="36"/>
        <v>0</v>
      </c>
      <c r="W34" s="40">
        <f t="shared" si="36"/>
        <v>0</v>
      </c>
      <c r="X34" s="40">
        <f t="shared" si="36"/>
        <v>0</v>
      </c>
      <c r="Y34" s="40">
        <f t="shared" si="36"/>
        <v>0</v>
      </c>
      <c r="Z34" s="40">
        <f t="shared" si="36"/>
        <v>0</v>
      </c>
      <c r="AA34" s="40">
        <f t="shared" si="36"/>
        <v>0</v>
      </c>
      <c r="AB34" s="40">
        <f>IF(ISERROR(AVERAGE(AB5/AB31)),0,AVERAGE(AB5/AB31))*3</f>
        <v>0</v>
      </c>
      <c r="AC34" s="40">
        <f>IF(ISERROR(AVERAGE(AC5/AC31)),0,AVERAGE(AC5/AC31))*3</f>
        <v>0</v>
      </c>
      <c r="AD34" s="40">
        <f t="shared" ref="AD34:AI34" si="37">IF(ISERROR(AVERAGE(AD5/AD31)),0,AVERAGE(AD5/AD31))*3</f>
        <v>0</v>
      </c>
      <c r="AE34" s="40">
        <f t="shared" si="37"/>
        <v>0</v>
      </c>
      <c r="AF34" s="40">
        <f t="shared" si="37"/>
        <v>0</v>
      </c>
      <c r="AG34" s="40">
        <f t="shared" si="37"/>
        <v>0</v>
      </c>
      <c r="AH34" s="40">
        <f t="shared" si="37"/>
        <v>0</v>
      </c>
      <c r="AI34" s="40">
        <f t="shared" si="37"/>
        <v>0</v>
      </c>
      <c r="AJ34" s="40"/>
    </row>
    <row r="35" spans="1:3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29">
        <f t="shared" si="14"/>
        <v>0</v>
      </c>
      <c r="L35" s="40">
        <f t="shared" ref="L35:S35" si="38">IF(ISERROR(AVERAGE(L12/L32)),0,AVERAGE(L12/L32)*3)</f>
        <v>0</v>
      </c>
      <c r="M35" s="40">
        <f t="shared" si="38"/>
        <v>0</v>
      </c>
      <c r="N35" s="40">
        <f t="shared" si="38"/>
        <v>0</v>
      </c>
      <c r="O35" s="40">
        <f t="shared" si="38"/>
        <v>0</v>
      </c>
      <c r="P35" s="40">
        <f t="shared" si="38"/>
        <v>0</v>
      </c>
      <c r="Q35" s="40">
        <f t="shared" si="38"/>
        <v>0</v>
      </c>
      <c r="R35" s="40">
        <f t="shared" si="38"/>
        <v>0</v>
      </c>
      <c r="S35" s="40">
        <f t="shared" si="38"/>
        <v>0</v>
      </c>
      <c r="T35" s="40">
        <f t="shared" ref="T35:AA35" si="39">IF(ISERROR(AVERAGE(T12/T32)),0,AVERAGE(T12/T32)*3)</f>
        <v>0</v>
      </c>
      <c r="U35" s="40">
        <f t="shared" si="39"/>
        <v>0</v>
      </c>
      <c r="V35" s="40">
        <f t="shared" si="39"/>
        <v>0</v>
      </c>
      <c r="W35" s="40">
        <f t="shared" si="39"/>
        <v>0</v>
      </c>
      <c r="X35" s="40">
        <f t="shared" si="39"/>
        <v>0</v>
      </c>
      <c r="Y35" s="40">
        <f t="shared" si="39"/>
        <v>0</v>
      </c>
      <c r="Z35" s="40">
        <f t="shared" si="39"/>
        <v>0</v>
      </c>
      <c r="AA35" s="40">
        <f t="shared" si="39"/>
        <v>0</v>
      </c>
      <c r="AB35" s="40">
        <f>IF(ISERROR(AVERAGE(AB12/AB32)),0,AVERAGE(AB12/AB32)*3)</f>
        <v>0</v>
      </c>
      <c r="AC35" s="40">
        <f>IF(ISERROR(AVERAGE(AC12/AC32)),0,AVERAGE(AC12/AC32)*3)</f>
        <v>0</v>
      </c>
      <c r="AD35" s="40">
        <f t="shared" ref="AD35:AI35" si="40">IF(ISERROR(AVERAGE(AD12/AD32)),0,AVERAGE(AD12/AD32)*3)</f>
        <v>0</v>
      </c>
      <c r="AE35" s="40">
        <f t="shared" si="40"/>
        <v>0</v>
      </c>
      <c r="AF35" s="40">
        <f t="shared" si="40"/>
        <v>0</v>
      </c>
      <c r="AG35" s="40">
        <f t="shared" si="40"/>
        <v>0</v>
      </c>
      <c r="AH35" s="40">
        <f t="shared" si="40"/>
        <v>0</v>
      </c>
      <c r="AI35" s="40">
        <f t="shared" si="40"/>
        <v>0</v>
      </c>
      <c r="AJ35" s="40"/>
    </row>
    <row r="36" spans="1:3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29">
        <f t="shared" si="14"/>
        <v>0</v>
      </c>
      <c r="L36" s="40">
        <f t="shared" ref="L36:S36" si="41">IF(ISERROR(AVERAGE(L19/L33)),0,AVERAGE(L19/L33))*3</f>
        <v>0</v>
      </c>
      <c r="M36" s="40">
        <f t="shared" si="41"/>
        <v>0</v>
      </c>
      <c r="N36" s="40">
        <f t="shared" si="41"/>
        <v>0</v>
      </c>
      <c r="O36" s="40">
        <f t="shared" si="41"/>
        <v>0</v>
      </c>
      <c r="P36" s="40">
        <f t="shared" si="41"/>
        <v>0</v>
      </c>
      <c r="Q36" s="40">
        <f t="shared" si="41"/>
        <v>0</v>
      </c>
      <c r="R36" s="40">
        <f t="shared" si="41"/>
        <v>0</v>
      </c>
      <c r="S36" s="40">
        <f t="shared" si="41"/>
        <v>0</v>
      </c>
      <c r="T36" s="40">
        <f t="shared" ref="T36:AA36" si="42">IF(ISERROR(AVERAGE(T19/T33)),0,AVERAGE(T19/T33))*3</f>
        <v>0</v>
      </c>
      <c r="U36" s="40">
        <f t="shared" si="42"/>
        <v>0</v>
      </c>
      <c r="V36" s="40">
        <f t="shared" si="42"/>
        <v>0</v>
      </c>
      <c r="W36" s="40">
        <f t="shared" si="42"/>
        <v>0</v>
      </c>
      <c r="X36" s="40">
        <f t="shared" si="42"/>
        <v>0</v>
      </c>
      <c r="Y36" s="40">
        <f t="shared" si="42"/>
        <v>0</v>
      </c>
      <c r="Z36" s="40">
        <f t="shared" si="42"/>
        <v>0</v>
      </c>
      <c r="AA36" s="40">
        <f t="shared" si="42"/>
        <v>0</v>
      </c>
      <c r="AB36" s="40">
        <f>IF(ISERROR(AVERAGE(AB19/AB33)),0,AVERAGE(AB19/AB33))*3</f>
        <v>0</v>
      </c>
      <c r="AC36" s="40">
        <f>IF(ISERROR(AVERAGE(AC19/AC33)),0,AVERAGE(AC19/AC33))*3</f>
        <v>0</v>
      </c>
      <c r="AD36" s="40">
        <f t="shared" ref="AD36:AI36" si="43">IF(ISERROR(AVERAGE(AD19/AD33)),0,AVERAGE(AD19/AD33))*3</f>
        <v>0</v>
      </c>
      <c r="AE36" s="40">
        <f t="shared" si="43"/>
        <v>0</v>
      </c>
      <c r="AF36" s="40">
        <f t="shared" si="43"/>
        <v>0</v>
      </c>
      <c r="AG36" s="40">
        <f t="shared" si="43"/>
        <v>0</v>
      </c>
      <c r="AH36" s="40">
        <f t="shared" si="43"/>
        <v>0</v>
      </c>
      <c r="AI36" s="40">
        <f t="shared" si="43"/>
        <v>0</v>
      </c>
      <c r="AJ36" s="40"/>
    </row>
    <row r="37" spans="1:3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14"/>
        <v>0</v>
      </c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</row>
    <row r="38" spans="1:3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14"/>
        <v>0</v>
      </c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</row>
    <row r="39" spans="1:36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14"/>
        <v>0</v>
      </c>
      <c r="L39" s="40" t="s">
        <v>242</v>
      </c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</row>
    <row r="40" spans="1:3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14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</row>
    <row r="41" spans="1:3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14"/>
        <v>0</v>
      </c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</row>
    <row r="42" spans="1:3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14"/>
        <v>0</v>
      </c>
    </row>
    <row r="43" spans="1:3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14"/>
        <v>0</v>
      </c>
    </row>
    <row r="44" spans="1:3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14"/>
        <v>0</v>
      </c>
    </row>
    <row r="45" spans="1:3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14"/>
        <v>0</v>
      </c>
    </row>
    <row r="46" spans="1:3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14"/>
        <v>0</v>
      </c>
    </row>
    <row r="47" spans="1:36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14"/>
        <v>0</v>
      </c>
    </row>
    <row r="48" spans="1:3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14"/>
        <v>0</v>
      </c>
    </row>
    <row r="49" spans="1:10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14"/>
        <v>0</v>
      </c>
    </row>
    <row r="50" spans="1:10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14"/>
        <v>0</v>
      </c>
    </row>
    <row r="51" spans="1:10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14"/>
        <v>0</v>
      </c>
    </row>
    <row r="52" spans="1:10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14"/>
        <v>0</v>
      </c>
    </row>
    <row r="53" spans="1:10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14"/>
        <v>0</v>
      </c>
    </row>
    <row r="54" spans="1:10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14"/>
        <v>0</v>
      </c>
    </row>
    <row r="55" spans="1:10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14"/>
        <v>0</v>
      </c>
    </row>
    <row r="56" spans="1:10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14"/>
        <v>0</v>
      </c>
    </row>
    <row r="57" spans="1:10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14"/>
        <v>0</v>
      </c>
    </row>
    <row r="58" spans="1:10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14"/>
        <v>0</v>
      </c>
    </row>
    <row r="59" spans="1:10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14"/>
        <v>0</v>
      </c>
    </row>
    <row r="60" spans="1:10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14"/>
        <v>0</v>
      </c>
    </row>
    <row r="61" spans="1:10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14"/>
        <v>0</v>
      </c>
    </row>
    <row r="62" spans="1:10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14"/>
        <v>0</v>
      </c>
    </row>
    <row r="63" spans="1:10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14"/>
        <v>0</v>
      </c>
    </row>
    <row r="64" spans="1:10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14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14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14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14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14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14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14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14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14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14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14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14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14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14"/>
        <v>0</v>
      </c>
    </row>
  </sheetData>
  <mergeCells count="79">
    <mergeCell ref="BK1:BM1"/>
    <mergeCell ref="BK4:BM4"/>
    <mergeCell ref="BG1:BI1"/>
    <mergeCell ref="BG4:BI4"/>
    <mergeCell ref="BG7:BI7"/>
    <mergeCell ref="BG10:BI10"/>
    <mergeCell ref="BG13:BI13"/>
    <mergeCell ref="BC1:BE1"/>
    <mergeCell ref="BC4:BE4"/>
    <mergeCell ref="BC7:BE7"/>
    <mergeCell ref="BC10:BE10"/>
    <mergeCell ref="BC13:BE13"/>
    <mergeCell ref="AL14:AP14"/>
    <mergeCell ref="AN11:AN12"/>
    <mergeCell ref="AL13:AP13"/>
    <mergeCell ref="AL11:AL12"/>
    <mergeCell ref="AP11:AP12"/>
    <mergeCell ref="K2:K3"/>
    <mergeCell ref="AJ3:AJ4"/>
    <mergeCell ref="AK3:AK4"/>
    <mergeCell ref="AJ13:AK13"/>
    <mergeCell ref="R8:W8"/>
    <mergeCell ref="X8:AC8"/>
    <mergeCell ref="AD8:AI8"/>
    <mergeCell ref="K9:K10"/>
    <mergeCell ref="K7:K8"/>
    <mergeCell ref="L7:L8"/>
    <mergeCell ref="M7:M8"/>
    <mergeCell ref="N7:N8"/>
    <mergeCell ref="O7:O8"/>
    <mergeCell ref="P7:P8"/>
    <mergeCell ref="Q7:Q8"/>
    <mergeCell ref="AP1:AR1"/>
    <mergeCell ref="AT1:AV1"/>
    <mergeCell ref="AX1:AZ1"/>
    <mergeCell ref="AJ8:AJ9"/>
    <mergeCell ref="AK8:AK9"/>
    <mergeCell ref="AL1:AN1"/>
    <mergeCell ref="AT8:AV8"/>
    <mergeCell ref="AX8:AZ8"/>
    <mergeCell ref="AL8:AN8"/>
    <mergeCell ref="AP8:AR8"/>
    <mergeCell ref="AL9:AN9"/>
    <mergeCell ref="AP9:AR9"/>
    <mergeCell ref="AT9:AV9"/>
    <mergeCell ref="AX9:AZ9"/>
    <mergeCell ref="K14:K15"/>
    <mergeCell ref="K25:K26"/>
    <mergeCell ref="AJ20:AK21"/>
    <mergeCell ref="AJ19:AK19"/>
    <mergeCell ref="T15:AA15"/>
    <mergeCell ref="AB15:AI15"/>
    <mergeCell ref="L14:L15"/>
    <mergeCell ref="M14:M15"/>
    <mergeCell ref="N14:N15"/>
    <mergeCell ref="O14:O15"/>
    <mergeCell ref="P14:P15"/>
    <mergeCell ref="Q14:Q15"/>
    <mergeCell ref="R14:R15"/>
    <mergeCell ref="S14:S15"/>
    <mergeCell ref="AU21:AV21"/>
    <mergeCell ref="K28:K29"/>
    <mergeCell ref="K22:K23"/>
    <mergeCell ref="AM18:AN18"/>
    <mergeCell ref="AU19:AV19"/>
    <mergeCell ref="AU20:AV20"/>
    <mergeCell ref="AM20:AO20"/>
    <mergeCell ref="AL15:AP15"/>
    <mergeCell ref="AM21:AO21"/>
    <mergeCell ref="AR19:AS19"/>
    <mergeCell ref="AR20:AS20"/>
    <mergeCell ref="AR21:AS21"/>
    <mergeCell ref="AL16:AP16"/>
    <mergeCell ref="AM19:AO19"/>
    <mergeCell ref="A1:A2"/>
    <mergeCell ref="B14:C14"/>
    <mergeCell ref="D14:E14"/>
    <mergeCell ref="F14:G14"/>
    <mergeCell ref="D1:F1"/>
  </mergeCells>
  <conditionalFormatting sqref="I1:J1">
    <cfRule type="expression" dxfId="261" priority="807">
      <formula>$J$1=501</formula>
    </cfRule>
  </conditionalFormatting>
  <conditionalFormatting sqref="L7:AI7 L1:AI1 L14:L15 M14:S14 T14:AI15">
    <cfRule type="containsText" dxfId="260" priority="805" operator="containsText" text="t">
      <formula>NOT(ISERROR(SEARCH("t",L1)))</formula>
    </cfRule>
  </conditionalFormatting>
  <conditionalFormatting sqref="AX2 AX5 AX8 AN2 N7:AI7 N14:AI14 AZ5 N1:AI1 AL5 AT5 M1:M7 L7 L14 L1 M11:M14 AN5 AP5 AR5 AV5">
    <cfRule type="containsText" dxfId="259" priority="804" operator="containsText" text="Checkout">
      <formula>NOT(ISERROR(SEARCH("Checkout",L1)))</formula>
    </cfRule>
  </conditionalFormatting>
  <conditionalFormatting sqref="B18:I89">
    <cfRule type="cellIs" dxfId="258" priority="198" operator="equal">
      <formula>180</formula>
    </cfRule>
  </conditionalFormatting>
  <conditionalFormatting sqref="L23:AI23 L29:AI29 L26:AI26">
    <cfRule type="containsText" dxfId="257" priority="195" operator="containsText" text="9 Darter">
      <formula>NOT(ISERROR(SEARCH("9 Darter",L23)))</formula>
    </cfRule>
  </conditionalFormatting>
  <conditionalFormatting sqref="L22:AI22 L28:AI28 L25:AI25">
    <cfRule type="containsText" dxfId="256" priority="194" operator="containsText" text="6 Darter">
      <formula>NOT(ISERROR(SEARCH("6 Darter",L22)))</formula>
    </cfRule>
  </conditionalFormatting>
  <conditionalFormatting sqref="I1:J1">
    <cfRule type="expression" dxfId="255" priority="20">
      <formula>$J$1=501</formula>
    </cfRule>
  </conditionalFormatting>
  <conditionalFormatting sqref="L7:S7 L14:S15 L1:S1">
    <cfRule type="containsText" dxfId="254" priority="18" operator="containsText" text="t">
      <formula>NOT(ISERROR(SEARCH("t",L1)))</formula>
    </cfRule>
  </conditionalFormatting>
  <conditionalFormatting sqref="M1:M7 L7 N7:S7 L14 N14:S14 N1:S1 M9:M14 L1">
    <cfRule type="containsText" dxfId="253" priority="17" operator="containsText" text="Checkout">
      <formula>NOT(ISERROR(SEARCH("Checkout",L1)))</formula>
    </cfRule>
  </conditionalFormatting>
  <conditionalFormatting sqref="B18:I77">
    <cfRule type="cellIs" dxfId="252" priority="16" operator="equal">
      <formula>180</formula>
    </cfRule>
  </conditionalFormatting>
  <conditionalFormatting sqref="L23:S23">
    <cfRule type="containsText" dxfId="251" priority="13" operator="containsText" text="9 Darter">
      <formula>NOT(ISERROR(SEARCH("9 Darter",L23)))</formula>
    </cfRule>
  </conditionalFormatting>
  <conditionalFormatting sqref="L22:S22 L25:S25 L28:S28">
    <cfRule type="containsText" dxfId="250" priority="12" operator="containsText" text="6 Darter">
      <formula>NOT(ISERROR(SEARCH("6 Darter",L22)))</formula>
    </cfRule>
  </conditionalFormatting>
  <conditionalFormatting sqref="L26:S26 L29:S29">
    <cfRule type="containsText" dxfId="249" priority="11" operator="containsText" text="9 Darter">
      <formula>NOT(ISERROR(SEARCH("9 Darter",L26)))</formula>
    </cfRule>
  </conditionalFormatting>
  <conditionalFormatting sqref="L1">
    <cfRule type="containsText" dxfId="248" priority="10" operator="containsText" text="t">
      <formula>NOT(ISERROR(SEARCH("t",L1)))</formula>
    </cfRule>
  </conditionalFormatting>
  <conditionalFormatting sqref="L1">
    <cfRule type="containsText" dxfId="247" priority="9" operator="containsText" text="Checkout">
      <formula>NOT(ISERROR(SEARCH("Checkout",L1)))</formula>
    </cfRule>
  </conditionalFormatting>
  <conditionalFormatting sqref="L14:Q15 L1:Q1 L7:Q7">
    <cfRule type="containsText" dxfId="246" priority="7" operator="containsText" text="t">
      <formula>NOT(ISERROR(SEARCH("t",L1)))</formula>
    </cfRule>
  </conditionalFormatting>
  <conditionalFormatting sqref="M1:M7 L7 L14 L1 M10:M14 N14:Q14 N1:Q1 N7:Q7">
    <cfRule type="containsText" dxfId="245" priority="6" operator="containsText" text="Checkout">
      <formula>NOT(ISERROR(SEARCH("Checkout",L1)))</formula>
    </cfRule>
  </conditionalFormatting>
  <conditionalFormatting sqref="L23:Q23 L26:Q26 L29:Q29">
    <cfRule type="containsText" dxfId="244" priority="5" operator="containsText" text="9 Darter">
      <formula>NOT(ISERROR(SEARCH("9 Darter",L23)))</formula>
    </cfRule>
  </conditionalFormatting>
  <conditionalFormatting sqref="L22:Q22 L25:Q25 L28:Q28">
    <cfRule type="containsText" dxfId="243" priority="4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AG3 V10" formula="1"/>
  </ignoredErrors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7</xdr:col>
                <xdr:colOff>0</xdr:colOff>
                <xdr:row>1</xdr:row>
                <xdr:rowOff>400050</xdr:rowOff>
              </to>
            </anchor>
          </controlPr>
        </control>
      </mc:Choice>
      <mc:Fallback>
        <control shapeId="2049" r:id="rId4" name="SpinButton1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9525</xdr:colOff>
                <xdr:row>5</xdr:row>
                <xdr:rowOff>219075</xdr:rowOff>
              </from>
              <to>
                <xdr:col>9</xdr:col>
                <xdr:colOff>381000</xdr:colOff>
                <xdr:row>5</xdr:row>
                <xdr:rowOff>552450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6"/>
  <dimension ref="A1:BI77"/>
  <sheetViews>
    <sheetView topLeftCell="Y1" zoomScale="90" zoomScaleNormal="90" workbookViewId="0">
      <selection activeCell="AD2" sqref="AD2"/>
    </sheetView>
  </sheetViews>
  <sheetFormatPr baseColWidth="10" defaultRowHeight="15"/>
  <cols>
    <col min="1" max="1" width="6.42578125" style="8" bestFit="1" customWidth="1"/>
    <col min="2" max="4" width="4.42578125" style="8" bestFit="1" customWidth="1"/>
    <col min="5" max="7" width="4.28515625" style="8" bestFit="1" customWidth="1"/>
    <col min="8" max="8" width="5.28515625" style="8" customWidth="1"/>
    <col min="9" max="9" width="5.7109375" style="8" bestFit="1" customWidth="1"/>
    <col min="10" max="10" width="6.140625" style="8" bestFit="1" customWidth="1"/>
    <col min="11" max="11" width="14.5703125" style="8" bestFit="1" customWidth="1"/>
    <col min="12" max="35" width="14.7109375" style="8" customWidth="1"/>
    <col min="36" max="36" width="12.85546875" style="8" customWidth="1"/>
    <col min="37" max="37" width="14.42578125" style="8" customWidth="1"/>
    <col min="38" max="38" width="14.7109375" style="8" customWidth="1"/>
    <col min="39" max="39" width="4.7109375" style="8" customWidth="1"/>
    <col min="40" max="40" width="14.7109375" style="8" customWidth="1"/>
    <col min="41" max="41" width="4.7109375" style="8" customWidth="1"/>
    <col min="42" max="42" width="13.85546875" style="8" customWidth="1"/>
    <col min="43" max="43" width="4.7109375" style="8" customWidth="1"/>
    <col min="44" max="44" width="15.42578125" style="8" customWidth="1"/>
    <col min="45" max="45" width="4.7109375" style="8" customWidth="1"/>
    <col min="46" max="46" width="13.85546875" style="8" customWidth="1"/>
    <col min="47" max="47" width="4.7109375" style="8" customWidth="1"/>
    <col min="48" max="48" width="13.85546875" style="8" customWidth="1"/>
    <col min="49" max="49" width="4.7109375" style="8" customWidth="1"/>
    <col min="50" max="50" width="13.85546875" style="8" customWidth="1"/>
    <col min="51" max="51" width="4.7109375" style="8" customWidth="1"/>
    <col min="52" max="52" width="13.85546875" style="8" customWidth="1"/>
    <col min="53" max="53" width="4.7109375" style="8" customWidth="1"/>
    <col min="54" max="54" width="9.5703125" style="8" hidden="1" customWidth="1"/>
    <col min="55" max="16384" width="11.42578125" style="8"/>
  </cols>
  <sheetData>
    <row r="1" spans="1:61" ht="51.75" customHeight="1" thickTop="1" thickBot="1">
      <c r="A1" s="500" t="s">
        <v>286</v>
      </c>
      <c r="B1" s="118"/>
      <c r="C1" s="119">
        <v>24</v>
      </c>
      <c r="D1" s="504" t="s">
        <v>0</v>
      </c>
      <c r="E1" s="505"/>
      <c r="F1" s="506"/>
      <c r="G1" s="119">
        <v>7</v>
      </c>
      <c r="I1" s="128">
        <f>J1</f>
        <v>301</v>
      </c>
      <c r="J1" s="105">
        <v>301</v>
      </c>
      <c r="L1" s="120" t="s">
        <v>242</v>
      </c>
      <c r="M1" s="121" t="s">
        <v>495</v>
      </c>
      <c r="N1" s="121" t="s">
        <v>242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21" t="s">
        <v>495</v>
      </c>
      <c r="U1" s="121" t="s">
        <v>495</v>
      </c>
      <c r="V1" s="121" t="s">
        <v>117</v>
      </c>
      <c r="W1" s="121" t="s">
        <v>495</v>
      </c>
      <c r="X1" s="121" t="s">
        <v>495</v>
      </c>
      <c r="Y1" s="121" t="s">
        <v>495</v>
      </c>
      <c r="Z1" s="121" t="s">
        <v>495</v>
      </c>
      <c r="AA1" s="121" t="s">
        <v>495</v>
      </c>
      <c r="AB1" s="121" t="s">
        <v>495</v>
      </c>
      <c r="AC1" s="121" t="s">
        <v>495</v>
      </c>
      <c r="AD1" s="121" t="s">
        <v>495</v>
      </c>
      <c r="AE1" s="121" t="s">
        <v>495</v>
      </c>
      <c r="AF1" s="121" t="s">
        <v>495</v>
      </c>
      <c r="AG1" s="121" t="s">
        <v>495</v>
      </c>
      <c r="AH1" s="121" t="s">
        <v>495</v>
      </c>
      <c r="AI1" s="121" t="s">
        <v>495</v>
      </c>
      <c r="AJ1" s="115" t="s">
        <v>279</v>
      </c>
      <c r="AK1" s="115" t="s">
        <v>275</v>
      </c>
      <c r="AL1" s="571" t="s">
        <v>8</v>
      </c>
      <c r="AM1" s="572"/>
      <c r="AN1" s="573"/>
      <c r="AO1" s="81"/>
      <c r="AP1" s="571" t="s">
        <v>10</v>
      </c>
      <c r="AQ1" s="572"/>
      <c r="AR1" s="573"/>
      <c r="AS1" s="42"/>
      <c r="AT1" s="571" t="s">
        <v>9</v>
      </c>
      <c r="AU1" s="572"/>
      <c r="AV1" s="573"/>
      <c r="AW1" s="81"/>
      <c r="AX1" s="571" t="s">
        <v>309</v>
      </c>
      <c r="AY1" s="572"/>
      <c r="AZ1" s="573"/>
      <c r="BA1" s="122"/>
      <c r="BB1" s="103">
        <v>1</v>
      </c>
      <c r="BC1" s="578" t="s">
        <v>290</v>
      </c>
      <c r="BD1" s="578"/>
      <c r="BE1" s="578"/>
      <c r="BG1" s="578" t="s">
        <v>290</v>
      </c>
      <c r="BH1" s="578"/>
      <c r="BI1" s="578"/>
    </row>
    <row r="2" spans="1:61" ht="39" customHeight="1" thickTop="1" thickBot="1">
      <c r="A2" s="500"/>
      <c r="K2" s="579" t="s">
        <v>365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83" t="s">
        <v>253</v>
      </c>
      <c r="S2" s="83" t="s">
        <v>254</v>
      </c>
      <c r="T2" s="83" t="s">
        <v>263</v>
      </c>
      <c r="U2" s="83" t="s">
        <v>264</v>
      </c>
      <c r="V2" s="83" t="s">
        <v>265</v>
      </c>
      <c r="W2" s="83" t="s">
        <v>266</v>
      </c>
      <c r="X2" s="7" t="s">
        <v>267</v>
      </c>
      <c r="Y2" s="7" t="s">
        <v>268</v>
      </c>
      <c r="Z2" s="7" t="s">
        <v>269</v>
      </c>
      <c r="AA2" s="7" t="s">
        <v>270</v>
      </c>
      <c r="AB2" s="7" t="s">
        <v>255</v>
      </c>
      <c r="AC2" s="7" t="s">
        <v>256</v>
      </c>
      <c r="AD2" s="83" t="s">
        <v>257</v>
      </c>
      <c r="AE2" s="83" t="s">
        <v>258</v>
      </c>
      <c r="AF2" s="83" t="s">
        <v>259</v>
      </c>
      <c r="AG2" s="83" t="s">
        <v>260</v>
      </c>
      <c r="AH2" s="83" t="s">
        <v>261</v>
      </c>
      <c r="AI2" s="83" t="s">
        <v>262</v>
      </c>
      <c r="AJ2" s="52" t="str">
        <f>LARGE($AL$4:$AY$4,$BB$1)&amp;"  "&amp;"Ø"</f>
        <v>150,5  Ø</v>
      </c>
      <c r="AK2" s="90">
        <f>IFERROR(LARGE($B$18:$I$25,$BB$1),"")</f>
        <v>180</v>
      </c>
      <c r="AL2" s="79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358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107" t="s">
        <v>247</v>
      </c>
      <c r="BD2" s="107" t="s">
        <v>248</v>
      </c>
      <c r="BE2" s="107" t="s">
        <v>249</v>
      </c>
      <c r="BG2" s="107" t="s">
        <v>247</v>
      </c>
      <c r="BH2" s="107" t="s">
        <v>248</v>
      </c>
      <c r="BI2" s="107" t="s">
        <v>249</v>
      </c>
    </row>
    <row r="3" spans="1:61" ht="46.5" customHeight="1" thickTop="1" thickBot="1">
      <c r="A3" s="39"/>
      <c r="B3" s="70" t="s">
        <v>283</v>
      </c>
      <c r="C3" s="71" t="s">
        <v>284</v>
      </c>
      <c r="D3" s="127" t="s">
        <v>285</v>
      </c>
      <c r="E3" s="70" t="s">
        <v>283</v>
      </c>
      <c r="F3" s="71" t="s">
        <v>284</v>
      </c>
      <c r="G3" s="127" t="s">
        <v>285</v>
      </c>
      <c r="K3" s="580"/>
      <c r="L3" s="34" t="str">
        <f>'8 Spieler'!AL6</f>
        <v>Thomas</v>
      </c>
      <c r="M3" s="5" t="str">
        <f>'8 Spieler'!AN6</f>
        <v>Guddi</v>
      </c>
      <c r="N3" s="5" t="str">
        <f>M3</f>
        <v>Guddi</v>
      </c>
      <c r="O3" s="5" t="str">
        <f>L3</f>
        <v>Thomas</v>
      </c>
      <c r="P3" s="5" t="str">
        <f>O3</f>
        <v>Thomas</v>
      </c>
      <c r="Q3" s="6" t="str">
        <f>N3</f>
        <v>Guddi</v>
      </c>
      <c r="R3" s="132" t="str">
        <f>'8 Spieler'!AP6</f>
        <v>Dieter</v>
      </c>
      <c r="S3" s="84" t="str">
        <f>'8 Spieler'!AR6</f>
        <v>Carmen</v>
      </c>
      <c r="T3" s="84" t="str">
        <f>S3</f>
        <v>Carmen</v>
      </c>
      <c r="U3" s="84" t="str">
        <f>R3</f>
        <v>Dieter</v>
      </c>
      <c r="V3" s="84" t="str">
        <f>U3</f>
        <v>Dieter</v>
      </c>
      <c r="W3" s="84" t="str">
        <f>T3</f>
        <v>Carmen</v>
      </c>
      <c r="X3" s="6" t="s">
        <v>245</v>
      </c>
      <c r="Y3" s="6" t="s">
        <v>2</v>
      </c>
      <c r="Z3" s="6" t="str">
        <f>Y3</f>
        <v>Adde</v>
      </c>
      <c r="AA3" s="6" t="str">
        <f>X3</f>
        <v>Dieter</v>
      </c>
      <c r="AB3" s="6" t="str">
        <f>AA3</f>
        <v>Dieter</v>
      </c>
      <c r="AC3" s="6" t="str">
        <f>Z3</f>
        <v>Adde</v>
      </c>
      <c r="AD3" s="84" t="s">
        <v>307</v>
      </c>
      <c r="AE3" s="84" t="s">
        <v>308</v>
      </c>
      <c r="AF3" s="84" t="str">
        <f>AE3</f>
        <v>Iris</v>
      </c>
      <c r="AG3" s="84" t="str">
        <f>AD3</f>
        <v>Gudrun</v>
      </c>
      <c r="AH3" s="84" t="str">
        <f>AG3</f>
        <v>Gudrun</v>
      </c>
      <c r="AI3" s="84" t="str">
        <f>AF3</f>
        <v>Iris</v>
      </c>
      <c r="AJ3" s="538" t="s">
        <v>280</v>
      </c>
      <c r="AK3" s="554" t="s">
        <v>276</v>
      </c>
      <c r="AL3" s="98" t="str">
        <f>L3</f>
        <v>Thomas</v>
      </c>
      <c r="AM3" s="43">
        <f>COUNTIF(L5,301)+COUNTIF(O5,301)+COUNTIF(P5,301)+COUNTIF(L5,501)+COUNTIF(O5,501)+COUNTIF(P5,501)</f>
        <v>1</v>
      </c>
      <c r="AN3" s="99" t="str">
        <f>M3</f>
        <v>Guddi</v>
      </c>
      <c r="AO3" s="43">
        <f>COUNTIF(M5,301)+COUNTIF(N5,301)+COUNTIF(Q5,301)+COUNTIF(M5,501)+COUNTIF(N5,501)+COUNTIF(Q5,501)</f>
        <v>1</v>
      </c>
      <c r="AP3" s="99" t="str">
        <f>R3</f>
        <v>Dieter</v>
      </c>
      <c r="AQ3" s="43">
        <f>COUNTIF(R5,301)+COUNTIF(U5,301)+COUNTIF(V5,301)+COUNTIF(R5,501)+COUNTIF(U5,501)+COUNTIF(V5,501)</f>
        <v>0</v>
      </c>
      <c r="AR3" s="99" t="str">
        <f>S3</f>
        <v>Carmen</v>
      </c>
      <c r="AS3" s="43">
        <f>COUNTIF(S5,301)+COUNTIF(T5,301)+COUNTIF(W5,301)+COUNTIF(S5,501)+COUNTIF(T5,501)+COUNTIF(W5,501)</f>
        <v>0</v>
      </c>
      <c r="AT3" s="100" t="str">
        <f>X3</f>
        <v>Dieter</v>
      </c>
      <c r="AU3" s="43">
        <f>COUNTIF(X5,301)+COUNTIF(AA5,301)+COUNTIF(AB5,301)+COUNTIF(X5,501)+COUNTIF(AA5,501)+COUNTIF(AB5,501)</f>
        <v>0</v>
      </c>
      <c r="AV3" s="101" t="str">
        <f>Y3</f>
        <v>Adde</v>
      </c>
      <c r="AW3" s="43">
        <f>COUNTIF(Y5,301)+COUNTIF(Z5,301)+COUNTIF(AC5,301)+COUNTIF(Y5,501)+COUNTIF(Z5,501)+COUNTIF(AC5,501)</f>
        <v>0</v>
      </c>
      <c r="AX3" s="101" t="str">
        <f>AD3</f>
        <v>Gudrun</v>
      </c>
      <c r="AY3" s="43">
        <f>COUNTIF(AD5,301)+COUNTIF(AG5,301)+COUNTIF(AH5,301)+COUNTIF(AD5,501)+COUNTIF(AG5,501)+COUNTIF(AH5,501)</f>
        <v>0</v>
      </c>
      <c r="AZ3" s="105" t="str">
        <f>AE3</f>
        <v>Iris</v>
      </c>
      <c r="BA3" s="43">
        <f>COUNTIF(AE5,301)+COUNTIF(AF5,301)+COUNTIF(AI5,301)+COUNTIF(AE5,501)+COUNTIF(AF5,501)+COUNTIF(AI5,501)</f>
        <v>0</v>
      </c>
      <c r="BC3" s="82">
        <f>L31</f>
        <v>6</v>
      </c>
      <c r="BD3" s="82">
        <f>L32</f>
        <v>0</v>
      </c>
      <c r="BE3" s="82">
        <f>L33</f>
        <v>0</v>
      </c>
      <c r="BG3" s="82">
        <f>P31</f>
        <v>0</v>
      </c>
      <c r="BH3" s="82">
        <f>P32</f>
        <v>0</v>
      </c>
      <c r="BI3" s="82">
        <f>P33</f>
        <v>0</v>
      </c>
    </row>
    <row r="4" spans="1:61" ht="46.5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K4" s="38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">
        <f t="shared" ref="T4:AI4" si="1">$I$1</f>
        <v>301</v>
      </c>
      <c r="U4" s="1">
        <f t="shared" si="1"/>
        <v>301</v>
      </c>
      <c r="V4" s="1">
        <f t="shared" si="1"/>
        <v>301</v>
      </c>
      <c r="W4" s="1">
        <f t="shared" si="1"/>
        <v>301</v>
      </c>
      <c r="X4" s="1">
        <f t="shared" si="1"/>
        <v>301</v>
      </c>
      <c r="Y4" s="1">
        <f t="shared" si="1"/>
        <v>301</v>
      </c>
      <c r="Z4" s="1">
        <f t="shared" si="1"/>
        <v>301</v>
      </c>
      <c r="AA4" s="1">
        <f t="shared" si="1"/>
        <v>301</v>
      </c>
      <c r="AB4" s="1">
        <f t="shared" si="1"/>
        <v>301</v>
      </c>
      <c r="AC4" s="1">
        <f t="shared" si="1"/>
        <v>301</v>
      </c>
      <c r="AD4" s="1">
        <f t="shared" si="1"/>
        <v>301</v>
      </c>
      <c r="AE4" s="1">
        <f t="shared" si="1"/>
        <v>301</v>
      </c>
      <c r="AF4" s="1">
        <f t="shared" si="1"/>
        <v>301</v>
      </c>
      <c r="AG4" s="1">
        <f t="shared" si="1"/>
        <v>301</v>
      </c>
      <c r="AH4" s="1">
        <f t="shared" si="1"/>
        <v>301</v>
      </c>
      <c r="AI4" s="1">
        <f t="shared" si="1"/>
        <v>301</v>
      </c>
      <c r="AJ4" s="553"/>
      <c r="AK4" s="541"/>
      <c r="AL4" s="88">
        <f>L24</f>
        <v>150.5</v>
      </c>
      <c r="AM4" s="56"/>
      <c r="AN4" s="66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O24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575" t="s">
        <v>8</v>
      </c>
      <c r="BD4" s="575"/>
      <c r="BE4" s="575"/>
      <c r="BG4" s="575" t="s">
        <v>339</v>
      </c>
      <c r="BH4" s="575"/>
      <c r="BI4" s="575"/>
    </row>
    <row r="5" spans="1:61" ht="46.5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K5" s="38" t="s">
        <v>5</v>
      </c>
      <c r="L5" s="2">
        <v>301</v>
      </c>
      <c r="M5" s="126"/>
      <c r="N5" s="125">
        <v>301</v>
      </c>
      <c r="O5" s="125"/>
      <c r="P5" s="125"/>
      <c r="Q5" s="2"/>
      <c r="R5" s="125"/>
      <c r="S5" s="2"/>
      <c r="T5" s="2"/>
      <c r="U5" s="2"/>
      <c r="V5" s="2">
        <v>180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52" t="str">
        <f>LARGE($AL$7:$AY$7,$BB$1)&amp;"  "&amp;"Ø"</f>
        <v>180  Ø</v>
      </c>
      <c r="AK5" s="91" t="str">
        <f>IFERROR(LARGE($B$26:$I$33,$ABB$1),"")</f>
        <v/>
      </c>
      <c r="AL5" s="96" t="s">
        <v>344</v>
      </c>
      <c r="AM5" s="64" t="s">
        <v>343</v>
      </c>
      <c r="AN5" s="96" t="s">
        <v>345</v>
      </c>
      <c r="AO5" s="65"/>
      <c r="AP5" s="96" t="s">
        <v>346</v>
      </c>
      <c r="AQ5" s="64" t="s">
        <v>343</v>
      </c>
      <c r="AR5" s="96" t="s">
        <v>347</v>
      </c>
      <c r="AS5" s="63"/>
      <c r="AT5" s="68" t="s">
        <v>333</v>
      </c>
      <c r="AU5" s="64" t="s">
        <v>343</v>
      </c>
      <c r="AV5" s="68" t="s">
        <v>334</v>
      </c>
      <c r="AW5" s="75"/>
      <c r="AX5" s="68" t="s">
        <v>335</v>
      </c>
      <c r="AY5" s="64" t="s">
        <v>343</v>
      </c>
      <c r="AZ5" s="68" t="s">
        <v>336</v>
      </c>
      <c r="BA5" s="64"/>
      <c r="BC5" s="107" t="s">
        <v>247</v>
      </c>
      <c r="BD5" s="107" t="s">
        <v>248</v>
      </c>
      <c r="BE5" s="107" t="s">
        <v>249</v>
      </c>
      <c r="BG5" s="107" t="s">
        <v>247</v>
      </c>
      <c r="BH5" s="107" t="s">
        <v>248</v>
      </c>
      <c r="BI5" s="107" t="s">
        <v>249</v>
      </c>
    </row>
    <row r="6" spans="1:61" ht="46.5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K6" s="38" t="s">
        <v>6</v>
      </c>
      <c r="L6" s="4">
        <f>L4-L5</f>
        <v>0</v>
      </c>
      <c r="M6" s="35">
        <f t="shared" ref="M6:S6" si="2">M4-M5</f>
        <v>301</v>
      </c>
      <c r="N6" s="3">
        <f t="shared" si="2"/>
        <v>0</v>
      </c>
      <c r="O6" s="3">
        <f t="shared" si="2"/>
        <v>301</v>
      </c>
      <c r="P6" s="3">
        <f t="shared" si="2"/>
        <v>301</v>
      </c>
      <c r="Q6" s="4">
        <f t="shared" si="2"/>
        <v>301</v>
      </c>
      <c r="R6" s="3">
        <f t="shared" si="2"/>
        <v>301</v>
      </c>
      <c r="S6" s="4">
        <f t="shared" si="2"/>
        <v>301</v>
      </c>
      <c r="T6" s="4">
        <f t="shared" ref="T6:AI6" si="3">T4-T5</f>
        <v>301</v>
      </c>
      <c r="U6" s="4">
        <f t="shared" si="3"/>
        <v>301</v>
      </c>
      <c r="V6" s="4">
        <f t="shared" si="3"/>
        <v>121</v>
      </c>
      <c r="W6" s="4">
        <f t="shared" si="3"/>
        <v>301</v>
      </c>
      <c r="X6" s="4">
        <f t="shared" si="3"/>
        <v>301</v>
      </c>
      <c r="Y6" s="4">
        <f t="shared" si="3"/>
        <v>301</v>
      </c>
      <c r="Z6" s="4">
        <f t="shared" si="3"/>
        <v>301</v>
      </c>
      <c r="AA6" s="4">
        <f t="shared" si="3"/>
        <v>301</v>
      </c>
      <c r="AB6" s="4">
        <f t="shared" si="3"/>
        <v>301</v>
      </c>
      <c r="AC6" s="4">
        <f t="shared" si="3"/>
        <v>301</v>
      </c>
      <c r="AD6" s="4">
        <f t="shared" si="3"/>
        <v>301</v>
      </c>
      <c r="AE6" s="4">
        <f t="shared" si="3"/>
        <v>301</v>
      </c>
      <c r="AF6" s="4">
        <f t="shared" si="3"/>
        <v>301</v>
      </c>
      <c r="AG6" s="4">
        <f t="shared" si="3"/>
        <v>301</v>
      </c>
      <c r="AH6" s="4">
        <f t="shared" si="3"/>
        <v>301</v>
      </c>
      <c r="AI6" s="4">
        <f t="shared" si="3"/>
        <v>301</v>
      </c>
      <c r="AJ6" s="116" t="s">
        <v>281</v>
      </c>
      <c r="AK6" s="86" t="s">
        <v>277</v>
      </c>
      <c r="AL6" s="98" t="str">
        <f>INDEX($AL$3:$AN$3,MATCH(MAX($AM$3:$AO$3),$AM$3:$AO$3,0))</f>
        <v>Thomas</v>
      </c>
      <c r="AM6" s="43">
        <f>COUNTIF(L12,301)+COUNTIF(O12,301)+COUNTIF(P12,301)+COUNTIF(L12,501)+COUNTIF(O12,501)+COUNTIF(P12,501)</f>
        <v>0</v>
      </c>
      <c r="AN6" s="99" t="str">
        <f>INDEX($AP$3:$AR$3,MATCH(MAX($AQ$3:$AS$3),$AQ$3:$AS$3,0))</f>
        <v>Dieter</v>
      </c>
      <c r="AO6" s="43">
        <f>COUNTIF(M12,301)+COUNTIF(N12,301)+COUNTIF(Q12,301)+COUNTIF(M12,501)+COUNTIF(N12,501)+COUNTIF(Q12,501)</f>
        <v>0</v>
      </c>
      <c r="AP6" s="99" t="str">
        <f>INDEX($AT$3:$AV$3,MATCH(MAX($AU$3:$AV$3),$AU$3:$AV$3,0))</f>
        <v>Dieter</v>
      </c>
      <c r="AQ6" s="43">
        <f>COUNTIF(R12,301)+COUNTIF(U12,301)+COUNTIF(V12,301)+COUNTIF(R12,501)+COUNTIF(U12,501)+COUNTIF(V12,501)</f>
        <v>0</v>
      </c>
      <c r="AR6" s="99" t="str">
        <f>INDEX($AX$3:$AZ$3,MATCH(MAX($AY$3:$BA$3),$AY$3:$BA$3,0))</f>
        <v>Gudrun</v>
      </c>
      <c r="AS6" s="43">
        <f>COUNTIF(S12,301)+COUNTIF(T12,301)+COUNTIF(W12,301)+COUNTIF(S12,501)+COUNTIF(T12,501)+COUNTIF(W12,501)</f>
        <v>0</v>
      </c>
      <c r="AT6" s="100" t="str">
        <f>INDEX(AL6:AN6,MATCH(MIN(AM6:AO6),$AM$6:$AO$6,0))</f>
        <v>Thomas</v>
      </c>
      <c r="AU6" s="43">
        <f>COUNTIF(T8,301)+COUNTIF(W8,301)+COUNTIF(X8,301)+COUNTIF(T8,501)+COUNTIF(W8,501)+COUNTIF(X8,501)</f>
        <v>0</v>
      </c>
      <c r="AV6" s="100" t="str">
        <f>INDEX(AP6:AR6,MATCH(MIN(AQ6:AS6),$AQ$6:$AS$6,0))</f>
        <v>Dieter</v>
      </c>
      <c r="AW6" s="43">
        <f>COUNTIF(V8,301)+COUNTIF(Y8,301)+COUNTIF(Z8,301)+COUNTIF(V8,501)+COUNTIF(Y8,501)+COUNTIF(Z8,501)</f>
        <v>0</v>
      </c>
      <c r="AX6" s="101" t="str">
        <f>INDEX($AL$6:$AN$6,MATCH(MAX($AM$6:$AO$6),$AM$6:$AO$6,0))</f>
        <v>Thomas</v>
      </c>
      <c r="AY6" s="43">
        <f>COUNTIF(X8,301)+COUNTIF(AA8,301)+COUNTIF(AB8,301)+COUNTIF(X8,501)+COUNTIF(AA8,501)+COUNTIF(AB8,501)</f>
        <v>0</v>
      </c>
      <c r="AZ6" s="105" t="str">
        <f>INDEX(AP6:AR6,MATCH(MAX(AQ6:AS6),AQ6:AS6,0))</f>
        <v>Dieter</v>
      </c>
      <c r="BA6" s="43">
        <f>COUNTIF(Z8,301)+COUNTIF(AC8,301)+COUNTIF(AD8,301)+COUNTIF(Z8,501)+COUNTIF(AC8,501)+COUNTIF(AD8,501)</f>
        <v>0</v>
      </c>
      <c r="BC6" s="82"/>
      <c r="BD6" s="82"/>
      <c r="BE6" s="82"/>
      <c r="BG6" s="82"/>
      <c r="BH6" s="82"/>
      <c r="BI6" s="82"/>
    </row>
    <row r="7" spans="1:61" ht="46.5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K7" s="560"/>
      <c r="L7" s="94" t="s">
        <v>495</v>
      </c>
      <c r="M7" s="94" t="s">
        <v>495</v>
      </c>
      <c r="N7" s="94" t="s">
        <v>495</v>
      </c>
      <c r="O7" s="94" t="s">
        <v>495</v>
      </c>
      <c r="P7" s="94" t="s">
        <v>495</v>
      </c>
      <c r="Q7" s="94" t="s">
        <v>495</v>
      </c>
      <c r="R7" s="94" t="s">
        <v>495</v>
      </c>
      <c r="S7" s="94" t="s">
        <v>495</v>
      </c>
      <c r="T7" s="94" t="s">
        <v>495</v>
      </c>
      <c r="U7" s="94" t="s">
        <v>495</v>
      </c>
      <c r="V7" s="94" t="s">
        <v>495</v>
      </c>
      <c r="W7" s="94" t="s">
        <v>495</v>
      </c>
      <c r="X7" s="94" t="s">
        <v>495</v>
      </c>
      <c r="Y7" s="94" t="s">
        <v>495</v>
      </c>
      <c r="Z7" s="94" t="s">
        <v>495</v>
      </c>
      <c r="AA7" s="94" t="s">
        <v>495</v>
      </c>
      <c r="AB7" s="94" t="s">
        <v>495</v>
      </c>
      <c r="AC7" s="94" t="s">
        <v>495</v>
      </c>
      <c r="AD7" s="94" t="s">
        <v>495</v>
      </c>
      <c r="AE7" s="94" t="s">
        <v>495</v>
      </c>
      <c r="AF7" s="94" t="s">
        <v>495</v>
      </c>
      <c r="AG7" s="94" t="s">
        <v>495</v>
      </c>
      <c r="AH7" s="94" t="s">
        <v>495</v>
      </c>
      <c r="AI7" s="95" t="s">
        <v>495</v>
      </c>
      <c r="AJ7" s="52" t="str">
        <f>LARGE($AL$10:$AY$10,$BB$1)&amp;"  "&amp;"Ø"</f>
        <v>0  Ø</v>
      </c>
      <c r="AK7" s="44" t="str">
        <f>IFERROR(LARGE($B$34:$I$41,$BB$1),"")</f>
        <v/>
      </c>
      <c r="AL7" s="67">
        <f>L27</f>
        <v>0</v>
      </c>
      <c r="AM7" s="56"/>
      <c r="AN7" s="67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180</v>
      </c>
      <c r="AY7" s="97"/>
      <c r="AZ7" s="66">
        <f>S27</f>
        <v>0</v>
      </c>
      <c r="BA7" s="57"/>
      <c r="BC7" s="571" t="s">
        <v>10</v>
      </c>
      <c r="BD7" s="572"/>
      <c r="BE7" s="573"/>
      <c r="BG7" s="575" t="s">
        <v>340</v>
      </c>
      <c r="BH7" s="575"/>
      <c r="BI7" s="575"/>
    </row>
    <row r="8" spans="1:61" ht="46.5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K8" s="561"/>
      <c r="L8" s="556" t="s">
        <v>339</v>
      </c>
      <c r="M8" s="576"/>
      <c r="N8" s="576"/>
      <c r="O8" s="576"/>
      <c r="P8" s="576"/>
      <c r="Q8" s="577"/>
      <c r="R8" s="556" t="s">
        <v>340</v>
      </c>
      <c r="S8" s="576"/>
      <c r="T8" s="576"/>
      <c r="U8" s="576"/>
      <c r="V8" s="576"/>
      <c r="W8" s="577"/>
      <c r="X8" s="556" t="s">
        <v>342</v>
      </c>
      <c r="Y8" s="576"/>
      <c r="Z8" s="576"/>
      <c r="AA8" s="576"/>
      <c r="AB8" s="576"/>
      <c r="AC8" s="577"/>
      <c r="AD8" s="556" t="s">
        <v>341</v>
      </c>
      <c r="AE8" s="557"/>
      <c r="AF8" s="557"/>
      <c r="AG8" s="557"/>
      <c r="AH8" s="557"/>
      <c r="AI8" s="558"/>
      <c r="AJ8" s="538" t="s">
        <v>337</v>
      </c>
      <c r="AK8" s="540" t="s">
        <v>338</v>
      </c>
      <c r="AL8" s="542" t="str">
        <f>INDEX(AX6:$AZ$6,MATCH(MAX($AY$6:$BA$6),$AY$6:$BA$6,0))</f>
        <v>Thomas</v>
      </c>
      <c r="AM8" s="543"/>
      <c r="AN8" s="544"/>
      <c r="AO8" s="64"/>
      <c r="AP8" s="542" t="str">
        <f>INDEX(AX6:$AZ$6,MATCH(MIN($AY$6:$BA$6),$AY$6:$BA$6,0))</f>
        <v>Thomas</v>
      </c>
      <c r="AQ8" s="543"/>
      <c r="AR8" s="544"/>
      <c r="AS8" s="65"/>
      <c r="AT8" s="542" t="str">
        <f>INDEX($AT$6:$AV$6,MATCH(MAX($AU$6:$AW$6),$AU$6:$AW$6,0))</f>
        <v>Thomas</v>
      </c>
      <c r="AU8" s="543"/>
      <c r="AV8" s="544"/>
      <c r="AW8" s="64"/>
      <c r="AX8" s="542" t="str">
        <f>INDEX($AT$6:$AV$6,MATCH(MIN($AU$6:$AW$6),$AU$6:$AW$6,0))</f>
        <v>Thomas</v>
      </c>
      <c r="AY8" s="543"/>
      <c r="AZ8" s="544"/>
      <c r="BA8" s="64"/>
      <c r="BC8" s="107" t="s">
        <v>247</v>
      </c>
      <c r="BD8" s="107" t="s">
        <v>248</v>
      </c>
      <c r="BE8" s="107" t="s">
        <v>249</v>
      </c>
      <c r="BG8" s="107" t="s">
        <v>247</v>
      </c>
      <c r="BH8" s="107" t="s">
        <v>248</v>
      </c>
      <c r="BI8" s="107" t="s">
        <v>249</v>
      </c>
    </row>
    <row r="9" spans="1:61" ht="46.5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K9" s="559" t="s">
        <v>10</v>
      </c>
      <c r="L9" s="135" t="s">
        <v>263</v>
      </c>
      <c r="M9" s="135" t="s">
        <v>264</v>
      </c>
      <c r="N9" s="135" t="s">
        <v>265</v>
      </c>
      <c r="O9" s="135" t="s">
        <v>266</v>
      </c>
      <c r="P9" s="135" t="s">
        <v>267</v>
      </c>
      <c r="Q9" s="135" t="s">
        <v>268</v>
      </c>
      <c r="R9" s="135" t="s">
        <v>269</v>
      </c>
      <c r="S9" s="135" t="s">
        <v>270</v>
      </c>
      <c r="T9" s="135" t="s">
        <v>291</v>
      </c>
      <c r="U9" s="135" t="s">
        <v>292</v>
      </c>
      <c r="V9" s="135" t="s">
        <v>293</v>
      </c>
      <c r="W9" s="135" t="s">
        <v>294</v>
      </c>
      <c r="X9" s="135" t="s">
        <v>295</v>
      </c>
      <c r="Y9" s="135" t="s">
        <v>296</v>
      </c>
      <c r="Z9" s="135" t="s">
        <v>297</v>
      </c>
      <c r="AA9" s="135" t="s">
        <v>298</v>
      </c>
      <c r="AB9" s="135" t="s">
        <v>299</v>
      </c>
      <c r="AC9" s="135" t="s">
        <v>300</v>
      </c>
      <c r="AD9" s="135" t="s">
        <v>301</v>
      </c>
      <c r="AE9" s="135" t="s">
        <v>302</v>
      </c>
      <c r="AF9" s="135" t="s">
        <v>303</v>
      </c>
      <c r="AG9" s="135" t="s">
        <v>304</v>
      </c>
      <c r="AH9" s="135" t="s">
        <v>305</v>
      </c>
      <c r="AI9" s="135" t="s">
        <v>306</v>
      </c>
      <c r="AJ9" s="539"/>
      <c r="AK9" s="541"/>
      <c r="AL9" s="545" t="s">
        <v>348</v>
      </c>
      <c r="AM9" s="546"/>
      <c r="AN9" s="547"/>
      <c r="AO9" s="64"/>
      <c r="AP9" s="548" t="s">
        <v>349</v>
      </c>
      <c r="AQ9" s="546"/>
      <c r="AR9" s="547"/>
      <c r="AS9" s="65"/>
      <c r="AT9" s="546" t="s">
        <v>350</v>
      </c>
      <c r="AU9" s="546"/>
      <c r="AV9" s="549"/>
      <c r="AW9" s="64"/>
      <c r="AX9" s="550" t="s">
        <v>351</v>
      </c>
      <c r="AY9" s="546"/>
      <c r="AZ9" s="546"/>
      <c r="BA9" s="64"/>
      <c r="BC9" s="82"/>
      <c r="BD9" s="82"/>
      <c r="BE9" s="82"/>
      <c r="BG9" s="82"/>
      <c r="BH9" s="82"/>
      <c r="BI9" s="82"/>
    </row>
    <row r="10" spans="1:61" ht="46.5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K10" s="559"/>
      <c r="L10" s="136" t="s">
        <v>7</v>
      </c>
      <c r="M10" s="136" t="s">
        <v>3</v>
      </c>
      <c r="N10" s="136" t="s">
        <v>2</v>
      </c>
      <c r="O10" s="136" t="s">
        <v>245</v>
      </c>
      <c r="P10" s="136" t="s">
        <v>246</v>
      </c>
      <c r="Q10" s="136" t="s">
        <v>362</v>
      </c>
      <c r="R10" s="136" t="s">
        <v>363</v>
      </c>
      <c r="S10" s="136" t="s">
        <v>364</v>
      </c>
      <c r="T10" s="136" t="str">
        <f>S10</f>
        <v>Anja</v>
      </c>
      <c r="U10" s="136" t="str">
        <f>R10</f>
        <v>Guddi</v>
      </c>
      <c r="V10" s="136" t="str">
        <f>R10</f>
        <v>Guddi</v>
      </c>
      <c r="W10" s="136" t="str">
        <f>T10</f>
        <v>Anja</v>
      </c>
      <c r="X10" s="136" t="str">
        <f>INDEX($AL$3:$AN$3,MATCH(MAX($AM$3:$AO$3),$AM$3:$AO$3,0))</f>
        <v>Thomas</v>
      </c>
      <c r="Y10" s="136" t="str">
        <f>INDEX($AP$3:$AR$3,MATCH(MAX($AQ$3:$AS$3),$AQ$3:$AS$3,0))</f>
        <v>Dieter</v>
      </c>
      <c r="Z10" s="136"/>
      <c r="AA10" s="136"/>
      <c r="AB10" s="136"/>
      <c r="AC10" s="136"/>
      <c r="AD10" s="136"/>
      <c r="AE10" s="136"/>
      <c r="AF10" s="136"/>
      <c r="AG10" s="136"/>
      <c r="AH10" s="136"/>
      <c r="AI10" s="136"/>
      <c r="AJ10" s="133" t="str">
        <f>LARGE($AL$10:$AY$10,$BB$1)&amp;"  "&amp;"Ø"</f>
        <v>0  Ø</v>
      </c>
      <c r="AK10" s="52" t="str">
        <f>IFERROR(LARGE($B$34:$I$41,$BB$1),"")</f>
        <v/>
      </c>
      <c r="AL10" s="89">
        <f>L30</f>
        <v>0</v>
      </c>
      <c r="AM10" s="60"/>
      <c r="AN10" s="59">
        <f>M30</f>
        <v>0</v>
      </c>
      <c r="AO10" s="61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571" t="s">
        <v>9</v>
      </c>
      <c r="BD10" s="572"/>
      <c r="BE10" s="573"/>
      <c r="BG10" s="571" t="s">
        <v>341</v>
      </c>
      <c r="BH10" s="572"/>
      <c r="BI10" s="573"/>
    </row>
    <row r="11" spans="1:61" ht="46.5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K11" s="137" t="s">
        <v>4</v>
      </c>
      <c r="L11" s="138">
        <f>$I$1</f>
        <v>301</v>
      </c>
      <c r="M11" s="138">
        <f t="shared" ref="M11:S11" si="4">$I$1</f>
        <v>301</v>
      </c>
      <c r="N11" s="138">
        <f t="shared" si="4"/>
        <v>301</v>
      </c>
      <c r="O11" s="138">
        <f t="shared" si="4"/>
        <v>301</v>
      </c>
      <c r="P11" s="138">
        <f t="shared" si="4"/>
        <v>301</v>
      </c>
      <c r="Q11" s="138">
        <f t="shared" si="4"/>
        <v>301</v>
      </c>
      <c r="R11" s="138">
        <f t="shared" si="4"/>
        <v>301</v>
      </c>
      <c r="S11" s="138">
        <f t="shared" si="4"/>
        <v>301</v>
      </c>
      <c r="T11" s="138">
        <f t="shared" ref="T11:AI11" si="5">$I$1</f>
        <v>301</v>
      </c>
      <c r="U11" s="138">
        <f t="shared" si="5"/>
        <v>301</v>
      </c>
      <c r="V11" s="138">
        <f t="shared" si="5"/>
        <v>301</v>
      </c>
      <c r="W11" s="138">
        <f t="shared" si="5"/>
        <v>301</v>
      </c>
      <c r="X11" s="138">
        <f t="shared" si="5"/>
        <v>301</v>
      </c>
      <c r="Y11" s="138">
        <f t="shared" si="5"/>
        <v>301</v>
      </c>
      <c r="Z11" s="138">
        <f t="shared" si="5"/>
        <v>301</v>
      </c>
      <c r="AA11" s="138">
        <f t="shared" si="5"/>
        <v>301</v>
      </c>
      <c r="AB11" s="138">
        <f t="shared" si="5"/>
        <v>301</v>
      </c>
      <c r="AC11" s="138">
        <f t="shared" si="5"/>
        <v>301</v>
      </c>
      <c r="AD11" s="138">
        <f t="shared" si="5"/>
        <v>301</v>
      </c>
      <c r="AE11" s="138">
        <f t="shared" si="5"/>
        <v>301</v>
      </c>
      <c r="AF11" s="138">
        <f t="shared" si="5"/>
        <v>301</v>
      </c>
      <c r="AG11" s="138">
        <f t="shared" si="5"/>
        <v>301</v>
      </c>
      <c r="AH11" s="138">
        <f t="shared" si="5"/>
        <v>301</v>
      </c>
      <c r="AI11" s="138">
        <f t="shared" si="5"/>
        <v>301</v>
      </c>
      <c r="AJ11" s="134" t="s">
        <v>278</v>
      </c>
      <c r="AK11" s="93">
        <f>COUNTIF($B$18:$I$77,"180")</f>
        <v>2</v>
      </c>
      <c r="AL11" s="570">
        <f>IFERROR((LARGE(C18:I20,C18:I20)),0)</f>
        <v>0</v>
      </c>
      <c r="AN11" s="565">
        <f>IFERROR((LARGE(C21:I23,#REF!)),0)</f>
        <v>0</v>
      </c>
      <c r="AP11" s="565">
        <f>IFERROR((LARGE(C24:I26,#REF!)),0)</f>
        <v>0</v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107" t="s">
        <v>247</v>
      </c>
      <c r="BD11" s="107" t="s">
        <v>248</v>
      </c>
      <c r="BE11" s="107" t="s">
        <v>249</v>
      </c>
      <c r="BG11" s="107" t="s">
        <v>247</v>
      </c>
      <c r="BH11" s="107" t="s">
        <v>248</v>
      </c>
      <c r="BI11" s="107" t="s">
        <v>249</v>
      </c>
    </row>
    <row r="12" spans="1:61" ht="46.5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K12" s="137" t="s">
        <v>5</v>
      </c>
      <c r="L12" s="139"/>
      <c r="M12" s="139"/>
      <c r="N12" s="139"/>
      <c r="O12" s="139"/>
      <c r="P12" s="139"/>
      <c r="Q12" s="139"/>
      <c r="R12" s="139">
        <v>60</v>
      </c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L12" s="566"/>
      <c r="AM12" s="69"/>
      <c r="AN12" s="566"/>
      <c r="AP12" s="566"/>
      <c r="AQ12" s="42"/>
      <c r="AR12" s="41"/>
      <c r="AS12" s="42"/>
      <c r="AT12" s="42"/>
      <c r="BC12" s="82"/>
      <c r="BD12" s="82"/>
      <c r="BE12" s="82"/>
      <c r="BG12" s="82"/>
      <c r="BH12" s="82"/>
      <c r="BI12" s="82"/>
    </row>
    <row r="13" spans="1:61" ht="46.5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K13" s="137" t="s">
        <v>6</v>
      </c>
      <c r="L13" s="140">
        <f>L11-L12</f>
        <v>301</v>
      </c>
      <c r="M13" s="140">
        <f t="shared" ref="M13:S13" si="6">M11-M12</f>
        <v>301</v>
      </c>
      <c r="N13" s="140">
        <f t="shared" si="6"/>
        <v>301</v>
      </c>
      <c r="O13" s="140">
        <f t="shared" si="6"/>
        <v>301</v>
      </c>
      <c r="P13" s="140">
        <f t="shared" si="6"/>
        <v>301</v>
      </c>
      <c r="Q13" s="140">
        <f t="shared" si="6"/>
        <v>301</v>
      </c>
      <c r="R13" s="140">
        <f t="shared" si="6"/>
        <v>241</v>
      </c>
      <c r="S13" s="140">
        <f t="shared" si="6"/>
        <v>301</v>
      </c>
      <c r="T13" s="140">
        <f t="shared" ref="T13:AI13" si="7">T11-T12</f>
        <v>301</v>
      </c>
      <c r="U13" s="140">
        <f t="shared" si="7"/>
        <v>301</v>
      </c>
      <c r="V13" s="140">
        <f t="shared" si="7"/>
        <v>301</v>
      </c>
      <c r="W13" s="140">
        <f t="shared" si="7"/>
        <v>301</v>
      </c>
      <c r="X13" s="140">
        <f t="shared" si="7"/>
        <v>301</v>
      </c>
      <c r="Y13" s="140">
        <f t="shared" si="7"/>
        <v>301</v>
      </c>
      <c r="Z13" s="140">
        <f t="shared" si="7"/>
        <v>301</v>
      </c>
      <c r="AA13" s="140">
        <f t="shared" si="7"/>
        <v>301</v>
      </c>
      <c r="AB13" s="140">
        <f t="shared" si="7"/>
        <v>301</v>
      </c>
      <c r="AC13" s="140">
        <f t="shared" si="7"/>
        <v>301</v>
      </c>
      <c r="AD13" s="140">
        <f t="shared" si="7"/>
        <v>301</v>
      </c>
      <c r="AE13" s="140">
        <f t="shared" si="7"/>
        <v>301</v>
      </c>
      <c r="AF13" s="140">
        <f t="shared" si="7"/>
        <v>301</v>
      </c>
      <c r="AG13" s="140">
        <f t="shared" si="7"/>
        <v>301</v>
      </c>
      <c r="AH13" s="140">
        <f t="shared" si="7"/>
        <v>301</v>
      </c>
      <c r="AI13" s="140">
        <f t="shared" si="7"/>
        <v>301</v>
      </c>
      <c r="AJ13" s="555"/>
      <c r="AK13" s="555"/>
      <c r="AL13" s="567" t="s">
        <v>282</v>
      </c>
      <c r="AM13" s="568"/>
      <c r="AN13" s="568"/>
      <c r="AO13" s="568"/>
      <c r="AP13" s="569"/>
      <c r="AQ13" s="42"/>
      <c r="AR13" s="41"/>
      <c r="AS13" s="42"/>
      <c r="AT13" s="42"/>
      <c r="BC13" s="571" t="s">
        <v>9</v>
      </c>
      <c r="BD13" s="572"/>
      <c r="BE13" s="573"/>
      <c r="BG13" s="571" t="s">
        <v>353</v>
      </c>
      <c r="BH13" s="572"/>
      <c r="BI13" s="573"/>
    </row>
    <row r="14" spans="1:61" ht="46.5" customHeight="1" thickTop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K14" s="527"/>
      <c r="L14" s="533" t="s">
        <v>495</v>
      </c>
      <c r="M14" s="533" t="s">
        <v>495</v>
      </c>
      <c r="N14" s="533" t="s">
        <v>495</v>
      </c>
      <c r="O14" s="533" t="s">
        <v>495</v>
      </c>
      <c r="P14" s="533" t="s">
        <v>495</v>
      </c>
      <c r="Q14" s="533" t="s">
        <v>495</v>
      </c>
      <c r="R14" s="533" t="s">
        <v>495</v>
      </c>
      <c r="S14" s="533" t="s">
        <v>495</v>
      </c>
      <c r="T14" s="533" t="s">
        <v>495</v>
      </c>
      <c r="U14" s="533" t="s">
        <v>495</v>
      </c>
      <c r="V14" s="533" t="s">
        <v>495</v>
      </c>
      <c r="W14" s="533" t="s">
        <v>495</v>
      </c>
      <c r="X14" s="533" t="s">
        <v>495</v>
      </c>
      <c r="Y14" s="533" t="s">
        <v>495</v>
      </c>
      <c r="Z14" s="533" t="s">
        <v>495</v>
      </c>
      <c r="AA14" s="533" t="s">
        <v>495</v>
      </c>
      <c r="AB14" s="533" t="s">
        <v>495</v>
      </c>
      <c r="AC14" s="533" t="s">
        <v>495</v>
      </c>
      <c r="AD14" s="533" t="s">
        <v>495</v>
      </c>
      <c r="AE14" s="533" t="s">
        <v>495</v>
      </c>
      <c r="AF14" s="533" t="s">
        <v>495</v>
      </c>
      <c r="AG14" s="533" t="s">
        <v>495</v>
      </c>
      <c r="AH14" s="533" t="s">
        <v>495</v>
      </c>
      <c r="AI14" s="533" t="s">
        <v>495</v>
      </c>
      <c r="AJ14" s="117"/>
      <c r="AK14" s="117"/>
      <c r="AL14" s="564" t="str">
        <f>(AL8)&amp;"  "&amp;AM19</f>
        <v>Thomas  Turniersieger 1. Platz</v>
      </c>
      <c r="AM14" s="564"/>
      <c r="AN14" s="564"/>
      <c r="AO14" s="564"/>
      <c r="AP14" s="564"/>
      <c r="AQ14" s="42"/>
      <c r="AR14" s="41"/>
      <c r="AS14" s="42"/>
      <c r="AT14" s="42"/>
      <c r="BC14" s="53"/>
    </row>
    <row r="15" spans="1:61" ht="21.75" customHeight="1" thickTop="1" thickBot="1">
      <c r="K15" s="527"/>
      <c r="L15" s="533"/>
      <c r="M15" s="533"/>
      <c r="N15" s="533"/>
      <c r="O15" s="533"/>
      <c r="P15" s="533"/>
      <c r="Q15" s="533"/>
      <c r="R15" s="533"/>
      <c r="S15" s="533"/>
      <c r="T15" s="533"/>
      <c r="U15" s="533"/>
      <c r="V15" s="533"/>
      <c r="W15" s="533"/>
      <c r="X15" s="533"/>
      <c r="Y15" s="533"/>
      <c r="Z15" s="533"/>
      <c r="AA15" s="533"/>
      <c r="AB15" s="533"/>
      <c r="AC15" s="533"/>
      <c r="AD15" s="533"/>
      <c r="AE15" s="533"/>
      <c r="AF15" s="533"/>
      <c r="AG15" s="533"/>
      <c r="AH15" s="533"/>
      <c r="AI15" s="533"/>
      <c r="AJ15" s="102"/>
      <c r="AK15" s="102"/>
      <c r="AL15" s="507" t="str">
        <f>(AP8)&amp;"  "&amp;AM20</f>
        <v>Thomas  2. Platz</v>
      </c>
      <c r="AM15" s="507"/>
      <c r="AN15" s="507"/>
      <c r="AO15" s="507"/>
      <c r="AP15" s="507"/>
      <c r="AQ15" s="42"/>
      <c r="AR15" s="92"/>
      <c r="AS15" s="42"/>
      <c r="AT15" s="42"/>
      <c r="BC15" s="53"/>
    </row>
    <row r="16" spans="1:61" ht="21.75" customHeight="1" thickTop="1">
      <c r="K16" s="135" t="s">
        <v>9</v>
      </c>
      <c r="L16" s="135" t="s">
        <v>255</v>
      </c>
      <c r="M16" s="135" t="s">
        <v>256</v>
      </c>
      <c r="N16" s="135" t="s">
        <v>257</v>
      </c>
      <c r="O16" s="135" t="s">
        <v>258</v>
      </c>
      <c r="P16" s="135" t="s">
        <v>259</v>
      </c>
      <c r="Q16" s="135" t="s">
        <v>260</v>
      </c>
      <c r="R16" s="135" t="s">
        <v>261</v>
      </c>
      <c r="S16" s="135" t="s">
        <v>262</v>
      </c>
      <c r="T16" s="135" t="s">
        <v>317</v>
      </c>
      <c r="U16" s="135" t="s">
        <v>318</v>
      </c>
      <c r="V16" s="135" t="s">
        <v>319</v>
      </c>
      <c r="W16" s="135" t="s">
        <v>320</v>
      </c>
      <c r="X16" s="135" t="s">
        <v>321</v>
      </c>
      <c r="Y16" s="135" t="s">
        <v>322</v>
      </c>
      <c r="Z16" s="135" t="s">
        <v>323</v>
      </c>
      <c r="AA16" s="135" t="s">
        <v>324</v>
      </c>
      <c r="AB16" s="135" t="s">
        <v>325</v>
      </c>
      <c r="AC16" s="135" t="s">
        <v>326</v>
      </c>
      <c r="AD16" s="135" t="s">
        <v>327</v>
      </c>
      <c r="AE16" s="135" t="s">
        <v>328</v>
      </c>
      <c r="AF16" s="135" t="s">
        <v>329</v>
      </c>
      <c r="AG16" s="135" t="s">
        <v>330</v>
      </c>
      <c r="AH16" s="135" t="s">
        <v>331</v>
      </c>
      <c r="AI16" s="135" t="s">
        <v>332</v>
      </c>
      <c r="AJ16" s="102"/>
      <c r="AK16" s="102"/>
      <c r="AL16" s="507" t="str">
        <f>(AT8)&amp;"  "&amp;AM21</f>
        <v>Thomas  3. Platz</v>
      </c>
      <c r="AM16" s="507"/>
      <c r="AN16" s="507"/>
      <c r="AO16" s="507"/>
      <c r="AP16" s="507"/>
      <c r="AQ16" s="42"/>
      <c r="AR16" s="41"/>
      <c r="AS16" s="42"/>
      <c r="AT16" s="42"/>
      <c r="BC16" s="53"/>
    </row>
    <row r="17" spans="1:56" ht="21" customHeight="1">
      <c r="K17" s="135"/>
      <c r="L17" s="136" t="str">
        <f t="shared" ref="L17:Q17" si="8">L3</f>
        <v>Thomas</v>
      </c>
      <c r="M17" s="136" t="str">
        <f t="shared" si="8"/>
        <v>Guddi</v>
      </c>
      <c r="N17" s="136" t="str">
        <f t="shared" si="8"/>
        <v>Guddi</v>
      </c>
      <c r="O17" s="136" t="str">
        <f t="shared" si="8"/>
        <v>Thomas</v>
      </c>
      <c r="P17" s="136" t="str">
        <f t="shared" si="8"/>
        <v>Thomas</v>
      </c>
      <c r="Q17" s="136" t="str">
        <f t="shared" si="8"/>
        <v>Guddi</v>
      </c>
      <c r="R17" s="136" t="str">
        <f>S10</f>
        <v>Anja</v>
      </c>
      <c r="S17" s="136" t="str">
        <f>R10</f>
        <v>Guddi</v>
      </c>
      <c r="T17" s="136" t="str">
        <f t="shared" ref="T17:AI17" si="9">M10</f>
        <v>Rainer</v>
      </c>
      <c r="U17" s="136" t="str">
        <f t="shared" si="9"/>
        <v>Adde</v>
      </c>
      <c r="V17" s="136" t="str">
        <f t="shared" si="9"/>
        <v>Dieter</v>
      </c>
      <c r="W17" s="136" t="str">
        <f t="shared" si="9"/>
        <v>Carmen</v>
      </c>
      <c r="X17" s="136" t="str">
        <f t="shared" si="9"/>
        <v xml:space="preserve">Iris </v>
      </c>
      <c r="Y17" s="136" t="str">
        <f t="shared" si="9"/>
        <v>Guddi</v>
      </c>
      <c r="Z17" s="136" t="str">
        <f t="shared" si="9"/>
        <v>Anja</v>
      </c>
      <c r="AA17" s="136" t="str">
        <f t="shared" si="9"/>
        <v>Anja</v>
      </c>
      <c r="AB17" s="136" t="str">
        <f t="shared" si="9"/>
        <v>Guddi</v>
      </c>
      <c r="AC17" s="136" t="str">
        <f t="shared" si="9"/>
        <v>Guddi</v>
      </c>
      <c r="AD17" s="136" t="str">
        <f t="shared" si="9"/>
        <v>Anja</v>
      </c>
      <c r="AE17" s="136" t="str">
        <f t="shared" si="9"/>
        <v>Thomas</v>
      </c>
      <c r="AF17" s="136" t="str">
        <f t="shared" si="9"/>
        <v>Dieter</v>
      </c>
      <c r="AG17" s="136">
        <f t="shared" si="9"/>
        <v>0</v>
      </c>
      <c r="AH17" s="136">
        <f t="shared" si="9"/>
        <v>0</v>
      </c>
      <c r="AI17" s="136">
        <f t="shared" si="9"/>
        <v>0</v>
      </c>
      <c r="AJ17" s="102"/>
      <c r="AK17" s="102"/>
      <c r="AO17" s="41"/>
      <c r="AP17" s="42"/>
      <c r="AQ17" s="42"/>
      <c r="AR17" s="41"/>
      <c r="AS17" s="42"/>
      <c r="AT17" s="42"/>
    </row>
    <row r="18" spans="1:56" ht="33" customHeight="1" thickBot="1">
      <c r="A18" s="9" t="s">
        <v>11</v>
      </c>
      <c r="B18" s="9">
        <v>180</v>
      </c>
      <c r="C18" s="14">
        <v>121</v>
      </c>
      <c r="D18" s="15"/>
      <c r="E18" s="9"/>
      <c r="F18" s="9"/>
      <c r="G18" s="9"/>
      <c r="H18" s="9"/>
      <c r="I18" s="9"/>
      <c r="J18" s="130">
        <f>IFERROR(SUM(B18:I18),"")</f>
        <v>301</v>
      </c>
      <c r="K18" s="137" t="s">
        <v>4</v>
      </c>
      <c r="L18" s="138">
        <f>$I$1</f>
        <v>301</v>
      </c>
      <c r="M18" s="138">
        <f t="shared" ref="M18:S18" si="10">$I$1</f>
        <v>301</v>
      </c>
      <c r="N18" s="138">
        <f t="shared" si="10"/>
        <v>301</v>
      </c>
      <c r="O18" s="138">
        <f t="shared" si="10"/>
        <v>301</v>
      </c>
      <c r="P18" s="138">
        <f t="shared" si="10"/>
        <v>301</v>
      </c>
      <c r="Q18" s="138">
        <f t="shared" si="10"/>
        <v>301</v>
      </c>
      <c r="R18" s="138">
        <f t="shared" si="10"/>
        <v>301</v>
      </c>
      <c r="S18" s="138">
        <f t="shared" si="10"/>
        <v>301</v>
      </c>
      <c r="T18" s="138">
        <f t="shared" ref="T18:AI18" si="11">$I$1</f>
        <v>301</v>
      </c>
      <c r="U18" s="138">
        <f t="shared" si="11"/>
        <v>301</v>
      </c>
      <c r="V18" s="138">
        <f t="shared" si="11"/>
        <v>301</v>
      </c>
      <c r="W18" s="138">
        <f t="shared" si="11"/>
        <v>301</v>
      </c>
      <c r="X18" s="138">
        <f t="shared" si="11"/>
        <v>301</v>
      </c>
      <c r="Y18" s="138">
        <f t="shared" si="11"/>
        <v>301</v>
      </c>
      <c r="Z18" s="138">
        <f t="shared" si="11"/>
        <v>301</v>
      </c>
      <c r="AA18" s="138">
        <f t="shared" si="11"/>
        <v>301</v>
      </c>
      <c r="AB18" s="138">
        <f t="shared" si="11"/>
        <v>301</v>
      </c>
      <c r="AC18" s="138">
        <f t="shared" si="11"/>
        <v>301</v>
      </c>
      <c r="AD18" s="138">
        <f t="shared" si="11"/>
        <v>301</v>
      </c>
      <c r="AE18" s="138">
        <f t="shared" si="11"/>
        <v>301</v>
      </c>
      <c r="AF18" s="138">
        <f t="shared" si="11"/>
        <v>301</v>
      </c>
      <c r="AG18" s="138">
        <f t="shared" si="11"/>
        <v>301</v>
      </c>
      <c r="AH18" s="138">
        <f t="shared" si="11"/>
        <v>301</v>
      </c>
      <c r="AI18" s="138">
        <f t="shared" si="11"/>
        <v>301</v>
      </c>
      <c r="AJ18" s="102"/>
      <c r="AK18" s="102"/>
      <c r="AL18" s="72"/>
      <c r="AM18" s="521" t="s">
        <v>271</v>
      </c>
      <c r="AN18" s="521"/>
      <c r="AR18" s="45"/>
      <c r="AS18" s="45"/>
      <c r="BC18" s="55"/>
    </row>
    <row r="19" spans="1:56" ht="33" customHeight="1" thickTop="1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12">IFERROR(SUM(B19:I19),"")</f>
        <v>0</v>
      </c>
      <c r="K19" s="137" t="s">
        <v>5</v>
      </c>
      <c r="L19" s="142"/>
      <c r="M19" s="142"/>
      <c r="N19" s="142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530"/>
      <c r="AK19" s="531"/>
      <c r="AL19" s="46" t="s">
        <v>272</v>
      </c>
      <c r="AM19" s="511" t="s">
        <v>352</v>
      </c>
      <c r="AN19" s="517"/>
      <c r="AO19" s="512"/>
      <c r="AP19" s="80" t="s">
        <v>273</v>
      </c>
      <c r="AQ19" s="47"/>
      <c r="AR19" s="511"/>
      <c r="AS19" s="512"/>
      <c r="AU19" s="522">
        <f>$C$1*$AL$21*$AL$22</f>
        <v>72</v>
      </c>
      <c r="AV19" s="523"/>
      <c r="BC19" s="55"/>
    </row>
    <row r="20" spans="1:56" ht="33" customHeight="1" thickTop="1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12"/>
        <v>0</v>
      </c>
      <c r="K20" s="137" t="s">
        <v>6</v>
      </c>
      <c r="L20" s="140">
        <f>L18-L19</f>
        <v>301</v>
      </c>
      <c r="M20" s="140">
        <f t="shared" ref="M20:S20" si="13">M18-M19</f>
        <v>301</v>
      </c>
      <c r="N20" s="140">
        <f t="shared" si="13"/>
        <v>301</v>
      </c>
      <c r="O20" s="140">
        <f t="shared" si="13"/>
        <v>301</v>
      </c>
      <c r="P20" s="140">
        <f t="shared" si="13"/>
        <v>301</v>
      </c>
      <c r="Q20" s="140">
        <f t="shared" si="13"/>
        <v>301</v>
      </c>
      <c r="R20" s="140">
        <f t="shared" si="13"/>
        <v>301</v>
      </c>
      <c r="S20" s="140">
        <f t="shared" si="13"/>
        <v>301</v>
      </c>
      <c r="T20" s="140">
        <f t="shared" ref="T20:AI20" si="14">T18-T19</f>
        <v>301</v>
      </c>
      <c r="U20" s="140">
        <f t="shared" si="14"/>
        <v>301</v>
      </c>
      <c r="V20" s="140">
        <f t="shared" si="14"/>
        <v>301</v>
      </c>
      <c r="W20" s="140">
        <f t="shared" si="14"/>
        <v>301</v>
      </c>
      <c r="X20" s="140">
        <f t="shared" si="14"/>
        <v>301</v>
      </c>
      <c r="Y20" s="140">
        <f t="shared" si="14"/>
        <v>301</v>
      </c>
      <c r="Z20" s="140">
        <f t="shared" si="14"/>
        <v>301</v>
      </c>
      <c r="AA20" s="140">
        <f t="shared" si="14"/>
        <v>301</v>
      </c>
      <c r="AB20" s="140">
        <f t="shared" si="14"/>
        <v>301</v>
      </c>
      <c r="AC20" s="140">
        <f t="shared" si="14"/>
        <v>301</v>
      </c>
      <c r="AD20" s="140">
        <f t="shared" si="14"/>
        <v>301</v>
      </c>
      <c r="AE20" s="140">
        <f t="shared" si="14"/>
        <v>301</v>
      </c>
      <c r="AF20" s="140">
        <f t="shared" si="14"/>
        <v>301</v>
      </c>
      <c r="AG20" s="140">
        <f t="shared" si="14"/>
        <v>301</v>
      </c>
      <c r="AH20" s="140">
        <f t="shared" si="14"/>
        <v>301</v>
      </c>
      <c r="AI20" s="140">
        <f t="shared" si="14"/>
        <v>301</v>
      </c>
      <c r="AJ20" s="528"/>
      <c r="AK20" s="529"/>
      <c r="AL20" s="46" t="s">
        <v>274</v>
      </c>
      <c r="AM20" s="513" t="s">
        <v>349</v>
      </c>
      <c r="AN20" s="526"/>
      <c r="AO20" s="514"/>
      <c r="AP20" s="80" t="s">
        <v>273</v>
      </c>
      <c r="AQ20" s="48"/>
      <c r="AR20" s="513"/>
      <c r="AS20" s="514"/>
      <c r="AU20" s="524">
        <f>$C$1*$AL$21*$AL$22</f>
        <v>72</v>
      </c>
      <c r="AV20" s="525"/>
    </row>
    <row r="21" spans="1:56" ht="17.25" customHeight="1" thickTop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12"/>
        <v>0</v>
      </c>
      <c r="K21" s="166"/>
      <c r="L21" s="145" t="str">
        <f>L10</f>
        <v>Thomas</v>
      </c>
      <c r="M21" s="145" t="str">
        <f t="shared" ref="M21:S21" si="15">M10</f>
        <v>Rainer</v>
      </c>
      <c r="N21" s="145" t="str">
        <f t="shared" si="15"/>
        <v>Adde</v>
      </c>
      <c r="O21" s="136" t="str">
        <f t="shared" si="15"/>
        <v>Dieter</v>
      </c>
      <c r="P21" s="136" t="str">
        <f t="shared" si="15"/>
        <v>Carmen</v>
      </c>
      <c r="Q21" s="136" t="str">
        <f t="shared" si="15"/>
        <v xml:space="preserve">Iris </v>
      </c>
      <c r="R21" s="136" t="str">
        <f t="shared" si="15"/>
        <v>Guddi</v>
      </c>
      <c r="S21" s="136" t="str">
        <f t="shared" si="15"/>
        <v>Anja</v>
      </c>
      <c r="T21" s="136" t="str">
        <f t="shared" ref="T21:AI21" si="16">T3</f>
        <v>Carmen</v>
      </c>
      <c r="U21" s="136" t="str">
        <f t="shared" si="16"/>
        <v>Dieter</v>
      </c>
      <c r="V21" s="136" t="str">
        <f t="shared" si="16"/>
        <v>Dieter</v>
      </c>
      <c r="W21" s="136" t="str">
        <f t="shared" si="16"/>
        <v>Carmen</v>
      </c>
      <c r="X21" s="136" t="str">
        <f t="shared" si="16"/>
        <v>Dieter</v>
      </c>
      <c r="Y21" s="136" t="str">
        <f t="shared" si="16"/>
        <v>Adde</v>
      </c>
      <c r="Z21" s="136" t="str">
        <f t="shared" si="16"/>
        <v>Adde</v>
      </c>
      <c r="AA21" s="136" t="str">
        <f t="shared" si="16"/>
        <v>Dieter</v>
      </c>
      <c r="AB21" s="136" t="str">
        <f t="shared" si="16"/>
        <v>Dieter</v>
      </c>
      <c r="AC21" s="136" t="str">
        <f t="shared" si="16"/>
        <v>Adde</v>
      </c>
      <c r="AD21" s="136" t="str">
        <f t="shared" si="16"/>
        <v>Gudrun</v>
      </c>
      <c r="AE21" s="136" t="str">
        <f t="shared" si="16"/>
        <v>Iris</v>
      </c>
      <c r="AF21" s="136" t="str">
        <f t="shared" si="16"/>
        <v>Iris</v>
      </c>
      <c r="AG21" s="136" t="str">
        <f t="shared" si="16"/>
        <v>Gudrun</v>
      </c>
      <c r="AH21" s="136" t="str">
        <f t="shared" si="16"/>
        <v>Gudrun</v>
      </c>
      <c r="AI21" s="136" t="str">
        <f t="shared" si="16"/>
        <v>Iris</v>
      </c>
      <c r="AJ21" s="528"/>
      <c r="AK21" s="529"/>
      <c r="AL21" s="49">
        <v>1</v>
      </c>
      <c r="AM21" s="508" t="s">
        <v>350</v>
      </c>
      <c r="AN21" s="509"/>
      <c r="AO21" s="510"/>
      <c r="AP21" s="80" t="s">
        <v>273</v>
      </c>
      <c r="AQ21" s="51"/>
      <c r="AR21" s="515"/>
      <c r="AS21" s="516"/>
      <c r="AU21" s="518">
        <f>$C$1*$AL$21*$AL$22</f>
        <v>72</v>
      </c>
      <c r="AV21" s="519"/>
      <c r="BD21" s="54"/>
    </row>
    <row r="22" spans="1:56" ht="17.25" customHeight="1" thickTop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12"/>
        <v>0</v>
      </c>
      <c r="K22" s="581" t="s">
        <v>244</v>
      </c>
      <c r="L22" s="144" t="str">
        <f>IF(AND($L$4=$L$5,$L$4=301,SUM($B$18:$C$18)=301),"6 Darter","")</f>
        <v>6 Darter</v>
      </c>
      <c r="M22" s="144" t="str">
        <f>IF(AND($M$4=$M$5,$M$4=301,SUM($B$19:$C$19)=301),"6 Darter","")</f>
        <v/>
      </c>
      <c r="N22" s="144" t="str">
        <f>IF(AND($N$4=$N$5,$N$4=301,SUM($B$20:$C$20)=301),"6 Darter","")</f>
        <v/>
      </c>
      <c r="O22" s="135" t="str">
        <f>IF(AND($O$4=$O$5,$O$4=301,SUM($B$21:$CI$21)=301),"6 Darter","")</f>
        <v/>
      </c>
      <c r="P22" s="135" t="str">
        <f>IF(AND($P$4=$P$5,$P$4=301,SUM($B$22:$C$22)=301),"6 Darter","")</f>
        <v/>
      </c>
      <c r="Q22" s="135" t="str">
        <f>IF(AND($Q$4=$Q$5,$Q$4=301,SUM($B$23:$C$23)=301),"6 Darter","")</f>
        <v/>
      </c>
      <c r="R22" s="135" t="str">
        <f>IF(AND($Q$4=$Q$5,$Q$4=301,SUM($B$24:$C$24)=301),"6 Darter","")</f>
        <v/>
      </c>
      <c r="S22" s="135" t="str">
        <f>IF(AND($R$4=$R$5,$R$4=301,SUM($B$25:$C$25)=301),"6 Darter","")</f>
        <v/>
      </c>
      <c r="T22" s="135" t="str">
        <f t="shared" ref="T22:AI22" si="17">IF(AND($R$4=$R$5,$R$4=301,SUM($B$25:$I$25)=6),"6 Darter","")</f>
        <v/>
      </c>
      <c r="U22" s="135" t="str">
        <f t="shared" si="17"/>
        <v/>
      </c>
      <c r="V22" s="135" t="str">
        <f t="shared" si="17"/>
        <v/>
      </c>
      <c r="W22" s="135" t="str">
        <f t="shared" si="17"/>
        <v/>
      </c>
      <c r="X22" s="135" t="str">
        <f t="shared" si="17"/>
        <v/>
      </c>
      <c r="Y22" s="135" t="str">
        <f t="shared" si="17"/>
        <v/>
      </c>
      <c r="Z22" s="135" t="str">
        <f t="shared" si="17"/>
        <v/>
      </c>
      <c r="AA22" s="135" t="str">
        <f t="shared" si="17"/>
        <v/>
      </c>
      <c r="AB22" s="135" t="str">
        <f t="shared" si="17"/>
        <v/>
      </c>
      <c r="AC22" s="135" t="str">
        <f t="shared" si="17"/>
        <v/>
      </c>
      <c r="AD22" s="135" t="str">
        <f t="shared" si="17"/>
        <v/>
      </c>
      <c r="AE22" s="135" t="str">
        <f t="shared" si="17"/>
        <v/>
      </c>
      <c r="AF22" s="135" t="str">
        <f t="shared" si="17"/>
        <v/>
      </c>
      <c r="AG22" s="135" t="str">
        <f t="shared" si="17"/>
        <v/>
      </c>
      <c r="AH22" s="135" t="str">
        <f t="shared" si="17"/>
        <v/>
      </c>
      <c r="AI22" s="135" t="str">
        <f t="shared" si="17"/>
        <v/>
      </c>
      <c r="AJ22" s="54"/>
      <c r="AK22" s="46" t="s">
        <v>287</v>
      </c>
      <c r="AL22" s="49">
        <f>AL21*3</f>
        <v>3</v>
      </c>
      <c r="AM22" s="73"/>
      <c r="BD22" s="54"/>
    </row>
    <row r="23" spans="1:56" ht="17.25" customHeight="1" thickTop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12"/>
        <v>0</v>
      </c>
      <c r="K23" s="581"/>
      <c r="L23" s="144" t="str">
        <f>IF(AND(L4=L5,L4=501,SUM($B$18:$D$18)=501),"9 Darter","")</f>
        <v/>
      </c>
      <c r="M23" s="144" t="str">
        <f t="shared" ref="M23:S23" si="18">IF(AND(M4=M5,M4=501,SUM($B$18:$D$18)=501),"9 Darter","")</f>
        <v/>
      </c>
      <c r="N23" s="144" t="str">
        <f t="shared" si="18"/>
        <v/>
      </c>
      <c r="O23" s="135" t="str">
        <f t="shared" si="18"/>
        <v/>
      </c>
      <c r="P23" s="135" t="str">
        <f t="shared" si="18"/>
        <v/>
      </c>
      <c r="Q23" s="135" t="str">
        <f t="shared" si="18"/>
        <v/>
      </c>
      <c r="R23" s="135" t="str">
        <f t="shared" si="18"/>
        <v/>
      </c>
      <c r="S23" s="135" t="str">
        <f t="shared" si="18"/>
        <v/>
      </c>
      <c r="T23" s="135" t="str">
        <f t="shared" ref="T23:AI23" si="19">IF(AND($R$4=$R$5,$R$4=501,SUM($B$25:$I$25)=9),"9 Darter","")</f>
        <v/>
      </c>
      <c r="U23" s="135" t="str">
        <f t="shared" si="19"/>
        <v/>
      </c>
      <c r="V23" s="135" t="str">
        <f t="shared" si="19"/>
        <v/>
      </c>
      <c r="W23" s="135" t="str">
        <f t="shared" si="19"/>
        <v/>
      </c>
      <c r="X23" s="135" t="str">
        <f t="shared" si="19"/>
        <v/>
      </c>
      <c r="Y23" s="135" t="str">
        <f t="shared" si="19"/>
        <v/>
      </c>
      <c r="Z23" s="135" t="str">
        <f t="shared" si="19"/>
        <v/>
      </c>
      <c r="AA23" s="135" t="str">
        <f t="shared" si="19"/>
        <v/>
      </c>
      <c r="AB23" s="135" t="str">
        <f t="shared" si="19"/>
        <v/>
      </c>
      <c r="AC23" s="135" t="str">
        <f t="shared" si="19"/>
        <v/>
      </c>
      <c r="AD23" s="135" t="str">
        <f t="shared" si="19"/>
        <v/>
      </c>
      <c r="AE23" s="135" t="str">
        <f t="shared" si="19"/>
        <v/>
      </c>
      <c r="AF23" s="135" t="str">
        <f t="shared" si="19"/>
        <v/>
      </c>
      <c r="AG23" s="135" t="str">
        <f t="shared" si="19"/>
        <v/>
      </c>
      <c r="AH23" s="135" t="str">
        <f t="shared" si="19"/>
        <v/>
      </c>
      <c r="AI23" s="135" t="str">
        <f t="shared" si="19"/>
        <v/>
      </c>
      <c r="AK23" s="46" t="s">
        <v>288</v>
      </c>
      <c r="AL23" s="49">
        <f>C1*AL21*3</f>
        <v>72</v>
      </c>
      <c r="AM23" s="50"/>
      <c r="BB23" s="54"/>
      <c r="BC23" s="54"/>
      <c r="BD23" s="123" t="s">
        <v>359</v>
      </c>
    </row>
    <row r="24" spans="1:56" ht="17.25" customHeight="1" thickTop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12"/>
        <v>0</v>
      </c>
      <c r="K24" s="167"/>
      <c r="L24" s="145">
        <f>ROUNDUP(L34,2)</f>
        <v>150.5</v>
      </c>
      <c r="M24" s="145">
        <f t="shared" ref="M24:S24" si="20">ROUNDUP(M34,2)</f>
        <v>0</v>
      </c>
      <c r="N24" s="145">
        <f t="shared" si="20"/>
        <v>0</v>
      </c>
      <c r="O24" s="136">
        <f t="shared" si="20"/>
        <v>0</v>
      </c>
      <c r="P24" s="136">
        <f t="shared" si="20"/>
        <v>0</v>
      </c>
      <c r="Q24" s="136">
        <f t="shared" si="20"/>
        <v>0</v>
      </c>
      <c r="R24" s="136">
        <f t="shared" si="20"/>
        <v>0</v>
      </c>
      <c r="S24" s="136">
        <f t="shared" si="20"/>
        <v>0</v>
      </c>
      <c r="T24" s="136">
        <f t="shared" ref="T24:AI24" si="21">ROUNDUP(T34,2)</f>
        <v>0</v>
      </c>
      <c r="U24" s="136">
        <f t="shared" si="21"/>
        <v>0</v>
      </c>
      <c r="V24" s="136">
        <f t="shared" si="21"/>
        <v>180</v>
      </c>
      <c r="W24" s="136">
        <f t="shared" si="21"/>
        <v>0</v>
      </c>
      <c r="X24" s="136">
        <f t="shared" si="21"/>
        <v>0</v>
      </c>
      <c r="Y24" s="136">
        <f t="shared" si="21"/>
        <v>0</v>
      </c>
      <c r="Z24" s="136">
        <f t="shared" si="21"/>
        <v>0</v>
      </c>
      <c r="AA24" s="136">
        <f t="shared" si="21"/>
        <v>0</v>
      </c>
      <c r="AB24" s="136">
        <f t="shared" si="21"/>
        <v>0</v>
      </c>
      <c r="AC24" s="136">
        <f t="shared" si="21"/>
        <v>0</v>
      </c>
      <c r="AD24" s="136">
        <f t="shared" si="21"/>
        <v>0</v>
      </c>
      <c r="AE24" s="136">
        <f t="shared" si="21"/>
        <v>0</v>
      </c>
      <c r="AF24" s="136">
        <f t="shared" si="21"/>
        <v>0</v>
      </c>
      <c r="AG24" s="136">
        <f t="shared" si="21"/>
        <v>0</v>
      </c>
      <c r="AH24" s="136">
        <f t="shared" si="21"/>
        <v>0</v>
      </c>
      <c r="AI24" s="136">
        <f t="shared" si="21"/>
        <v>0</v>
      </c>
      <c r="BD24" s="123" t="str">
        <f>INDEX($AL$3:$AN$3,MATCH(MAX($AM$3:$AO$3),$AM$3:$AO$3,0))</f>
        <v>Thomas</v>
      </c>
    </row>
    <row r="25" spans="1:56" ht="17.25" customHeigh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12"/>
        <v>0</v>
      </c>
      <c r="K25" s="581" t="s">
        <v>244</v>
      </c>
      <c r="L25" s="144" t="str">
        <f>IF(AND(L11=L12,L11=301,SUM($B$26:$C$26)=301),"6 Darter","")</f>
        <v/>
      </c>
      <c r="M25" s="144" t="str">
        <f t="shared" ref="M25:S25" si="22">IF(AND(M11=M12,M11=301,SUM($B$26:$C$26)=301),"6 Darter","")</f>
        <v/>
      </c>
      <c r="N25" s="144" t="str">
        <f t="shared" si="22"/>
        <v/>
      </c>
      <c r="O25" s="135" t="str">
        <f t="shared" si="22"/>
        <v/>
      </c>
      <c r="P25" s="135" t="str">
        <f t="shared" si="22"/>
        <v/>
      </c>
      <c r="Q25" s="135" t="str">
        <f t="shared" si="22"/>
        <v/>
      </c>
      <c r="R25" s="135" t="str">
        <f t="shared" si="22"/>
        <v/>
      </c>
      <c r="S25" s="135" t="str">
        <f t="shared" si="22"/>
        <v/>
      </c>
      <c r="T25" s="135" t="str">
        <f t="shared" ref="T25:AI25" si="23">IF(AND($R$9=$R$10,$R$9=301,SUM($B$33:$I$33)=6),"6 Darter","")</f>
        <v/>
      </c>
      <c r="U25" s="135" t="str">
        <f t="shared" si="23"/>
        <v/>
      </c>
      <c r="V25" s="135" t="str">
        <f t="shared" si="23"/>
        <v/>
      </c>
      <c r="W25" s="135" t="str">
        <f t="shared" si="23"/>
        <v/>
      </c>
      <c r="X25" s="135" t="str">
        <f t="shared" si="23"/>
        <v/>
      </c>
      <c r="Y25" s="135" t="str">
        <f t="shared" si="23"/>
        <v/>
      </c>
      <c r="Z25" s="135" t="str">
        <f t="shared" si="23"/>
        <v/>
      </c>
      <c r="AA25" s="135" t="str">
        <f t="shared" si="23"/>
        <v/>
      </c>
      <c r="AB25" s="135" t="str">
        <f t="shared" si="23"/>
        <v/>
      </c>
      <c r="AC25" s="135" t="str">
        <f t="shared" si="23"/>
        <v/>
      </c>
      <c r="AD25" s="135" t="str">
        <f t="shared" si="23"/>
        <v/>
      </c>
      <c r="AE25" s="135" t="str">
        <f t="shared" si="23"/>
        <v/>
      </c>
      <c r="AF25" s="135" t="str">
        <f t="shared" si="23"/>
        <v/>
      </c>
      <c r="AG25" s="135" t="str">
        <f t="shared" si="23"/>
        <v/>
      </c>
      <c r="AH25" s="135" t="str">
        <f t="shared" si="23"/>
        <v/>
      </c>
      <c r="AI25" s="135" t="str">
        <f t="shared" si="23"/>
        <v/>
      </c>
      <c r="AK25" s="8" t="str">
        <f>IFERROR((INDEX(L3:O3,MATCH(MAX(L5:O5),L5:O5,0))),0)</f>
        <v>Thomas</v>
      </c>
      <c r="AL25" s="8">
        <f>COUNTIF($AK$25:$AK$27,AL3)</f>
        <v>1</v>
      </c>
      <c r="AN25" s="8" t="str">
        <f>AL3</f>
        <v>Thomas</v>
      </c>
      <c r="AP25" s="74">
        <f>AL25*AU19</f>
        <v>72</v>
      </c>
      <c r="AT25" s="8" t="str">
        <f>IFERROR((INDEX($AN$25:$AN$27,MATCH(MAX($AP$25:$AP$27),$AP$25:$AP$27,0))),0)&amp;" "&amp; AV25&amp;" "&amp;  AP25</f>
        <v>Thomas gewinnt 72</v>
      </c>
      <c r="AV25" s="8" t="s">
        <v>289</v>
      </c>
      <c r="AX25" s="8">
        <f>COUNTIF(AK25:AK27,AN25)</f>
        <v>1</v>
      </c>
      <c r="AZ25" s="8" t="str">
        <f>IFERROR((INDEX($AN$25:$AN$27,MATCH(LARGE($AX$25:$AX$27,1),$AX$25:$AX$27,0))),0)&amp;"  "&amp;$AV$25&amp; "  "&amp;$AP$26</f>
        <v>Thomas  gewinnt  0</v>
      </c>
    </row>
    <row r="26" spans="1:56" ht="17.25" customHeigh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12"/>
        <v>0</v>
      </c>
      <c r="K26" s="581"/>
      <c r="L26" s="144" t="str">
        <f>IF(AND(L11=L12,L11=501,SUM($B$26:$C$26)=501),"9 Darter","")</f>
        <v/>
      </c>
      <c r="M26" s="144" t="str">
        <f t="shared" ref="M26:S26" si="24">IF(AND(M11=M12,M11=501,SUM($B$26:$C$26)=501),"9 Darter","")</f>
        <v/>
      </c>
      <c r="N26" s="144" t="str">
        <f t="shared" si="24"/>
        <v/>
      </c>
      <c r="O26" s="135" t="str">
        <f t="shared" si="24"/>
        <v/>
      </c>
      <c r="P26" s="135" t="str">
        <f t="shared" si="24"/>
        <v/>
      </c>
      <c r="Q26" s="135" t="str">
        <f t="shared" si="24"/>
        <v/>
      </c>
      <c r="R26" s="135" t="str">
        <f t="shared" si="24"/>
        <v/>
      </c>
      <c r="S26" s="135" t="str">
        <f t="shared" si="24"/>
        <v/>
      </c>
      <c r="T26" s="135" t="str">
        <f t="shared" ref="T26:AI26" si="25">IF(AND($R$9=$R$10,$R$9=501,SUM($B$33:$I$33)=9),"9 Darter","")</f>
        <v/>
      </c>
      <c r="U26" s="135" t="str">
        <f t="shared" si="25"/>
        <v/>
      </c>
      <c r="V26" s="135" t="str">
        <f t="shared" si="25"/>
        <v/>
      </c>
      <c r="W26" s="135" t="str">
        <f t="shared" si="25"/>
        <v/>
      </c>
      <c r="X26" s="135" t="str">
        <f t="shared" si="25"/>
        <v/>
      </c>
      <c r="Y26" s="135" t="str">
        <f t="shared" si="25"/>
        <v/>
      </c>
      <c r="Z26" s="135" t="str">
        <f t="shared" si="25"/>
        <v/>
      </c>
      <c r="AA26" s="135" t="str">
        <f t="shared" si="25"/>
        <v/>
      </c>
      <c r="AB26" s="135" t="str">
        <f t="shared" si="25"/>
        <v/>
      </c>
      <c r="AC26" s="135" t="str">
        <f t="shared" si="25"/>
        <v/>
      </c>
      <c r="AD26" s="135" t="str">
        <f t="shared" si="25"/>
        <v/>
      </c>
      <c r="AE26" s="135" t="str">
        <f t="shared" si="25"/>
        <v/>
      </c>
      <c r="AF26" s="135" t="str">
        <f t="shared" si="25"/>
        <v/>
      </c>
      <c r="AG26" s="135" t="str">
        <f t="shared" si="25"/>
        <v/>
      </c>
      <c r="AH26" s="135" t="str">
        <f t="shared" si="25"/>
        <v/>
      </c>
      <c r="AI26" s="135" t="str">
        <f t="shared" si="25"/>
        <v/>
      </c>
      <c r="AK26" s="8">
        <f>IFERROR((INDEX(L10:O10,MATCH(MAX(L12:O12),L12:O12,0))),0)</f>
        <v>0</v>
      </c>
      <c r="AL26" s="8">
        <f>COUNTIF($AK$25:$AK$27,AN3)</f>
        <v>0</v>
      </c>
      <c r="AN26" s="8" t="str">
        <f>AN3</f>
        <v>Guddi</v>
      </c>
      <c r="AP26" s="74">
        <f>AL26*AU20</f>
        <v>0</v>
      </c>
      <c r="AT26" s="8" t="str">
        <f>IFERROR((INDEX($AN$26:$AN$27,MATCH(MAX($AP$26:$AP$27),$AP$26:$AP$27,0))),0)&amp;"  "</f>
        <v xml:space="preserve">Guddi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Guddi  gewinnt  0</v>
      </c>
      <c r="BD26" s="8" t="s">
        <v>360</v>
      </c>
    </row>
    <row r="27" spans="1:56" ht="17.25" customHeigh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12"/>
        <v>0</v>
      </c>
      <c r="K27" s="167"/>
      <c r="L27" s="145">
        <f>ROUNDUP(L35,2)</f>
        <v>0</v>
      </c>
      <c r="M27" s="145">
        <f t="shared" ref="M27:S27" si="26">ROUNDUP(M35,2)</f>
        <v>0</v>
      </c>
      <c r="N27" s="145">
        <f t="shared" si="26"/>
        <v>0</v>
      </c>
      <c r="O27" s="136">
        <f t="shared" si="26"/>
        <v>0</v>
      </c>
      <c r="P27" s="136">
        <f t="shared" si="26"/>
        <v>0</v>
      </c>
      <c r="Q27" s="136">
        <f t="shared" si="26"/>
        <v>0</v>
      </c>
      <c r="R27" s="136">
        <f t="shared" si="26"/>
        <v>180</v>
      </c>
      <c r="S27" s="136">
        <f t="shared" si="26"/>
        <v>0</v>
      </c>
      <c r="T27" s="136">
        <f t="shared" ref="T27:AI27" si="27">ROUNDUP(T35,2)</f>
        <v>0</v>
      </c>
      <c r="U27" s="136">
        <f t="shared" si="27"/>
        <v>0</v>
      </c>
      <c r="V27" s="136">
        <f t="shared" si="27"/>
        <v>0</v>
      </c>
      <c r="W27" s="136">
        <f t="shared" si="27"/>
        <v>0</v>
      </c>
      <c r="X27" s="136">
        <f t="shared" si="27"/>
        <v>0</v>
      </c>
      <c r="Y27" s="136">
        <f t="shared" si="27"/>
        <v>0</v>
      </c>
      <c r="Z27" s="136">
        <f t="shared" si="27"/>
        <v>0</v>
      </c>
      <c r="AA27" s="136">
        <f t="shared" si="27"/>
        <v>0</v>
      </c>
      <c r="AB27" s="136">
        <f t="shared" si="27"/>
        <v>0</v>
      </c>
      <c r="AC27" s="136">
        <f t="shared" si="27"/>
        <v>0</v>
      </c>
      <c r="AD27" s="136">
        <f t="shared" si="27"/>
        <v>0</v>
      </c>
      <c r="AE27" s="136">
        <f t="shared" si="27"/>
        <v>0</v>
      </c>
      <c r="AF27" s="136">
        <f t="shared" si="27"/>
        <v>0</v>
      </c>
      <c r="AG27" s="136">
        <f t="shared" si="27"/>
        <v>0</v>
      </c>
      <c r="AH27" s="136">
        <f t="shared" si="27"/>
        <v>0</v>
      </c>
      <c r="AI27" s="136">
        <f t="shared" si="27"/>
        <v>0</v>
      </c>
      <c r="AK27" s="8">
        <f>IFERROR((INDEX(L17:O17,MATCH(MAX(L19:O19),L19:O19,0))),0)</f>
        <v>0</v>
      </c>
      <c r="AL27" s="8">
        <f>COUNTIF($AK$25:$AK$27,AP3)</f>
        <v>0</v>
      </c>
      <c r="AN27" s="8" t="str">
        <f>AP3</f>
        <v>Dieter</v>
      </c>
      <c r="AP27" s="74">
        <f>AL27*AU21</f>
        <v>0</v>
      </c>
      <c r="AT27" s="8" t="str">
        <f>IFERROR((INDEX($AN$25:$AN$27,MATCH(MIN($AP$25:$AP$27),$AP$25:$AP$27,0))),0)&amp;"  "</f>
        <v xml:space="preserve">Guddi  </v>
      </c>
      <c r="AX27" s="8">
        <f>COUNTIF(AK25:AK27,AN27)</f>
        <v>0</v>
      </c>
      <c r="AZ27" s="8" t="str">
        <f>IFERROR((INDEX($AN$25:$AN$27,MATCH(LARGE($AX$25:$AX$27,3),$AX$25:$AX$27,0))),0)&amp;"  "&amp;$AV$25&amp; "  "&amp;$AP$25</f>
        <v>Guddi  gewinnt  72</v>
      </c>
    </row>
    <row r="28" spans="1:56" ht="17.25" customHeight="1">
      <c r="A28" s="9" t="s">
        <v>21</v>
      </c>
      <c r="B28" s="10">
        <v>180</v>
      </c>
      <c r="C28" s="11"/>
      <c r="D28" s="12"/>
      <c r="E28" s="10"/>
      <c r="F28" s="10"/>
      <c r="G28" s="10"/>
      <c r="H28" s="10"/>
      <c r="I28" s="10"/>
      <c r="J28" s="130">
        <f t="shared" si="12"/>
        <v>180</v>
      </c>
      <c r="K28" s="581" t="s">
        <v>244</v>
      </c>
      <c r="L28" s="144" t="str">
        <f>IF(AND(L18=L19,L18=301,SUM($B$34:$C$34)=301),"6 Darter","")</f>
        <v/>
      </c>
      <c r="M28" s="144" t="str">
        <f t="shared" ref="M28:S28" si="28">IF(AND(M18=M19,M18=301,SUM($B$34:$C$34)=301),"6 Darter","")</f>
        <v/>
      </c>
      <c r="N28" s="144" t="str">
        <f t="shared" si="28"/>
        <v/>
      </c>
      <c r="O28" s="135" t="str">
        <f t="shared" si="28"/>
        <v/>
      </c>
      <c r="P28" s="135" t="str">
        <f t="shared" si="28"/>
        <v/>
      </c>
      <c r="Q28" s="135" t="str">
        <f t="shared" si="28"/>
        <v/>
      </c>
      <c r="R28" s="135" t="str">
        <f t="shared" si="28"/>
        <v/>
      </c>
      <c r="S28" s="135" t="str">
        <f t="shared" si="28"/>
        <v/>
      </c>
      <c r="T28" s="135" t="str">
        <f t="shared" ref="T28:AI28" si="29">IF(AND($R$14=$R$15,$R$14=301,SUM($B$41:$I$41)=6),"6 Darter","")</f>
        <v/>
      </c>
      <c r="U28" s="135" t="str">
        <f t="shared" si="29"/>
        <v/>
      </c>
      <c r="V28" s="135" t="str">
        <f t="shared" si="29"/>
        <v/>
      </c>
      <c r="W28" s="135" t="str">
        <f t="shared" si="29"/>
        <v/>
      </c>
      <c r="X28" s="135" t="str">
        <f t="shared" si="29"/>
        <v/>
      </c>
      <c r="Y28" s="135" t="str">
        <f t="shared" si="29"/>
        <v/>
      </c>
      <c r="Z28" s="135" t="str">
        <f t="shared" si="29"/>
        <v/>
      </c>
      <c r="AA28" s="135" t="str">
        <f t="shared" si="29"/>
        <v/>
      </c>
      <c r="AB28" s="135" t="str">
        <f t="shared" si="29"/>
        <v/>
      </c>
      <c r="AC28" s="135" t="str">
        <f t="shared" si="29"/>
        <v/>
      </c>
      <c r="AD28" s="135" t="str">
        <f t="shared" si="29"/>
        <v/>
      </c>
      <c r="AE28" s="135" t="str">
        <f>IF(AND($R$14=$R$15,$R$14=301,SUM($B$41:$I$41)=6),"6 Darter","")</f>
        <v/>
      </c>
      <c r="AF28" s="135" t="str">
        <f t="shared" si="29"/>
        <v/>
      </c>
      <c r="AG28" s="135" t="str">
        <f t="shared" si="29"/>
        <v/>
      </c>
      <c r="AH28" s="135" t="str">
        <f t="shared" si="29"/>
        <v/>
      </c>
      <c r="AI28" s="135" t="str">
        <f t="shared" si="29"/>
        <v/>
      </c>
      <c r="BD28" s="124"/>
    </row>
    <row r="29" spans="1:56" ht="17.25" customHeigh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12"/>
        <v>0</v>
      </c>
      <c r="K29" s="581"/>
      <c r="L29" s="144" t="str">
        <f>IF(AND(L18=L19,L18=501,SUM($B$34:$D$34)=501),"9 Darter","")</f>
        <v/>
      </c>
      <c r="M29" s="144" t="str">
        <f t="shared" ref="M29:S29" si="30">IF(AND(M18=M19,M18=501,SUM($B$34:$D$34)=501),"9 Darter","")</f>
        <v/>
      </c>
      <c r="N29" s="144" t="str">
        <f t="shared" si="30"/>
        <v/>
      </c>
      <c r="O29" s="135" t="str">
        <f t="shared" si="30"/>
        <v/>
      </c>
      <c r="P29" s="135" t="str">
        <f t="shared" si="30"/>
        <v/>
      </c>
      <c r="Q29" s="135" t="str">
        <f t="shared" si="30"/>
        <v/>
      </c>
      <c r="R29" s="135" t="str">
        <f t="shared" si="30"/>
        <v/>
      </c>
      <c r="S29" s="135" t="str">
        <f t="shared" si="30"/>
        <v/>
      </c>
      <c r="T29" s="135" t="str">
        <f t="shared" ref="T29:AI29" si="31">IF(AND($R$14=$R$15,$R$14=501,SUM($B$41:$I$41)=9),"9 Darter","")</f>
        <v/>
      </c>
      <c r="U29" s="135" t="str">
        <f t="shared" si="31"/>
        <v/>
      </c>
      <c r="V29" s="135" t="str">
        <f t="shared" si="31"/>
        <v/>
      </c>
      <c r="W29" s="135" t="str">
        <f t="shared" si="31"/>
        <v/>
      </c>
      <c r="X29" s="135" t="str">
        <f t="shared" si="31"/>
        <v/>
      </c>
      <c r="Y29" s="135" t="str">
        <f t="shared" si="31"/>
        <v/>
      </c>
      <c r="Z29" s="135" t="str">
        <f t="shared" si="31"/>
        <v/>
      </c>
      <c r="AA29" s="135" t="str">
        <f t="shared" si="31"/>
        <v/>
      </c>
      <c r="AB29" s="135" t="str">
        <f t="shared" si="31"/>
        <v/>
      </c>
      <c r="AC29" s="135" t="str">
        <f t="shared" si="31"/>
        <v/>
      </c>
      <c r="AD29" s="135" t="str">
        <f t="shared" si="31"/>
        <v/>
      </c>
      <c r="AE29" s="135" t="str">
        <f t="shared" si="31"/>
        <v/>
      </c>
      <c r="AF29" s="135" t="str">
        <f t="shared" si="31"/>
        <v/>
      </c>
      <c r="AG29" s="135" t="str">
        <f t="shared" si="31"/>
        <v/>
      </c>
      <c r="AH29" s="135" t="str">
        <f t="shared" si="31"/>
        <v/>
      </c>
      <c r="AI29" s="135" t="str">
        <f t="shared" si="31"/>
        <v/>
      </c>
      <c r="BD29" s="8" t="s">
        <v>361</v>
      </c>
    </row>
    <row r="30" spans="1:56" ht="17.25" customHeigh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12"/>
        <v>0</v>
      </c>
      <c r="K30" s="167"/>
      <c r="L30" s="145">
        <f>ROUNDUP(L36,2)</f>
        <v>0</v>
      </c>
      <c r="M30" s="145">
        <f t="shared" ref="M30:S30" si="32">ROUNDUP(M36,2)</f>
        <v>0</v>
      </c>
      <c r="N30" s="145">
        <f t="shared" si="32"/>
        <v>0</v>
      </c>
      <c r="O30" s="136">
        <f t="shared" si="32"/>
        <v>0</v>
      </c>
      <c r="P30" s="136">
        <f t="shared" si="32"/>
        <v>0</v>
      </c>
      <c r="Q30" s="136">
        <f t="shared" si="32"/>
        <v>0</v>
      </c>
      <c r="R30" s="136">
        <f t="shared" si="32"/>
        <v>0</v>
      </c>
      <c r="S30" s="136">
        <f t="shared" si="32"/>
        <v>0</v>
      </c>
      <c r="T30" s="136">
        <f t="shared" ref="T30:AI30" si="33">ROUNDUP(T36,2)</f>
        <v>0</v>
      </c>
      <c r="U30" s="136">
        <f t="shared" si="33"/>
        <v>0</v>
      </c>
      <c r="V30" s="136">
        <f t="shared" si="33"/>
        <v>0</v>
      </c>
      <c r="W30" s="136">
        <f t="shared" si="33"/>
        <v>0</v>
      </c>
      <c r="X30" s="136">
        <f t="shared" si="33"/>
        <v>0</v>
      </c>
      <c r="Y30" s="136">
        <f t="shared" si="33"/>
        <v>0</v>
      </c>
      <c r="Z30" s="136">
        <f t="shared" si="33"/>
        <v>0</v>
      </c>
      <c r="AA30" s="136">
        <f t="shared" si="33"/>
        <v>0</v>
      </c>
      <c r="AB30" s="136">
        <f t="shared" si="33"/>
        <v>0</v>
      </c>
      <c r="AC30" s="136">
        <f t="shared" si="33"/>
        <v>0</v>
      </c>
      <c r="AD30" s="136">
        <f t="shared" si="33"/>
        <v>0</v>
      </c>
      <c r="AE30" s="136">
        <f t="shared" si="33"/>
        <v>0</v>
      </c>
      <c r="AF30" s="136">
        <f t="shared" si="33"/>
        <v>0</v>
      </c>
      <c r="AG30" s="136">
        <f t="shared" si="33"/>
        <v>0</v>
      </c>
      <c r="AH30" s="136">
        <f t="shared" si="33"/>
        <v>0</v>
      </c>
      <c r="AI30" s="136">
        <f t="shared" si="33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29">
        <f t="shared" si="12"/>
        <v>0</v>
      </c>
      <c r="K31" s="40"/>
      <c r="L31" s="40">
        <v>6</v>
      </c>
      <c r="M31" s="40"/>
      <c r="N31" s="40"/>
      <c r="O31" s="40"/>
      <c r="P31" s="40"/>
      <c r="Q31" s="40"/>
      <c r="R31" s="40"/>
      <c r="S31" s="40"/>
      <c r="T31" s="40"/>
      <c r="U31" s="40"/>
      <c r="V31" s="40">
        <v>3</v>
      </c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</row>
    <row r="32" spans="1:56" ht="17.25" customHeight="1">
      <c r="A32" s="9" t="s">
        <v>25</v>
      </c>
      <c r="B32" s="10">
        <v>60</v>
      </c>
      <c r="C32" s="11"/>
      <c r="D32" s="12"/>
      <c r="E32" s="10"/>
      <c r="F32" s="10"/>
      <c r="G32" s="10"/>
      <c r="H32" s="10"/>
      <c r="I32" s="10"/>
      <c r="J32" s="129">
        <f t="shared" si="12"/>
        <v>60</v>
      </c>
      <c r="K32" s="40"/>
      <c r="L32" s="40"/>
      <c r="M32" s="40"/>
      <c r="N32" s="40"/>
      <c r="O32" s="40"/>
      <c r="P32" s="40"/>
      <c r="Q32" s="40"/>
      <c r="R32" s="40">
        <v>1</v>
      </c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</row>
    <row r="33" spans="1:3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29">
        <f t="shared" si="12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</row>
    <row r="34" spans="1:3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29">
        <f t="shared" si="12"/>
        <v>0</v>
      </c>
      <c r="K34" s="40"/>
      <c r="L34" s="40">
        <f>IF(ISERROR(AVERAGE(L5/L31)),0,AVERAGE(L5/L31))*3</f>
        <v>150.5</v>
      </c>
      <c r="M34" s="40">
        <f t="shared" ref="M34:S34" si="34">IF(ISERROR(AVERAGE(M5/M31)),0,AVERAGE(M5/M31))*3</f>
        <v>0</v>
      </c>
      <c r="N34" s="40">
        <f t="shared" si="34"/>
        <v>0</v>
      </c>
      <c r="O34" s="40">
        <f t="shared" si="34"/>
        <v>0</v>
      </c>
      <c r="P34" s="40">
        <f t="shared" si="34"/>
        <v>0</v>
      </c>
      <c r="Q34" s="40">
        <f t="shared" si="34"/>
        <v>0</v>
      </c>
      <c r="R34" s="40">
        <f t="shared" si="34"/>
        <v>0</v>
      </c>
      <c r="S34" s="40">
        <f t="shared" si="34"/>
        <v>0</v>
      </c>
      <c r="T34" s="40">
        <f t="shared" ref="T34:AI34" si="35">IF(ISERROR(AVERAGE(T5/T31)),0,AVERAGE(T5/T31))*3</f>
        <v>0</v>
      </c>
      <c r="U34" s="40">
        <f t="shared" si="35"/>
        <v>0</v>
      </c>
      <c r="V34" s="40">
        <f t="shared" si="35"/>
        <v>180</v>
      </c>
      <c r="W34" s="40">
        <f t="shared" si="35"/>
        <v>0</v>
      </c>
      <c r="X34" s="40">
        <f t="shared" si="35"/>
        <v>0</v>
      </c>
      <c r="Y34" s="40">
        <f t="shared" si="35"/>
        <v>0</v>
      </c>
      <c r="Z34" s="40">
        <f t="shared" si="35"/>
        <v>0</v>
      </c>
      <c r="AA34" s="40">
        <f t="shared" si="35"/>
        <v>0</v>
      </c>
      <c r="AB34" s="40">
        <f t="shared" si="35"/>
        <v>0</v>
      </c>
      <c r="AC34" s="40">
        <f t="shared" si="35"/>
        <v>0</v>
      </c>
      <c r="AD34" s="40">
        <f t="shared" si="35"/>
        <v>0</v>
      </c>
      <c r="AE34" s="40">
        <f t="shared" si="35"/>
        <v>0</v>
      </c>
      <c r="AF34" s="40">
        <f t="shared" si="35"/>
        <v>0</v>
      </c>
      <c r="AG34" s="40">
        <f t="shared" si="35"/>
        <v>0</v>
      </c>
      <c r="AH34" s="40">
        <f t="shared" si="35"/>
        <v>0</v>
      </c>
      <c r="AI34" s="40">
        <f t="shared" si="35"/>
        <v>0</v>
      </c>
      <c r="AJ34" s="40"/>
    </row>
    <row r="35" spans="1:3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29">
        <f t="shared" si="12"/>
        <v>0</v>
      </c>
      <c r="K35" s="40"/>
      <c r="L35" s="40">
        <f>IF(ISERROR(AVERAGE(L12/L32)),0,AVERAGE(L12/L32)*3)</f>
        <v>0</v>
      </c>
      <c r="M35" s="40">
        <f t="shared" ref="M35:S35" si="36">IF(ISERROR(AVERAGE(M12/M32)),0,AVERAGE(M12/M32)*3)</f>
        <v>0</v>
      </c>
      <c r="N35" s="40">
        <f t="shared" si="36"/>
        <v>0</v>
      </c>
      <c r="O35" s="40">
        <f t="shared" si="36"/>
        <v>0</v>
      </c>
      <c r="P35" s="40">
        <f t="shared" si="36"/>
        <v>0</v>
      </c>
      <c r="Q35" s="40">
        <f t="shared" si="36"/>
        <v>0</v>
      </c>
      <c r="R35" s="40">
        <f t="shared" si="36"/>
        <v>180</v>
      </c>
      <c r="S35" s="40">
        <f t="shared" si="36"/>
        <v>0</v>
      </c>
      <c r="T35" s="40">
        <f t="shared" ref="T35:AI35" si="37">IF(ISERROR(AVERAGE(T12/T32)),0,AVERAGE(T12/T32)*3)</f>
        <v>0</v>
      </c>
      <c r="U35" s="40">
        <f t="shared" si="37"/>
        <v>0</v>
      </c>
      <c r="V35" s="40">
        <f t="shared" si="37"/>
        <v>0</v>
      </c>
      <c r="W35" s="40">
        <f t="shared" si="37"/>
        <v>0</v>
      </c>
      <c r="X35" s="40">
        <f t="shared" si="37"/>
        <v>0</v>
      </c>
      <c r="Y35" s="40">
        <f t="shared" si="37"/>
        <v>0</v>
      </c>
      <c r="Z35" s="40">
        <f t="shared" si="37"/>
        <v>0</v>
      </c>
      <c r="AA35" s="40">
        <f t="shared" si="37"/>
        <v>0</v>
      </c>
      <c r="AB35" s="40">
        <f t="shared" si="37"/>
        <v>0</v>
      </c>
      <c r="AC35" s="40">
        <f t="shared" si="37"/>
        <v>0</v>
      </c>
      <c r="AD35" s="40">
        <f t="shared" si="37"/>
        <v>0</v>
      </c>
      <c r="AE35" s="40">
        <f t="shared" si="37"/>
        <v>0</v>
      </c>
      <c r="AF35" s="40">
        <f t="shared" si="37"/>
        <v>0</v>
      </c>
      <c r="AG35" s="40">
        <f t="shared" si="37"/>
        <v>0</v>
      </c>
      <c r="AH35" s="40">
        <f t="shared" si="37"/>
        <v>0</v>
      </c>
      <c r="AI35" s="40">
        <f t="shared" si="37"/>
        <v>0</v>
      </c>
      <c r="AJ35" s="40"/>
    </row>
    <row r="36" spans="1:3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29">
        <f t="shared" si="12"/>
        <v>0</v>
      </c>
      <c r="K36" s="40"/>
      <c r="L36" s="40">
        <f>IF(ISERROR(AVERAGE(L19/L33)),0,AVERAGE(L19/L33))*3</f>
        <v>0</v>
      </c>
      <c r="M36" s="40">
        <f t="shared" ref="M36:S36" si="38">IF(ISERROR(AVERAGE(M19/M33)),0,AVERAGE(M19/M33))*3</f>
        <v>0</v>
      </c>
      <c r="N36" s="40">
        <f t="shared" si="38"/>
        <v>0</v>
      </c>
      <c r="O36" s="40">
        <f t="shared" si="38"/>
        <v>0</v>
      </c>
      <c r="P36" s="40">
        <f t="shared" si="38"/>
        <v>0</v>
      </c>
      <c r="Q36" s="40">
        <f t="shared" si="38"/>
        <v>0</v>
      </c>
      <c r="R36" s="40">
        <f t="shared" si="38"/>
        <v>0</v>
      </c>
      <c r="S36" s="40">
        <f t="shared" si="38"/>
        <v>0</v>
      </c>
      <c r="T36" s="40">
        <f t="shared" ref="T36:AI36" si="39">IF(ISERROR(AVERAGE(T19/T33)),0,AVERAGE(T19/T33))*3</f>
        <v>0</v>
      </c>
      <c r="U36" s="40">
        <f t="shared" si="39"/>
        <v>0</v>
      </c>
      <c r="V36" s="40">
        <f t="shared" si="39"/>
        <v>0</v>
      </c>
      <c r="W36" s="40">
        <f t="shared" si="39"/>
        <v>0</v>
      </c>
      <c r="X36" s="40">
        <f t="shared" si="39"/>
        <v>0</v>
      </c>
      <c r="Y36" s="40">
        <f t="shared" si="39"/>
        <v>0</v>
      </c>
      <c r="Z36" s="40">
        <f t="shared" si="39"/>
        <v>0</v>
      </c>
      <c r="AA36" s="40">
        <f t="shared" si="39"/>
        <v>0</v>
      </c>
      <c r="AB36" s="40">
        <f t="shared" si="39"/>
        <v>0</v>
      </c>
      <c r="AC36" s="40">
        <f t="shared" si="39"/>
        <v>0</v>
      </c>
      <c r="AD36" s="40">
        <f t="shared" si="39"/>
        <v>0</v>
      </c>
      <c r="AE36" s="40">
        <f t="shared" si="39"/>
        <v>0</v>
      </c>
      <c r="AF36" s="40">
        <f t="shared" si="39"/>
        <v>0</v>
      </c>
      <c r="AG36" s="40">
        <f t="shared" si="39"/>
        <v>0</v>
      </c>
      <c r="AH36" s="40">
        <f t="shared" si="39"/>
        <v>0</v>
      </c>
      <c r="AI36" s="40">
        <f t="shared" si="39"/>
        <v>0</v>
      </c>
      <c r="AJ36" s="40"/>
    </row>
    <row r="37" spans="1:3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12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</row>
    <row r="38" spans="1:3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12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</row>
    <row r="39" spans="1:36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12"/>
        <v>0</v>
      </c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</row>
    <row r="40" spans="1:3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12"/>
        <v>0</v>
      </c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</row>
    <row r="41" spans="1:3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12"/>
        <v>0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</row>
    <row r="42" spans="1:3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12"/>
        <v>0</v>
      </c>
      <c r="K42" s="40"/>
      <c r="L42" s="40"/>
      <c r="M42" s="40"/>
      <c r="N42" s="40"/>
    </row>
    <row r="43" spans="1:3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12"/>
        <v>0</v>
      </c>
      <c r="K43" s="40"/>
      <c r="L43" s="40"/>
      <c r="M43" s="40"/>
      <c r="N43" s="40"/>
    </row>
    <row r="44" spans="1:3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12"/>
        <v>0</v>
      </c>
      <c r="K44" s="40"/>
      <c r="L44" s="40"/>
      <c r="M44" s="40"/>
      <c r="N44" s="40"/>
    </row>
    <row r="45" spans="1:3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12"/>
        <v>0</v>
      </c>
      <c r="K45" s="40"/>
      <c r="L45" s="40"/>
      <c r="M45" s="40"/>
      <c r="N45" s="40"/>
    </row>
    <row r="46" spans="1:3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12"/>
        <v>0</v>
      </c>
    </row>
    <row r="47" spans="1:36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12"/>
        <v>0</v>
      </c>
    </row>
    <row r="48" spans="1:3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12"/>
        <v>0</v>
      </c>
    </row>
    <row r="49" spans="1:10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12"/>
        <v>0</v>
      </c>
    </row>
    <row r="50" spans="1:10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12"/>
        <v>0</v>
      </c>
    </row>
    <row r="51" spans="1:10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12"/>
        <v>0</v>
      </c>
    </row>
    <row r="52" spans="1:10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12"/>
        <v>0</v>
      </c>
    </row>
    <row r="53" spans="1:10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12"/>
        <v>0</v>
      </c>
    </row>
    <row r="54" spans="1:10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12"/>
        <v>0</v>
      </c>
    </row>
    <row r="55" spans="1:10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12"/>
        <v>0</v>
      </c>
    </row>
    <row r="56" spans="1:10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12"/>
        <v>0</v>
      </c>
    </row>
    <row r="57" spans="1:10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12"/>
        <v>0</v>
      </c>
    </row>
    <row r="58" spans="1:10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12"/>
        <v>0</v>
      </c>
    </row>
    <row r="59" spans="1:10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12"/>
        <v>0</v>
      </c>
    </row>
    <row r="60" spans="1:10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12"/>
        <v>0</v>
      </c>
    </row>
    <row r="61" spans="1:10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12"/>
        <v>0</v>
      </c>
    </row>
    <row r="62" spans="1:10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12"/>
        <v>0</v>
      </c>
    </row>
    <row r="63" spans="1:10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12"/>
        <v>0</v>
      </c>
    </row>
    <row r="64" spans="1:10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12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12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12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12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12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12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12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12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12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12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12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12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12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12"/>
        <v>0</v>
      </c>
    </row>
  </sheetData>
  <mergeCells count="86">
    <mergeCell ref="L8:Q8"/>
    <mergeCell ref="R14:R15"/>
    <mergeCell ref="S14:S15"/>
    <mergeCell ref="T14:T15"/>
    <mergeCell ref="U14:U15"/>
    <mergeCell ref="K9:K10"/>
    <mergeCell ref="K7:K8"/>
    <mergeCell ref="K22:K23"/>
    <mergeCell ref="K25:K26"/>
    <mergeCell ref="K28:K29"/>
    <mergeCell ref="AU19:AV19"/>
    <mergeCell ref="AJ20:AK21"/>
    <mergeCell ref="AM20:AO20"/>
    <mergeCell ref="AR20:AS20"/>
    <mergeCell ref="AU20:AV20"/>
    <mergeCell ref="AM21:AO21"/>
    <mergeCell ref="AR21:AS21"/>
    <mergeCell ref="AU21:AV21"/>
    <mergeCell ref="AR19:AS19"/>
    <mergeCell ref="AL16:AP16"/>
    <mergeCell ref="AM18:AN18"/>
    <mergeCell ref="AJ19:AK19"/>
    <mergeCell ref="AM19:AO19"/>
    <mergeCell ref="B14:C14"/>
    <mergeCell ref="D14:E14"/>
    <mergeCell ref="F14:G14"/>
    <mergeCell ref="K14:K15"/>
    <mergeCell ref="AL14:AP14"/>
    <mergeCell ref="AL15:AP15"/>
    <mergeCell ref="L14:L15"/>
    <mergeCell ref="M14:M15"/>
    <mergeCell ref="N14:N15"/>
    <mergeCell ref="O14:O15"/>
    <mergeCell ref="P14:P15"/>
    <mergeCell ref="Q14:Q15"/>
    <mergeCell ref="AJ13:AK13"/>
    <mergeCell ref="V14:V15"/>
    <mergeCell ref="W14:W15"/>
    <mergeCell ref="X14:X15"/>
    <mergeCell ref="Y14:Y15"/>
    <mergeCell ref="Z14:Z15"/>
    <mergeCell ref="AA14:AA15"/>
    <mergeCell ref="AB14:AB15"/>
    <mergeCell ref="AH14:AH15"/>
    <mergeCell ref="AI14:AI15"/>
    <mergeCell ref="AC14:AC15"/>
    <mergeCell ref="AD14:AD15"/>
    <mergeCell ref="AE14:AE15"/>
    <mergeCell ref="AF14:AF15"/>
    <mergeCell ref="AG14:AG15"/>
    <mergeCell ref="AL13:AP13"/>
    <mergeCell ref="BC13:BE13"/>
    <mergeCell ref="BG13:BI13"/>
    <mergeCell ref="AK8:AK9"/>
    <mergeCell ref="AL8:AN8"/>
    <mergeCell ref="AP8:AR8"/>
    <mergeCell ref="AL9:AN9"/>
    <mergeCell ref="AP9:AR9"/>
    <mergeCell ref="AT8:AV8"/>
    <mergeCell ref="AX8:AZ8"/>
    <mergeCell ref="BC10:BE10"/>
    <mergeCell ref="BG10:BI10"/>
    <mergeCell ref="AL11:AL12"/>
    <mergeCell ref="AN11:AN12"/>
    <mergeCell ref="AP11:AP12"/>
    <mergeCell ref="AT9:AV9"/>
    <mergeCell ref="BC1:BE1"/>
    <mergeCell ref="BG1:BI1"/>
    <mergeCell ref="K2:K3"/>
    <mergeCell ref="AJ3:AJ4"/>
    <mergeCell ref="AK3:AK4"/>
    <mergeCell ref="BC4:BE4"/>
    <mergeCell ref="BG4:BI4"/>
    <mergeCell ref="AX1:AZ1"/>
    <mergeCell ref="BC7:BE7"/>
    <mergeCell ref="BG7:BI7"/>
    <mergeCell ref="R8:W8"/>
    <mergeCell ref="X8:AC8"/>
    <mergeCell ref="AD8:AI8"/>
    <mergeCell ref="AJ8:AJ9"/>
    <mergeCell ref="AX9:AZ9"/>
    <mergeCell ref="A1:A2"/>
    <mergeCell ref="D1:F1"/>
    <mergeCell ref="AL1:AN1"/>
    <mergeCell ref="AP1:AR1"/>
    <mergeCell ref="AT1:AV1"/>
  </mergeCells>
  <conditionalFormatting sqref="I1:J1">
    <cfRule type="expression" dxfId="242" priority="158">
      <formula>$J$1=501</formula>
    </cfRule>
  </conditionalFormatting>
  <conditionalFormatting sqref="L7:AI7 L1:AI1 L14:L15 M14:S14 T14:AI15">
    <cfRule type="containsText" dxfId="241" priority="156" operator="containsText" text="t">
      <formula>NOT(ISERROR(SEARCH("t",L1)))</formula>
    </cfRule>
  </conditionalFormatting>
  <conditionalFormatting sqref="AX2 AX5 AX8 AN2 N7:AI7 N14:AI14 AZ5 N1:AI1 AL5 AT5 M1:M7 L14 L1 M11:M14 AN5 AP5 AR5 AV5 L6:L7">
    <cfRule type="containsText" dxfId="240" priority="155" operator="containsText" text="Checkout">
      <formula>NOT(ISERROR(SEARCH("Checkout",L1)))</formula>
    </cfRule>
  </conditionalFormatting>
  <conditionalFormatting sqref="B18:I89">
    <cfRule type="cellIs" dxfId="239" priority="136" operator="equal">
      <formula>180</formula>
    </cfRule>
  </conditionalFormatting>
  <conditionalFormatting sqref="L23:AI23 L29:AI29 L26:AI26">
    <cfRule type="containsText" dxfId="238" priority="133" operator="containsText" text="9 Darter">
      <formula>NOT(ISERROR(SEARCH("9 Darter",L23)))</formula>
    </cfRule>
  </conditionalFormatting>
  <conditionalFormatting sqref="L22:AI22 L28:AI28 L25:AI25">
    <cfRule type="containsText" dxfId="237" priority="132" operator="containsText" text="6 Darter">
      <formula>NOT(ISERROR(SEARCH("6 Darter",L22)))</formula>
    </cfRule>
  </conditionalFormatting>
  <conditionalFormatting sqref="I1:J1">
    <cfRule type="expression" dxfId="236" priority="85">
      <formula>$J$1=501</formula>
    </cfRule>
  </conditionalFormatting>
  <conditionalFormatting sqref="L7:AI7 L1:AI1 L14:AI15">
    <cfRule type="containsText" dxfId="235" priority="83" operator="containsText" text="t">
      <formula>NOT(ISERROR(SEARCH("t",L1)))</formula>
    </cfRule>
  </conditionalFormatting>
  <conditionalFormatting sqref="AX2 AX5 AX8 AN2 N7:AI7 N14:AI14 AZ5 N1:AI1 AL5 AT5 M1:M7 L14 L1 M11:M14 AN5 AP5 AR5 AV5 L6:L7">
    <cfRule type="containsText" dxfId="234" priority="82" operator="containsText" text="Checkout">
      <formula>NOT(ISERROR(SEARCH("Checkout",L1)))</formula>
    </cfRule>
  </conditionalFormatting>
  <conditionalFormatting sqref="B18:I89">
    <cfRule type="cellIs" dxfId="233" priority="63" operator="equal">
      <formula>180</formula>
    </cfRule>
  </conditionalFormatting>
  <conditionalFormatting sqref="L23:AI23 L29:AI29 L26:AI26">
    <cfRule type="containsText" dxfId="232" priority="60" operator="containsText" text="9 Darter">
      <formula>NOT(ISERROR(SEARCH("9 Darter",L23)))</formula>
    </cfRule>
  </conditionalFormatting>
  <conditionalFormatting sqref="L22:AI22 L28:AI28 L25:AI25">
    <cfRule type="containsText" dxfId="231" priority="59" operator="containsText" text="6 Darter">
      <formula>NOT(ISERROR(SEARCH("6 Darter",L22)))</formula>
    </cfRule>
  </conditionalFormatting>
  <conditionalFormatting sqref="I1:J1">
    <cfRule type="expression" dxfId="230" priority="12">
      <formula>$J$1=501</formula>
    </cfRule>
  </conditionalFormatting>
  <conditionalFormatting sqref="L7:S7 L14:S15 L1:S1">
    <cfRule type="containsText" dxfId="229" priority="10" operator="containsText" text="t">
      <formula>NOT(ISERROR(SEARCH("t",L1)))</formula>
    </cfRule>
  </conditionalFormatting>
  <conditionalFormatting sqref="M1:M7 L7 N7:S7 L14 N14:S14 N1:S1 M9:M14 L1">
    <cfRule type="containsText" dxfId="228" priority="9" operator="containsText" text="Checkout">
      <formula>NOT(ISERROR(SEARCH("Checkout",L1)))</formula>
    </cfRule>
  </conditionalFormatting>
  <conditionalFormatting sqref="B18:I77">
    <cfRule type="cellIs" dxfId="227" priority="8" operator="equal">
      <formula>180</formula>
    </cfRule>
  </conditionalFormatting>
  <conditionalFormatting sqref="L23:S23">
    <cfRule type="containsText" dxfId="226" priority="5" operator="containsText" text="9 Darter">
      <formula>NOT(ISERROR(SEARCH("9 Darter",L23)))</formula>
    </cfRule>
  </conditionalFormatting>
  <conditionalFormatting sqref="L22:S22 L25:S25 L28:S28">
    <cfRule type="containsText" dxfId="225" priority="4" operator="containsText" text="6 Darter">
      <formula>NOT(ISERROR(SEARCH("6 Darter",L22)))</formula>
    </cfRule>
  </conditionalFormatting>
  <conditionalFormatting sqref="L26:S26 L29:S29">
    <cfRule type="containsText" dxfId="224" priority="3" operator="containsText" text="9 Darter">
      <formula>NOT(ISERROR(SEARCH("9 Darter",L26)))</formula>
    </cfRule>
  </conditionalFormatting>
  <conditionalFormatting sqref="L1">
    <cfRule type="containsText" dxfId="223" priority="2" operator="containsText" text="t">
      <formula>NOT(ISERROR(SEARCH("t",L1)))</formula>
    </cfRule>
  </conditionalFormatting>
  <conditionalFormatting sqref="L1">
    <cfRule type="containsText" dxfId="222" priority="1" operator="containsText" text="Checkout">
      <formula>NOT(ISERROR(SEARCH("Checkout",L1)))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7</xdr:col>
                <xdr:colOff>0</xdr:colOff>
                <xdr:row>1</xdr:row>
                <xdr:rowOff>400050</xdr:rowOff>
              </to>
            </anchor>
          </controlPr>
        </control>
      </mc:Choice>
      <mc:Fallback>
        <control shapeId="3073" r:id="rId4" name="SpinButton1"/>
      </mc:Fallback>
    </mc:AlternateContent>
    <mc:AlternateContent xmlns:mc="http://schemas.openxmlformats.org/markup-compatibility/2006">
      <mc:Choice Requires="x14">
        <control shapeId="3076" r:id="rId6" name="Button 4">
          <controlPr defaultSize="0" print="0" autoFill="0" autoPict="0">
            <anchor moveWithCells="1" sizeWithCells="1">
              <from>
                <xdr:col>6</xdr:col>
                <xdr:colOff>247650</xdr:colOff>
                <xdr:row>6</xdr:row>
                <xdr:rowOff>9525</xdr:rowOff>
              </from>
              <to>
                <xdr:col>9</xdr:col>
                <xdr:colOff>104775</xdr:colOff>
                <xdr:row>6</xdr:row>
                <xdr:rowOff>381000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5"/>
  <dimension ref="A1:AD26"/>
  <sheetViews>
    <sheetView zoomScale="110" zoomScaleNormal="110" workbookViewId="0">
      <selection activeCell="K8" sqref="K8"/>
    </sheetView>
  </sheetViews>
  <sheetFormatPr baseColWidth="10" defaultRowHeight="15"/>
  <cols>
    <col min="1" max="1" width="12.42578125" style="316" bestFit="1" customWidth="1"/>
    <col min="2" max="9" width="5.7109375" style="8" customWidth="1"/>
    <col min="10" max="10" width="12.85546875" style="8" customWidth="1"/>
    <col min="11" max="11" width="14.42578125" style="8" customWidth="1"/>
    <col min="12" max="12" width="12.85546875" style="8" customWidth="1"/>
    <col min="13" max="13" width="5.140625" style="8" bestFit="1" customWidth="1"/>
    <col min="14" max="14" width="20.5703125" style="8" bestFit="1" customWidth="1"/>
    <col min="15" max="15" width="11.42578125" style="8" bestFit="1" customWidth="1"/>
    <col min="16" max="16" width="11.42578125" style="8" hidden="1" customWidth="1"/>
    <col min="17" max="17" width="15.7109375" style="8" bestFit="1" customWidth="1"/>
    <col min="18" max="18" width="7" style="8" bestFit="1" customWidth="1"/>
    <col min="19" max="19" width="10.42578125" style="8" customWidth="1"/>
    <col min="20" max="20" width="13.7109375" style="8" bestFit="1" customWidth="1"/>
    <col min="21" max="21" width="12" style="8" customWidth="1"/>
    <col min="22" max="22" width="14.140625" style="8" bestFit="1" customWidth="1"/>
    <col min="23" max="23" width="11.42578125" style="8" customWidth="1"/>
    <col min="24" max="24" width="2" style="8" hidden="1" customWidth="1"/>
    <col min="25" max="30" width="0" style="8" hidden="1" customWidth="1"/>
    <col min="31" max="16384" width="11.42578125" style="8"/>
  </cols>
  <sheetData>
    <row r="1" spans="1:30" ht="132.75" thickTop="1" thickBot="1">
      <c r="A1" s="298" t="s">
        <v>409</v>
      </c>
      <c r="B1" s="464" t="s">
        <v>425</v>
      </c>
      <c r="C1" s="464" t="s">
        <v>426</v>
      </c>
      <c r="D1" s="464" t="s">
        <v>427</v>
      </c>
      <c r="E1" s="464" t="s">
        <v>428</v>
      </c>
      <c r="F1" s="464" t="s">
        <v>429</v>
      </c>
      <c r="G1" s="464" t="s">
        <v>430</v>
      </c>
      <c r="H1" s="464" t="s">
        <v>431</v>
      </c>
      <c r="I1" s="464" t="s">
        <v>432</v>
      </c>
      <c r="J1" s="465"/>
      <c r="K1" s="466"/>
      <c r="L1" s="467" t="s">
        <v>409</v>
      </c>
      <c r="M1" s="299" t="s">
        <v>410</v>
      </c>
      <c r="N1" s="299" t="s">
        <v>411</v>
      </c>
      <c r="O1" s="468" t="s">
        <v>412</v>
      </c>
      <c r="P1" s="288"/>
      <c r="Q1" s="469" t="s">
        <v>413</v>
      </c>
      <c r="R1" s="300" t="s">
        <v>414</v>
      </c>
      <c r="S1" s="300" t="s">
        <v>415</v>
      </c>
      <c r="T1" s="467" t="s">
        <v>416</v>
      </c>
      <c r="U1" s="467" t="s">
        <v>417</v>
      </c>
      <c r="V1" s="467" t="s">
        <v>418</v>
      </c>
      <c r="W1" s="468" t="s">
        <v>419</v>
      </c>
      <c r="AC1" s="470">
        <f>AD1-IF(AF5="r",17,0)</f>
        <v>1</v>
      </c>
      <c r="AD1" s="471">
        <v>1</v>
      </c>
    </row>
    <row r="2" spans="1:30" ht="31.5" thickTop="1" thickBot="1">
      <c r="A2" s="452" t="str">
        <f>'Runde 1'!L3</f>
        <v>Dieter</v>
      </c>
      <c r="B2" s="453" t="str">
        <f>IF('Runde 1'!$W$3=1,1,"")</f>
        <v/>
      </c>
      <c r="C2" s="453" t="e">
        <f>IF(#REF!=1,1,"")</f>
        <v>#REF!</v>
      </c>
      <c r="D2" s="453" t="e">
        <f>IF(#REF!=1,1,"")</f>
        <v>#REF!</v>
      </c>
      <c r="E2" s="453" t="e">
        <f>IF(#REF!=1,1,"")</f>
        <v>#REF!</v>
      </c>
      <c r="F2" s="453" t="e">
        <f>IF(#REF!=1,1,"")</f>
        <v>#REF!</v>
      </c>
      <c r="G2" s="453" t="e">
        <f>IF(#REF!=1,1,"")</f>
        <v>#REF!</v>
      </c>
      <c r="H2" s="453" t="e">
        <f>IF(#REF!=1,1,"")</f>
        <v>#REF!</v>
      </c>
      <c r="I2" s="453" t="e">
        <f>IF(#REF!=1,1,"")</f>
        <v>#REF!</v>
      </c>
      <c r="J2" s="587" t="s">
        <v>420</v>
      </c>
      <c r="K2" s="588"/>
      <c r="L2" s="454" t="str">
        <f>A2</f>
        <v>Dieter</v>
      </c>
      <c r="M2" s="455">
        <f>COUNTIF(B2:I2,"&lt;&gt;""")-COUNTIF(B2:I2,"")</f>
        <v>7</v>
      </c>
      <c r="N2" s="456">
        <f>M2*$T$2</f>
        <v>140</v>
      </c>
      <c r="O2" s="457">
        <f>$S$2*$J$3</f>
        <v>5</v>
      </c>
      <c r="P2" s="307">
        <f>N2-O2</f>
        <v>135</v>
      </c>
      <c r="Q2" s="458">
        <f>P2</f>
        <v>135</v>
      </c>
      <c r="R2" s="459">
        <f>COUNTIF(A2:A15,"&lt;&gt;""")-COUNTIF(A2:A15,"")</f>
        <v>4</v>
      </c>
      <c r="S2" s="460">
        <f>J5</f>
        <v>1</v>
      </c>
      <c r="T2" s="461">
        <f>R2*J3</f>
        <v>20</v>
      </c>
      <c r="U2" s="462">
        <f>J3</f>
        <v>5</v>
      </c>
      <c r="V2" s="461">
        <f>T2-U2</f>
        <v>15</v>
      </c>
      <c r="W2" s="463">
        <f>$J$3*$R$2*$S$2</f>
        <v>20</v>
      </c>
    </row>
    <row r="3" spans="1:30" ht="39" thickTop="1" thickBot="1">
      <c r="A3" s="301" t="str">
        <f>'Runde 1'!M3</f>
        <v>Adde</v>
      </c>
      <c r="B3" s="302" t="str">
        <f>IF('Runde 1'!$Y$3=1,1,"")</f>
        <v/>
      </c>
      <c r="C3" s="302" t="e">
        <f>IF(#REF!=1,1,"")</f>
        <v>#REF!</v>
      </c>
      <c r="D3" s="302" t="e">
        <f>IF(#REF!=1,1,"")</f>
        <v>#REF!</v>
      </c>
      <c r="E3" s="302" t="e">
        <f>IF(#REF!=1,1,"")</f>
        <v>#REF!</v>
      </c>
      <c r="F3" s="302" t="e">
        <f>IF(#REF!=1,1,"")</f>
        <v>#REF!</v>
      </c>
      <c r="G3" s="302" t="e">
        <f>IF(#REF!=1,1,"")</f>
        <v>#REF!</v>
      </c>
      <c r="H3" s="302" t="e">
        <f>IF(#REF!=1,1,"")</f>
        <v>#REF!</v>
      </c>
      <c r="I3" s="302" t="e">
        <f>IF(#REF!=1,1,"")</f>
        <v>#REF!</v>
      </c>
      <c r="J3" s="309">
        <v>5</v>
      </c>
      <c r="K3" s="310"/>
      <c r="L3" s="303" t="str">
        <f>A3</f>
        <v>Adde</v>
      </c>
      <c r="M3" s="304">
        <f>COUNTIF(B3:I3,"&lt;&gt;""")-COUNTIF(B3:I3,"")</f>
        <v>7</v>
      </c>
      <c r="N3" s="305">
        <f>M3*$T$2</f>
        <v>140</v>
      </c>
      <c r="O3" s="306">
        <f>$S$2*$J$3</f>
        <v>5</v>
      </c>
      <c r="P3" s="307">
        <f>N3-O3</f>
        <v>135</v>
      </c>
      <c r="Q3" s="308">
        <f>P3</f>
        <v>135</v>
      </c>
      <c r="R3" s="311" t="s">
        <v>421</v>
      </c>
      <c r="S3" s="311" t="s">
        <v>422</v>
      </c>
      <c r="T3" s="311" t="s">
        <v>423</v>
      </c>
      <c r="U3" s="312"/>
      <c r="AC3" s="383" t="s">
        <v>464</v>
      </c>
    </row>
    <row r="4" spans="1:30" ht="31.5" thickTop="1" thickBot="1">
      <c r="A4" s="301">
        <f>'Runde 1'!N3</f>
        <v>0</v>
      </c>
      <c r="B4" s="302" t="str">
        <f>IF('Runde 1'!$AA$3=1,1,"")</f>
        <v/>
      </c>
      <c r="C4" s="302" t="e">
        <f>IF(#REF!=1,1,"")</f>
        <v>#REF!</v>
      </c>
      <c r="D4" s="302" t="e">
        <f>IF(#REF!=1,1,"")</f>
        <v>#REF!</v>
      </c>
      <c r="E4" s="302" t="e">
        <f>IF(#REF!=1,1,"")</f>
        <v>#REF!</v>
      </c>
      <c r="F4" s="302" t="e">
        <f>IF(#REF!=1,1,"")</f>
        <v>#REF!</v>
      </c>
      <c r="G4" s="302" t="e">
        <f>IF(#REF!=1,1,"")</f>
        <v>#REF!</v>
      </c>
      <c r="H4" s="302" t="e">
        <f>IF(#REF!=1,1,"")</f>
        <v>#REF!</v>
      </c>
      <c r="I4" s="302" t="e">
        <f>IF(#REF!=1,1,"")</f>
        <v>#REF!</v>
      </c>
      <c r="J4" s="589" t="s">
        <v>424</v>
      </c>
      <c r="K4" s="590"/>
      <c r="L4" s="303">
        <f>A4</f>
        <v>0</v>
      </c>
      <c r="M4" s="304">
        <f>COUNTIF(B4:I4,"&lt;&gt;""")-COUNTIF(B4:I4,"")</f>
        <v>7</v>
      </c>
      <c r="N4" s="305">
        <f>M4*$T$2</f>
        <v>140</v>
      </c>
      <c r="O4" s="306">
        <f>$S$2*$J$3</f>
        <v>5</v>
      </c>
      <c r="P4" s="307">
        <f>N4-O4</f>
        <v>135</v>
      </c>
      <c r="Q4" s="308">
        <f>P4</f>
        <v>135</v>
      </c>
      <c r="S4" s="585" t="str">
        <f>'Gewinn Berechnung'!CL3&amp;",00€"&amp;"    "&amp;'Gewinn Berechnung'!CI3</f>
        <v>135,00€    0</v>
      </c>
      <c r="T4" s="586"/>
      <c r="U4" s="313" t="str">
        <f>'Gewinn Berechnung'!B5</f>
        <v>1.</v>
      </c>
      <c r="AC4" s="396">
        <f>'Gewinn Berechnung'!D5</f>
        <v>8</v>
      </c>
    </row>
    <row r="5" spans="1:30" ht="22.5" thickTop="1" thickBot="1">
      <c r="A5" s="175"/>
      <c r="B5" s="246">
        <v>1</v>
      </c>
      <c r="C5" s="246">
        <v>2</v>
      </c>
      <c r="D5" s="246">
        <v>3</v>
      </c>
      <c r="E5" s="246">
        <v>4</v>
      </c>
      <c r="F5" s="246">
        <v>5</v>
      </c>
      <c r="G5" s="246">
        <v>6</v>
      </c>
      <c r="H5" s="246">
        <v>7</v>
      </c>
      <c r="I5" s="246">
        <v>8</v>
      </c>
      <c r="J5" s="591">
        <f>COUNTIF(B2:I9,"1")</f>
        <v>1</v>
      </c>
      <c r="K5" s="592"/>
      <c r="L5" s="175"/>
      <c r="M5" s="175"/>
      <c r="N5" s="175"/>
      <c r="O5" s="175"/>
      <c r="P5" s="175"/>
      <c r="Q5" s="167"/>
      <c r="S5" s="585" t="str">
        <f>'Gewinn Berechnung'!CL4&amp;",00€"&amp;"    "&amp;'Gewinn Berechnung'!CI4</f>
        <v>135,00€    Adde</v>
      </c>
      <c r="T5" s="586"/>
      <c r="U5" s="313" t="str">
        <f>'Gewinn Berechnung'!B6</f>
        <v>2.</v>
      </c>
      <c r="AC5" s="396">
        <f>'Gewinn Berechnung'!D6</f>
        <v>8</v>
      </c>
    </row>
    <row r="6" spans="1:30" ht="30.75" customHeight="1" thickTop="1" thickBot="1">
      <c r="A6" s="175">
        <v>1</v>
      </c>
      <c r="B6" s="582" t="str">
        <f>IFERROR(INDEX($A$2:$A$4,MATCH(MAX(B2:B4),B2:B4,0)),"")</f>
        <v/>
      </c>
      <c r="C6" s="582" t="str">
        <f t="shared" ref="C6:I6" si="0">IFERROR(INDEX($A$2:$A$4,MATCH(MAX(C2:C4),C2:C4,0)),"")</f>
        <v/>
      </c>
      <c r="D6" s="582" t="str">
        <f t="shared" si="0"/>
        <v/>
      </c>
      <c r="E6" s="582" t="str">
        <f t="shared" si="0"/>
        <v/>
      </c>
      <c r="F6" s="582" t="str">
        <f t="shared" si="0"/>
        <v/>
      </c>
      <c r="G6" s="582" t="str">
        <f t="shared" si="0"/>
        <v/>
      </c>
      <c r="H6" s="582" t="str">
        <f t="shared" si="0"/>
        <v/>
      </c>
      <c r="I6" s="582" t="str">
        <f t="shared" si="0"/>
        <v/>
      </c>
      <c r="J6" s="175"/>
      <c r="K6" s="175"/>
      <c r="L6" s="175"/>
      <c r="M6" s="175"/>
      <c r="N6" s="175"/>
      <c r="O6" s="175"/>
      <c r="P6" s="175"/>
      <c r="Q6" s="167"/>
      <c r="S6" s="585" t="str">
        <f>'Gewinn Berechnung'!CL5&amp;",00€"&amp;"    "&amp;'Gewinn Berechnung'!CI5</f>
        <v>135,00€    Dieter</v>
      </c>
      <c r="T6" s="586"/>
      <c r="U6" s="313" t="str">
        <f>'Gewinn Berechnung'!B7</f>
        <v>3.</v>
      </c>
      <c r="AC6" s="396">
        <f>'Gewinn Berechnung'!D7</f>
        <v>48</v>
      </c>
    </row>
    <row r="7" spans="1:30" ht="30.75" customHeight="1" thickTop="1">
      <c r="A7" s="175"/>
      <c r="B7" s="583"/>
      <c r="C7" s="583"/>
      <c r="D7" s="583"/>
      <c r="E7" s="583"/>
      <c r="F7" s="583"/>
      <c r="G7" s="583"/>
      <c r="H7" s="583"/>
      <c r="I7" s="583"/>
      <c r="J7" s="175"/>
      <c r="K7" s="175"/>
      <c r="L7" s="175"/>
      <c r="M7" s="175"/>
      <c r="N7" s="175"/>
      <c r="O7" s="175"/>
      <c r="P7" s="175"/>
      <c r="Q7" s="167"/>
      <c r="U7" s="315"/>
    </row>
    <row r="8" spans="1:30" ht="30.75" customHeight="1">
      <c r="A8" s="175"/>
      <c r="B8" s="583"/>
      <c r="C8" s="583"/>
      <c r="D8" s="583"/>
      <c r="E8" s="583"/>
      <c r="F8" s="583"/>
      <c r="G8" s="583"/>
      <c r="H8" s="583"/>
      <c r="I8" s="583"/>
      <c r="J8" s="175"/>
      <c r="K8" s="175"/>
      <c r="L8" s="175"/>
      <c r="M8" s="175"/>
      <c r="N8" s="175"/>
      <c r="O8" s="175"/>
      <c r="P8" s="175"/>
      <c r="Q8" s="167"/>
      <c r="U8" s="315"/>
    </row>
    <row r="9" spans="1:30" ht="30.75" customHeight="1">
      <c r="A9" s="175"/>
      <c r="B9" s="583"/>
      <c r="C9" s="583"/>
      <c r="D9" s="583"/>
      <c r="E9" s="583"/>
      <c r="F9" s="583"/>
      <c r="G9" s="583"/>
      <c r="H9" s="583"/>
      <c r="I9" s="583"/>
      <c r="J9" s="175"/>
      <c r="K9" s="175"/>
      <c r="L9" s="175"/>
      <c r="M9" s="175"/>
      <c r="N9" s="175"/>
      <c r="O9" s="175"/>
      <c r="P9" s="175"/>
      <c r="Q9" s="167"/>
      <c r="U9" s="315"/>
    </row>
    <row r="10" spans="1:30" ht="30.75" customHeight="1">
      <c r="A10" s="175"/>
      <c r="B10" s="583"/>
      <c r="C10" s="583"/>
      <c r="D10" s="583"/>
      <c r="E10" s="583"/>
      <c r="F10" s="583"/>
      <c r="G10" s="583"/>
      <c r="H10" s="583"/>
      <c r="I10" s="583"/>
      <c r="J10" s="175"/>
      <c r="K10" s="175"/>
      <c r="L10" s="175"/>
      <c r="M10" s="175"/>
      <c r="N10" s="175"/>
      <c r="O10" s="175"/>
      <c r="P10" s="175"/>
      <c r="Q10" s="167"/>
      <c r="U10" s="315"/>
    </row>
    <row r="11" spans="1:30" ht="30.75" customHeight="1" thickBot="1">
      <c r="A11" s="175"/>
      <c r="B11" s="584"/>
      <c r="C11" s="584"/>
      <c r="D11" s="584"/>
      <c r="E11" s="584"/>
      <c r="F11" s="584"/>
      <c r="G11" s="584"/>
      <c r="H11" s="584"/>
      <c r="I11" s="584"/>
      <c r="J11" s="175"/>
      <c r="K11" s="175"/>
      <c r="L11" s="175"/>
      <c r="M11" s="175"/>
      <c r="N11" s="175"/>
      <c r="O11" s="175"/>
      <c r="P11" s="175"/>
      <c r="Q11" s="167"/>
      <c r="U11" s="315"/>
    </row>
    <row r="12" spans="1:30" ht="15.75" thickTop="1">
      <c r="A12" s="175"/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5"/>
      <c r="P12" s="175"/>
      <c r="Q12" s="167"/>
      <c r="U12" s="315"/>
    </row>
    <row r="13" spans="1:30">
      <c r="A13" s="175"/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67"/>
      <c r="U13" s="315"/>
      <c r="AB13" s="314"/>
    </row>
    <row r="14" spans="1:30">
      <c r="A14" s="175"/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67"/>
      <c r="U14" s="315"/>
      <c r="AB14" s="314"/>
    </row>
    <row r="15" spans="1:30">
      <c r="A15" s="175"/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67"/>
      <c r="U15" s="315"/>
      <c r="AB15" s="314"/>
    </row>
    <row r="16" spans="1:30">
      <c r="B16" s="231"/>
      <c r="D16" s="231"/>
      <c r="F16" s="231"/>
      <c r="H16" s="231"/>
      <c r="L16" s="175"/>
      <c r="M16" s="175"/>
      <c r="N16" s="175"/>
      <c r="O16" s="175"/>
      <c r="P16" s="175"/>
      <c r="Q16" s="334"/>
      <c r="U16" s="318"/>
      <c r="Z16" s="233">
        <f t="shared" ref="Z16:Z21" si="1">L10</f>
        <v>0</v>
      </c>
      <c r="AA16" s="74">
        <f>Q2</f>
        <v>135</v>
      </c>
    </row>
    <row r="17" spans="1:27">
      <c r="A17" s="319"/>
      <c r="B17" s="40"/>
      <c r="C17" s="40"/>
      <c r="D17" s="40"/>
      <c r="E17" s="40"/>
      <c r="F17" s="40"/>
      <c r="G17" s="40"/>
      <c r="H17" s="40"/>
      <c r="I17" s="40"/>
      <c r="J17" s="40"/>
      <c r="K17" s="320">
        <v>25.083333333333332</v>
      </c>
      <c r="L17" s="321"/>
      <c r="M17" s="321"/>
      <c r="N17" s="321"/>
      <c r="O17" s="175"/>
      <c r="P17" s="175"/>
      <c r="Q17" s="334"/>
      <c r="R17" s="74"/>
      <c r="S17" s="74"/>
      <c r="T17" s="74"/>
      <c r="U17" s="318"/>
      <c r="Z17" s="233">
        <f t="shared" si="1"/>
        <v>0</v>
      </c>
      <c r="AA17" s="74">
        <f t="shared" ref="AA17:AA23" si="2">Q3</f>
        <v>135</v>
      </c>
    </row>
    <row r="18" spans="1:27" ht="15.75">
      <c r="A18" s="322"/>
      <c r="B18" s="323"/>
      <c r="C18" s="324"/>
      <c r="D18" s="323"/>
      <c r="E18" s="324"/>
      <c r="F18" s="323"/>
      <c r="G18" s="324"/>
      <c r="H18" s="323"/>
      <c r="I18" s="324"/>
      <c r="J18" s="40"/>
      <c r="N18" s="325"/>
      <c r="O18" s="175"/>
      <c r="P18" s="175"/>
      <c r="Q18" s="334"/>
      <c r="Z18" s="233">
        <f t="shared" si="1"/>
        <v>0</v>
      </c>
      <c r="AA18" s="74">
        <f t="shared" si="2"/>
        <v>135</v>
      </c>
    </row>
    <row r="19" spans="1:27">
      <c r="A19" s="319"/>
      <c r="B19" s="40"/>
      <c r="C19" s="40"/>
      <c r="D19" s="40"/>
      <c r="E19" s="40"/>
      <c r="F19" s="40"/>
      <c r="G19" s="40"/>
      <c r="H19" s="40"/>
      <c r="I19" s="40"/>
      <c r="J19" s="40"/>
      <c r="N19" s="325"/>
      <c r="O19" s="175"/>
      <c r="P19" s="175"/>
      <c r="Q19" s="334"/>
      <c r="Z19" s="233">
        <f t="shared" si="1"/>
        <v>0</v>
      </c>
      <c r="AA19" s="74">
        <f t="shared" si="2"/>
        <v>0</v>
      </c>
    </row>
    <row r="20" spans="1:27" ht="15.75">
      <c r="A20" s="322"/>
      <c r="B20" s="323"/>
      <c r="C20" s="324"/>
      <c r="D20" s="323"/>
      <c r="E20" s="324"/>
      <c r="F20" s="323"/>
      <c r="G20" s="324"/>
      <c r="H20" s="323"/>
      <c r="I20" s="324"/>
      <c r="J20" s="40"/>
      <c r="K20" s="175"/>
      <c r="L20" s="175"/>
      <c r="M20" s="175"/>
      <c r="N20" s="175"/>
      <c r="O20" s="167"/>
      <c r="P20" s="175"/>
      <c r="Q20" s="317"/>
      <c r="Z20" s="233">
        <f t="shared" si="1"/>
        <v>0</v>
      </c>
      <c r="AA20" s="74">
        <f t="shared" si="2"/>
        <v>0</v>
      </c>
    </row>
    <row r="21" spans="1:27">
      <c r="A21" s="319"/>
      <c r="B21" s="40"/>
      <c r="C21" s="40"/>
      <c r="D21" s="40"/>
      <c r="E21" s="40"/>
      <c r="F21" s="40"/>
      <c r="G21" s="40"/>
      <c r="H21" s="40"/>
      <c r="I21" s="40"/>
      <c r="J21" s="40"/>
      <c r="N21" s="175"/>
      <c r="O21" s="175"/>
      <c r="P21" s="175"/>
      <c r="Q21" s="317"/>
      <c r="Z21" s="233">
        <f t="shared" si="1"/>
        <v>0</v>
      </c>
      <c r="AA21" s="74">
        <f t="shared" si="2"/>
        <v>0</v>
      </c>
    </row>
    <row r="22" spans="1:27" ht="15.75">
      <c r="A22" s="322"/>
      <c r="B22" s="323"/>
      <c r="C22" s="324"/>
      <c r="D22" s="323"/>
      <c r="E22" s="324"/>
      <c r="F22" s="323"/>
      <c r="G22" s="324"/>
      <c r="H22" s="323"/>
      <c r="I22" s="324"/>
      <c r="J22" s="324"/>
      <c r="N22" s="175"/>
      <c r="O22" s="175"/>
      <c r="P22" s="175"/>
      <c r="Q22" s="317"/>
      <c r="AA22" s="74">
        <f t="shared" si="2"/>
        <v>0</v>
      </c>
    </row>
    <row r="23" spans="1:27" ht="15.75">
      <c r="A23" s="322"/>
      <c r="B23" s="323"/>
      <c r="C23" s="324"/>
      <c r="D23" s="323"/>
      <c r="E23" s="324"/>
      <c r="F23" s="323"/>
      <c r="G23" s="324"/>
      <c r="H23" s="323"/>
      <c r="I23" s="324"/>
      <c r="J23" s="324"/>
      <c r="K23" s="175"/>
      <c r="L23" s="175"/>
      <c r="M23" s="175"/>
      <c r="N23" s="175"/>
      <c r="O23" s="175"/>
      <c r="P23" s="175"/>
      <c r="Q23" s="317"/>
      <c r="AA23" s="74">
        <f t="shared" si="2"/>
        <v>0</v>
      </c>
    </row>
    <row r="24" spans="1:27" ht="15.75">
      <c r="A24" s="322"/>
      <c r="B24" s="323"/>
      <c r="C24" s="324"/>
      <c r="D24" s="323"/>
      <c r="E24" s="324"/>
      <c r="F24" s="323"/>
      <c r="G24" s="324"/>
      <c r="H24" s="323"/>
      <c r="I24" s="324"/>
      <c r="J24" s="324"/>
      <c r="N24" s="175"/>
      <c r="O24" s="175"/>
      <c r="P24" s="175"/>
      <c r="Q24" s="317"/>
    </row>
    <row r="25" spans="1:27" ht="15.75">
      <c r="A25" s="326"/>
      <c r="B25" s="327"/>
      <c r="C25" s="327"/>
      <c r="D25" s="327"/>
      <c r="E25" s="327"/>
      <c r="F25" s="327"/>
      <c r="G25" s="327"/>
      <c r="H25" s="327"/>
      <c r="I25" s="327"/>
      <c r="J25" s="175"/>
      <c r="N25" s="175"/>
      <c r="O25" s="317"/>
      <c r="P25" s="317"/>
      <c r="Q25" s="317"/>
    </row>
    <row r="26" spans="1:27">
      <c r="A26" s="328"/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317"/>
      <c r="P26" s="317"/>
      <c r="Q26" s="317"/>
    </row>
  </sheetData>
  <mergeCells count="14">
    <mergeCell ref="S6:T6"/>
    <mergeCell ref="J2:K2"/>
    <mergeCell ref="J4:K4"/>
    <mergeCell ref="S4:T4"/>
    <mergeCell ref="J5:K5"/>
    <mergeCell ref="S5:T5"/>
    <mergeCell ref="G6:G11"/>
    <mergeCell ref="H6:H11"/>
    <mergeCell ref="I6:I11"/>
    <mergeCell ref="B6:B11"/>
    <mergeCell ref="C6:C11"/>
    <mergeCell ref="D6:D11"/>
    <mergeCell ref="E6:E11"/>
    <mergeCell ref="F6:F11"/>
  </mergeCells>
  <conditionalFormatting sqref="N2:N4">
    <cfRule type="cellIs" dxfId="221" priority="16" operator="lessThan">
      <formula>1</formula>
    </cfRule>
    <cfRule type="cellIs" dxfId="220" priority="17" operator="greaterThan">
      <formula>1</formula>
    </cfRule>
  </conditionalFormatting>
  <conditionalFormatting sqref="AD1">
    <cfRule type="cellIs" dxfId="219" priority="11" operator="greaterThanOrEqual">
      <formula>INDIRECT("Kreuz!aa1")</formula>
    </cfRule>
  </conditionalFormatting>
  <conditionalFormatting sqref="AC4:AC6">
    <cfRule type="dataBar" priority="10">
      <dataBar>
        <cfvo type="min"/>
        <cfvo type="max"/>
        <color rgb="FF008AEF"/>
      </dataBar>
    </cfRule>
  </conditionalFormatting>
  <conditionalFormatting sqref="AC4:AC6">
    <cfRule type="cellIs" dxfId="218" priority="9" operator="lessThan">
      <formula>$B$1</formula>
    </cfRule>
  </conditionalFormatting>
  <conditionalFormatting sqref="AC4:AC6">
    <cfRule type="expression" dxfId="217" priority="8" stopIfTrue="1">
      <formula>AI5+AJ5+AK5&lt;&gt;#REF!</formula>
    </cfRule>
  </conditionalFormatting>
  <pageMargins left="0.7" right="0.7" top="0.78740157499999996" bottom="0.78740157499999996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R33"/>
  <sheetViews>
    <sheetView topLeftCell="P19" workbookViewId="0">
      <selection activeCell="AG32" sqref="AG32"/>
    </sheetView>
  </sheetViews>
  <sheetFormatPr baseColWidth="10" defaultRowHeight="31.5"/>
  <cols>
    <col min="1" max="2" width="8" bestFit="1" customWidth="1"/>
    <col min="3" max="3" width="10.140625" customWidth="1"/>
    <col min="4" max="4" width="8" bestFit="1" customWidth="1"/>
    <col min="5" max="5" width="11" customWidth="1"/>
    <col min="6" max="13" width="8.7109375" style="8" customWidth="1"/>
    <col min="14" max="16" width="16.7109375" style="8" customWidth="1"/>
    <col min="17" max="17" width="7.5703125" style="8" bestFit="1" customWidth="1"/>
    <col min="18" max="18" width="7.140625" customWidth="1"/>
    <col min="19" max="19" width="7.140625" style="8" customWidth="1"/>
    <col min="20" max="27" width="7.140625" customWidth="1"/>
    <col min="28" max="31" width="7.140625" style="239" customWidth="1"/>
    <col min="32" max="43" width="7.140625" customWidth="1"/>
  </cols>
  <sheetData>
    <row r="1" spans="1:35" s="8" customFormat="1" ht="32.25" thickBot="1">
      <c r="A1" s="596" t="s">
        <v>393</v>
      </c>
      <c r="B1" s="597"/>
      <c r="D1" s="596" t="s">
        <v>394</v>
      </c>
      <c r="E1" s="597"/>
      <c r="F1" s="65" t="str">
        <f>D2</f>
        <v>Adde</v>
      </c>
      <c r="G1" s="65" t="str">
        <f>D3</f>
        <v>Dieter G</v>
      </c>
      <c r="H1" s="65" t="str">
        <f>D4</f>
        <v>Manfred</v>
      </c>
      <c r="I1" s="65" t="str">
        <f>D5</f>
        <v>Andy</v>
      </c>
      <c r="J1" s="65" t="str">
        <f>D6</f>
        <v>Rommet</v>
      </c>
      <c r="K1" s="65" t="str">
        <f>D7</f>
        <v>Thomas</v>
      </c>
      <c r="L1" s="65" t="str">
        <f>D8</f>
        <v>Dieter M</v>
      </c>
      <c r="M1" s="65" t="str">
        <f>D9</f>
        <v>Rainer</v>
      </c>
      <c r="N1" s="65"/>
      <c r="O1" s="65"/>
      <c r="P1" s="65"/>
      <c r="Q1" s="596" t="s">
        <v>393</v>
      </c>
      <c r="R1" s="597"/>
      <c r="T1" s="596" t="s">
        <v>395</v>
      </c>
      <c r="U1" s="597"/>
      <c r="W1" s="596" t="s">
        <v>393</v>
      </c>
      <c r="X1" s="597"/>
      <c r="Y1" s="596" t="s">
        <v>396</v>
      </c>
      <c r="Z1" s="597"/>
      <c r="AB1" s="594" t="s">
        <v>399</v>
      </c>
      <c r="AC1" s="595"/>
      <c r="AD1" s="594" t="s">
        <v>393</v>
      </c>
      <c r="AE1" s="595"/>
    </row>
    <row r="2" spans="1:35" ht="32.25" thickBot="1">
      <c r="A2" s="227" t="str">
        <f>D2</f>
        <v>Adde</v>
      </c>
      <c r="B2" s="228" t="str">
        <f>D6</f>
        <v>Rommet</v>
      </c>
      <c r="C2">
        <v>1</v>
      </c>
      <c r="D2" s="225" t="s">
        <v>2</v>
      </c>
      <c r="E2" s="229">
        <f>COUNTIF($A$2:$B$29,D2)</f>
        <v>7</v>
      </c>
      <c r="F2" s="42"/>
      <c r="G2" s="42"/>
      <c r="H2" s="42"/>
      <c r="I2" s="42"/>
      <c r="J2" s="42"/>
      <c r="K2" s="42"/>
      <c r="L2" s="42"/>
      <c r="M2" s="42"/>
      <c r="N2" s="42"/>
      <c r="O2" s="42"/>
      <c r="Q2" s="227" t="str">
        <f>T2</f>
        <v>Adde</v>
      </c>
      <c r="R2" s="228" t="str">
        <f>T3</f>
        <v>Dieter</v>
      </c>
      <c r="S2" s="8">
        <v>1</v>
      </c>
      <c r="T2" s="225" t="s">
        <v>2</v>
      </c>
      <c r="U2" s="229">
        <f>COUNTIF($Q$2:$R$7,"Adde")</f>
        <v>3</v>
      </c>
      <c r="V2" s="8">
        <v>1</v>
      </c>
      <c r="W2" s="227" t="str">
        <f>Y2</f>
        <v>Adde</v>
      </c>
      <c r="X2" s="228" t="str">
        <f>Y3</f>
        <v>Dieter</v>
      </c>
      <c r="Y2" s="225" t="s">
        <v>2</v>
      </c>
      <c r="Z2" s="229">
        <f>COUNTIF($W$2:$X$4,Y2)</f>
        <v>2</v>
      </c>
      <c r="AB2" s="234" t="s">
        <v>407</v>
      </c>
      <c r="AC2" s="235">
        <f>COUNTIF($AD$2:$AE$12,AB2)</f>
        <v>4</v>
      </c>
      <c r="AD2" s="236" t="str">
        <f>AB2</f>
        <v>Ivana</v>
      </c>
      <c r="AE2" s="236" t="str">
        <f>AB6</f>
        <v>Dirk</v>
      </c>
      <c r="AF2" s="8">
        <v>1</v>
      </c>
      <c r="AG2" t="str">
        <f>AB3</f>
        <v>Werner</v>
      </c>
      <c r="AH2" t="str">
        <f>AB5</f>
        <v>Adde</v>
      </c>
      <c r="AI2" t="str">
        <f>AB4</f>
        <v>Rommet</v>
      </c>
    </row>
    <row r="3" spans="1:35" ht="32.25" thickBot="1">
      <c r="A3" s="227" t="str">
        <f>D3</f>
        <v>Dieter G</v>
      </c>
      <c r="B3" s="228" t="str">
        <f>D7</f>
        <v>Thomas</v>
      </c>
      <c r="C3">
        <v>2</v>
      </c>
      <c r="D3" s="225" t="s">
        <v>387</v>
      </c>
      <c r="E3" s="229">
        <f t="shared" ref="E3:E9" si="0">COUNTIF($A$2:$B$29,D3)</f>
        <v>7</v>
      </c>
      <c r="F3" s="42"/>
      <c r="G3" s="42"/>
      <c r="H3" s="42"/>
      <c r="I3" s="42"/>
      <c r="J3" s="42"/>
      <c r="K3" s="42"/>
      <c r="L3" s="42"/>
      <c r="M3" s="42"/>
      <c r="N3" s="42"/>
      <c r="O3" s="42"/>
      <c r="Q3" s="227" t="str">
        <f>T4</f>
        <v>Manfred</v>
      </c>
      <c r="R3" s="228" t="str">
        <f>T5</f>
        <v>Andy</v>
      </c>
      <c r="S3" s="8">
        <v>2</v>
      </c>
      <c r="T3" s="225" t="s">
        <v>245</v>
      </c>
      <c r="U3" s="229">
        <f>COUNTIF($Q$2:$R$7,"Dieter")</f>
        <v>3</v>
      </c>
      <c r="V3" s="8">
        <v>2</v>
      </c>
      <c r="W3" s="227" t="str">
        <f>Y4</f>
        <v>Manfred</v>
      </c>
      <c r="X3" s="228" t="str">
        <f>Y2</f>
        <v>Adde</v>
      </c>
      <c r="Y3" s="225" t="s">
        <v>245</v>
      </c>
      <c r="Z3" s="229">
        <f>COUNTIF($W$2:$X$4,Y3)</f>
        <v>2</v>
      </c>
      <c r="AB3" s="237" t="s">
        <v>401</v>
      </c>
      <c r="AC3" s="235">
        <f>COUNTIF($AD$2:$AE$12,AB3)</f>
        <v>4</v>
      </c>
      <c r="AD3" s="236" t="str">
        <f>AB5</f>
        <v>Adde</v>
      </c>
      <c r="AE3" s="236" t="str">
        <f>AB4</f>
        <v>Rommet</v>
      </c>
      <c r="AF3" s="8">
        <v>2</v>
      </c>
    </row>
    <row r="4" spans="1:35" ht="32.25" thickBot="1">
      <c r="A4" s="227" t="str">
        <f>D4</f>
        <v>Manfred</v>
      </c>
      <c r="B4" s="228" t="str">
        <f>D8</f>
        <v>Dieter M</v>
      </c>
      <c r="C4" s="8">
        <v>3</v>
      </c>
      <c r="D4" s="225" t="s">
        <v>388</v>
      </c>
      <c r="E4" s="229">
        <f t="shared" si="0"/>
        <v>7</v>
      </c>
      <c r="F4" s="42"/>
      <c r="G4" s="42"/>
      <c r="H4" s="42"/>
      <c r="I4" s="42"/>
      <c r="J4" s="42"/>
      <c r="K4" s="42"/>
      <c r="L4" s="42"/>
      <c r="M4" s="42"/>
      <c r="N4" s="42"/>
      <c r="O4" s="42"/>
      <c r="Q4" s="227" t="str">
        <f>T3</f>
        <v>Dieter</v>
      </c>
      <c r="R4" s="228" t="str">
        <f>T4</f>
        <v>Manfred</v>
      </c>
      <c r="S4" s="8">
        <v>3</v>
      </c>
      <c r="T4" s="225" t="s">
        <v>388</v>
      </c>
      <c r="U4" s="229">
        <f>COUNTIF($Q$2:$R$7,T4)</f>
        <v>3</v>
      </c>
      <c r="V4" s="8">
        <v>3</v>
      </c>
      <c r="W4" s="227" t="str">
        <f>Y3</f>
        <v>Dieter</v>
      </c>
      <c r="X4" s="228" t="str">
        <f>Y4</f>
        <v>Manfred</v>
      </c>
      <c r="Y4" s="225" t="s">
        <v>388</v>
      </c>
      <c r="Z4" s="229">
        <f>COUNTIF($W$2:$X$4,Y4)</f>
        <v>2</v>
      </c>
      <c r="AB4" s="237" t="s">
        <v>402</v>
      </c>
      <c r="AC4" s="235">
        <f>COUNTIF($AD$2:$AE$12,AB4)</f>
        <v>3</v>
      </c>
      <c r="AD4" s="236" t="str">
        <f>AB6</f>
        <v>Dirk</v>
      </c>
      <c r="AE4" s="236" t="str">
        <f>AB5</f>
        <v>Adde</v>
      </c>
      <c r="AF4" s="8">
        <v>3</v>
      </c>
    </row>
    <row r="5" spans="1:35" ht="32.25" thickBot="1">
      <c r="A5" s="227" t="str">
        <f>D5</f>
        <v>Andy</v>
      </c>
      <c r="B5" s="228" t="str">
        <f>D9</f>
        <v>Rainer</v>
      </c>
      <c r="C5" s="8">
        <v>4</v>
      </c>
      <c r="D5" s="225" t="s">
        <v>389</v>
      </c>
      <c r="E5" s="229">
        <f t="shared" si="0"/>
        <v>7</v>
      </c>
      <c r="F5" s="42"/>
      <c r="G5" s="42"/>
      <c r="H5" s="42"/>
      <c r="I5" s="42"/>
      <c r="J5" s="42"/>
      <c r="K5" s="42"/>
      <c r="L5" s="42"/>
      <c r="M5" s="42"/>
      <c r="N5" s="42"/>
      <c r="O5" s="42"/>
      <c r="Q5" s="227" t="str">
        <f>T5</f>
        <v>Andy</v>
      </c>
      <c r="R5" s="228" t="str">
        <f>Q2</f>
        <v>Adde</v>
      </c>
      <c r="S5" s="8">
        <v>4</v>
      </c>
      <c r="T5" s="225" t="str">
        <f>D5</f>
        <v>Andy</v>
      </c>
      <c r="U5" s="229">
        <f>COUNTIF($Q$2:$R$7,T5)</f>
        <v>3</v>
      </c>
      <c r="V5" s="8">
        <v>4</v>
      </c>
      <c r="W5" s="8"/>
      <c r="X5" s="8"/>
      <c r="Y5" s="225"/>
      <c r="Z5" s="8"/>
      <c r="AB5" s="237" t="s">
        <v>2</v>
      </c>
      <c r="AC5" s="235">
        <f>COUNTIF($AD$2:$AE$12,AB5)</f>
        <v>4</v>
      </c>
      <c r="AD5" s="236" t="str">
        <f>AB3</f>
        <v>Werner</v>
      </c>
      <c r="AE5" s="236" t="str">
        <f>AB2</f>
        <v>Ivana</v>
      </c>
      <c r="AF5" s="8">
        <v>4</v>
      </c>
    </row>
    <row r="6" spans="1:35" ht="32.25" thickBot="1">
      <c r="A6" s="225" t="str">
        <f>B3</f>
        <v>Thomas</v>
      </c>
      <c r="B6" s="226" t="str">
        <f>A2</f>
        <v>Adde</v>
      </c>
      <c r="C6" s="8">
        <v>5</v>
      </c>
      <c r="D6" s="226" t="s">
        <v>402</v>
      </c>
      <c r="E6" s="229">
        <f t="shared" si="0"/>
        <v>7</v>
      </c>
      <c r="F6" s="42"/>
      <c r="G6" s="42"/>
      <c r="H6" s="42"/>
      <c r="I6" s="42"/>
      <c r="J6" s="42"/>
      <c r="K6" s="42"/>
      <c r="L6" s="42"/>
      <c r="M6" s="42"/>
      <c r="N6" s="42"/>
      <c r="O6" s="42"/>
      <c r="Q6" s="225" t="str">
        <f>T3</f>
        <v>Dieter</v>
      </c>
      <c r="R6" s="226" t="str">
        <f>R3</f>
        <v>Andy</v>
      </c>
      <c r="S6" s="8">
        <v>5</v>
      </c>
      <c r="T6" s="8"/>
      <c r="U6" s="8"/>
      <c r="V6" s="8">
        <v>5</v>
      </c>
      <c r="W6" s="8"/>
      <c r="X6" s="8"/>
      <c r="Y6" s="8"/>
      <c r="Z6" s="8"/>
      <c r="AB6" s="238" t="s">
        <v>390</v>
      </c>
      <c r="AC6" s="235">
        <f>COUNTIF($AD$2:$AE$12,AB6)</f>
        <v>4</v>
      </c>
      <c r="AD6" s="236" t="str">
        <f>AB4</f>
        <v>Rommet</v>
      </c>
      <c r="AE6" s="236" t="str">
        <f>AB3</f>
        <v>Werner</v>
      </c>
      <c r="AF6" s="8">
        <v>5</v>
      </c>
    </row>
    <row r="7" spans="1:35" ht="32.25" thickBot="1">
      <c r="A7" s="225" t="str">
        <f>B2</f>
        <v>Rommet</v>
      </c>
      <c r="B7" s="226" t="str">
        <f>A3</f>
        <v>Dieter G</v>
      </c>
      <c r="C7" s="8">
        <v>6</v>
      </c>
      <c r="D7" s="226" t="s">
        <v>7</v>
      </c>
      <c r="E7" s="229">
        <f t="shared" si="0"/>
        <v>7</v>
      </c>
      <c r="F7" s="42"/>
      <c r="G7" s="42"/>
      <c r="H7" s="42"/>
      <c r="I7" s="42"/>
      <c r="J7" s="42"/>
      <c r="K7" s="42"/>
      <c r="L7" s="42"/>
      <c r="M7" s="42"/>
      <c r="N7" s="42"/>
      <c r="O7" s="42"/>
      <c r="Q7" s="225" t="str">
        <f>T2</f>
        <v>Adde</v>
      </c>
      <c r="R7" s="226" t="str">
        <f>R4</f>
        <v>Manfred</v>
      </c>
      <c r="S7" s="8">
        <v>6</v>
      </c>
      <c r="T7" s="8"/>
      <c r="U7" s="8"/>
      <c r="V7" s="8">
        <v>6</v>
      </c>
      <c r="Y7" s="8"/>
      <c r="Z7" s="8"/>
      <c r="AD7" s="236" t="str">
        <f>AB2</f>
        <v>Ivana</v>
      </c>
      <c r="AE7" s="236" t="str">
        <f>AB5</f>
        <v>Adde</v>
      </c>
      <c r="AF7" s="8">
        <v>6</v>
      </c>
    </row>
    <row r="8" spans="1:35" ht="32.25" thickBot="1">
      <c r="A8" s="225" t="str">
        <f>B5</f>
        <v>Rainer</v>
      </c>
      <c r="B8" s="226" t="str">
        <f>A4</f>
        <v>Manfred</v>
      </c>
      <c r="C8" s="8">
        <v>7</v>
      </c>
      <c r="D8" s="226" t="s">
        <v>398</v>
      </c>
      <c r="E8" s="229">
        <f t="shared" si="0"/>
        <v>7</v>
      </c>
      <c r="F8" s="42"/>
      <c r="G8" s="42"/>
      <c r="H8" s="42"/>
      <c r="I8" s="42"/>
      <c r="J8" s="42"/>
      <c r="K8" s="42"/>
      <c r="L8" s="42"/>
      <c r="M8" s="42"/>
      <c r="N8" s="42"/>
      <c r="O8" s="42"/>
      <c r="R8" s="8"/>
      <c r="S8" s="8">
        <v>7</v>
      </c>
      <c r="T8" s="8"/>
      <c r="U8" s="8"/>
      <c r="V8" s="8">
        <v>7</v>
      </c>
      <c r="AD8" s="236" t="str">
        <f>AB6</f>
        <v>Dirk</v>
      </c>
      <c r="AE8" s="236" t="str">
        <f>AB3</f>
        <v>Werner</v>
      </c>
      <c r="AF8" s="8">
        <v>7</v>
      </c>
    </row>
    <row r="9" spans="1:35" ht="32.25" thickBot="1">
      <c r="A9" s="225" t="str">
        <f>B4</f>
        <v>Dieter M</v>
      </c>
      <c r="B9" s="226" t="str">
        <f>A5</f>
        <v>Andy</v>
      </c>
      <c r="C9" s="8">
        <v>8</v>
      </c>
      <c r="D9" s="226" t="s">
        <v>3</v>
      </c>
      <c r="E9" s="229">
        <f t="shared" si="0"/>
        <v>7</v>
      </c>
      <c r="F9" s="42"/>
      <c r="G9" s="42"/>
      <c r="H9" s="42"/>
      <c r="I9" s="42"/>
      <c r="J9" s="42"/>
      <c r="K9" s="42"/>
      <c r="L9" s="42"/>
      <c r="M9" s="42"/>
      <c r="N9" s="42"/>
      <c r="O9" s="42"/>
      <c r="R9" s="8"/>
      <c r="S9" s="8">
        <v>8</v>
      </c>
      <c r="T9" s="8"/>
      <c r="U9" s="8"/>
      <c r="V9" s="8">
        <v>8</v>
      </c>
      <c r="AD9" s="236" t="str">
        <f>AB4</f>
        <v>Rommet</v>
      </c>
      <c r="AE9" s="236" t="str">
        <f>AB2</f>
        <v>Ivana</v>
      </c>
      <c r="AF9" s="8">
        <v>8</v>
      </c>
    </row>
    <row r="10" spans="1:35" ht="32.25" thickBot="1">
      <c r="A10" s="227" t="str">
        <f>A4</f>
        <v>Manfred</v>
      </c>
      <c r="B10" s="228" t="str">
        <f>B3</f>
        <v>Thomas</v>
      </c>
      <c r="C10" s="8">
        <v>9</v>
      </c>
      <c r="R10" s="8"/>
      <c r="S10" s="8">
        <v>9</v>
      </c>
      <c r="V10" s="8">
        <v>9</v>
      </c>
      <c r="AD10" s="236" t="str">
        <f>AB5</f>
        <v>Adde</v>
      </c>
      <c r="AE10" s="236" t="str">
        <f>AB3</f>
        <v>Werner</v>
      </c>
      <c r="AF10" s="8">
        <v>9</v>
      </c>
    </row>
    <row r="11" spans="1:35" ht="32.25" thickBot="1">
      <c r="A11" s="227" t="str">
        <f>A2</f>
        <v>Adde</v>
      </c>
      <c r="B11" s="228" t="str">
        <f>A3</f>
        <v>Dieter G</v>
      </c>
      <c r="C11" s="8">
        <v>10</v>
      </c>
      <c r="R11" s="8"/>
      <c r="S11" s="8">
        <v>10</v>
      </c>
      <c r="V11" s="8">
        <v>10</v>
      </c>
      <c r="AD11" s="236" t="str">
        <f>AB6</f>
        <v>Dirk</v>
      </c>
      <c r="AE11" s="236" t="str">
        <f>B28</f>
        <v>Manfred</v>
      </c>
      <c r="AF11" s="8">
        <v>10</v>
      </c>
    </row>
    <row r="12" spans="1:35" ht="32.25" thickBot="1">
      <c r="A12" s="227" t="str">
        <f>B2</f>
        <v>Rommet</v>
      </c>
      <c r="B12" s="228" t="str">
        <f>A5</f>
        <v>Andy</v>
      </c>
      <c r="C12" s="8">
        <v>11</v>
      </c>
      <c r="R12" s="8"/>
      <c r="S12" s="8">
        <v>11</v>
      </c>
      <c r="V12" s="8">
        <v>11</v>
      </c>
      <c r="AF12" s="8"/>
    </row>
    <row r="13" spans="1:35" ht="32.25" thickBot="1">
      <c r="A13" s="227" t="str">
        <f>B4</f>
        <v>Dieter M</v>
      </c>
      <c r="B13" s="228" t="str">
        <f>B5</f>
        <v>Rainer</v>
      </c>
      <c r="C13" s="8">
        <v>12</v>
      </c>
      <c r="R13" s="8"/>
      <c r="S13" s="8">
        <v>12</v>
      </c>
      <c r="V13" s="8">
        <v>12</v>
      </c>
      <c r="AF13" s="8"/>
    </row>
    <row r="14" spans="1:35" ht="32.25" thickBot="1">
      <c r="A14" s="225" t="str">
        <f>B3</f>
        <v>Thomas</v>
      </c>
      <c r="B14" s="226" t="str">
        <f>B2</f>
        <v>Rommet</v>
      </c>
      <c r="C14" s="8">
        <v>13</v>
      </c>
    </row>
    <row r="15" spans="1:35" ht="32.25" thickBot="1">
      <c r="A15" s="225" t="str">
        <f>A5</f>
        <v>Andy</v>
      </c>
      <c r="B15" s="226" t="str">
        <f>A4</f>
        <v>Manfred</v>
      </c>
      <c r="C15" s="8">
        <v>14</v>
      </c>
    </row>
    <row r="16" spans="1:35" ht="32.25" thickBot="1">
      <c r="A16" s="225" t="str">
        <f>B5</f>
        <v>Rainer</v>
      </c>
      <c r="B16" s="226" t="str">
        <f>A2</f>
        <v>Adde</v>
      </c>
      <c r="C16" s="8">
        <v>15</v>
      </c>
    </row>
    <row r="17" spans="1:44" ht="32.25" thickBot="1">
      <c r="A17" s="225" t="str">
        <f>A3</f>
        <v>Dieter G</v>
      </c>
      <c r="B17" s="226" t="str">
        <f>B4</f>
        <v>Dieter M</v>
      </c>
      <c r="C17" s="8">
        <v>16</v>
      </c>
    </row>
    <row r="18" spans="1:44" ht="32.25" thickBot="1">
      <c r="A18" s="227" t="str">
        <f>B3</f>
        <v>Thomas</v>
      </c>
      <c r="B18" s="228" t="str">
        <f>A5</f>
        <v>Andy</v>
      </c>
      <c r="C18" s="8">
        <v>17</v>
      </c>
    </row>
    <row r="19" spans="1:44" ht="32.25" thickBot="1">
      <c r="A19" s="227" t="str">
        <f>B2</f>
        <v>Rommet</v>
      </c>
      <c r="B19" s="228" t="str">
        <f>B5</f>
        <v>Rainer</v>
      </c>
      <c r="C19" s="8">
        <v>18</v>
      </c>
    </row>
    <row r="20" spans="1:44" ht="32.25" thickBot="1">
      <c r="A20" s="227" t="str">
        <f>A2</f>
        <v>Adde</v>
      </c>
      <c r="B20" s="228" t="str">
        <f>B4</f>
        <v>Dieter M</v>
      </c>
      <c r="C20" s="8">
        <v>19</v>
      </c>
    </row>
    <row r="21" spans="1:44" ht="32.25" thickBot="1">
      <c r="A21" s="227" t="str">
        <f>A4</f>
        <v>Manfred</v>
      </c>
      <c r="B21" s="228" t="str">
        <f>A3</f>
        <v>Dieter G</v>
      </c>
      <c r="C21" s="8">
        <v>20</v>
      </c>
    </row>
    <row r="22" spans="1:44" ht="32.25" thickBot="1">
      <c r="A22" s="225" t="str">
        <f>B5</f>
        <v>Rainer</v>
      </c>
      <c r="B22" s="226" t="str">
        <f>B3</f>
        <v>Thomas</v>
      </c>
      <c r="C22" s="8">
        <v>21</v>
      </c>
    </row>
    <row r="23" spans="1:44" ht="32.25" thickBot="1">
      <c r="A23" s="225" t="str">
        <f>B4</f>
        <v>Dieter M</v>
      </c>
      <c r="B23" s="226" t="str">
        <f>B2</f>
        <v>Rommet</v>
      </c>
      <c r="C23" s="8">
        <v>22</v>
      </c>
    </row>
    <row r="24" spans="1:44" ht="32.25" thickBot="1">
      <c r="A24" s="225" t="str">
        <f>A5</f>
        <v>Andy</v>
      </c>
      <c r="B24" s="226" t="str">
        <f>A3</f>
        <v>Dieter G</v>
      </c>
      <c r="C24" s="8">
        <v>23</v>
      </c>
    </row>
    <row r="25" spans="1:44" ht="32.25" thickBot="1">
      <c r="A25" s="225" t="str">
        <f>A4</f>
        <v>Manfred</v>
      </c>
      <c r="B25" s="226" t="str">
        <f>A2</f>
        <v>Adde</v>
      </c>
      <c r="C25" s="8">
        <v>24</v>
      </c>
    </row>
    <row r="26" spans="1:44" ht="32.25" thickBot="1">
      <c r="A26" s="227" t="str">
        <f>B3</f>
        <v>Thomas</v>
      </c>
      <c r="B26" s="228" t="str">
        <f>B4</f>
        <v>Dieter M</v>
      </c>
      <c r="C26" s="8">
        <v>25</v>
      </c>
    </row>
    <row r="27" spans="1:44" ht="32.25" thickBot="1">
      <c r="A27" s="227" t="str">
        <f>A3</f>
        <v>Dieter G</v>
      </c>
      <c r="B27" s="228" t="str">
        <f>B5</f>
        <v>Rainer</v>
      </c>
      <c r="C27" s="8">
        <v>26</v>
      </c>
    </row>
    <row r="28" spans="1:44" ht="32.25" thickBot="1">
      <c r="A28" s="227" t="str">
        <f>D6</f>
        <v>Rommet</v>
      </c>
      <c r="B28" s="228" t="str">
        <f>A4</f>
        <v>Manfred</v>
      </c>
      <c r="C28" s="8">
        <v>27</v>
      </c>
    </row>
    <row r="29" spans="1:44" ht="32.25" thickBot="1">
      <c r="A29" s="227" t="str">
        <f>A2</f>
        <v>Adde</v>
      </c>
      <c r="B29" s="228" t="str">
        <f>A5</f>
        <v>Andy</v>
      </c>
      <c r="C29" s="8">
        <v>28</v>
      </c>
    </row>
    <row r="30" spans="1:44">
      <c r="AO30" s="8"/>
      <c r="AP30" s="8"/>
      <c r="AQ30" s="8"/>
      <c r="AR30" s="8"/>
    </row>
    <row r="31" spans="1:44" s="63" customFormat="1" ht="15">
      <c r="A31" s="63" t="str">
        <f>IF('Runde 1'!$D$2=1,'Runde 1'!$AV$5,IF('Runde 1'!$D$2=2,'Runde 1'!$AV$6))</f>
        <v>Dieter</v>
      </c>
      <c r="B31" s="63" t="str">
        <f>IF('Runde 1'!$D$2=1,'Runde 1'!$AV$6,IF('Runde 1'!$D$2=2,'Runde 1'!$AV$5))</f>
        <v>Adde</v>
      </c>
      <c r="C31" s="494" t="str">
        <f>IF('Runde 2'!$D$2=1,'Runde 2'!$AV$5,IF('Runde 2'!$D$2=2,'Runde 2'!$AV$6))</f>
        <v>Dieter</v>
      </c>
      <c r="D31" s="494" t="str">
        <f>IF('Runde 2'!$D$2=1,'Runde 2'!$AV$6,IF('Runde 2'!$D$2=2,'Runde 2'!$AV$5))</f>
        <v>Adde</v>
      </c>
      <c r="E31" s="495" t="str">
        <f>IF('Runde 3'!$D$2=1,'Runde 3'!$AV$5,IF('Runde 2'!$D$2=2,'Runde 3'!$AV$6))</f>
        <v>Adde</v>
      </c>
      <c r="F31" s="495" t="str">
        <f>IF('Runde 3'!$D$2=1,'Runde 2'!$AV$6,IF('Runde 3'!$D$2=2,'Runde 3'!$AV$5))</f>
        <v>Dieter</v>
      </c>
      <c r="G31" s="494" t="str">
        <f>IF('Runde 4'!$D$2=1,'Runde 4'!$AV$5,IF('Runde 4'!$D$2=2,'Runde 4'!$AV$6))</f>
        <v>Adde</v>
      </c>
      <c r="H31" s="494" t="str">
        <f>IF('Runde 4'!$D$2=1,'Runde 4'!$AV$6,IF('Runde 4'!$D$2=2,'Runde 4'!$AV$5))</f>
        <v>Dieter</v>
      </c>
      <c r="I31" s="495" t="str">
        <f>IF('Runde 5'!$D$2=1,'Runde 5'!$AV$5,IF('Runde 5'!$D$2=2,'Runde 5'!$AV$6))</f>
        <v>Adde</v>
      </c>
      <c r="J31" s="495" t="str">
        <f>IF('Runde 5'!$D$2=1,'Runde 5'!$AV$6,IF('Runde 5'!$D$2=2,'Runde 5'!$AV$5))</f>
        <v>Dieter</v>
      </c>
      <c r="K31" s="494" t="str">
        <f>IF('Runde 6'!$D$2=1,'Runde 6'!$AV$5,IF('Runde 6'!$D$2=2,'Runde 6'!$AV$6))</f>
        <v>Adde</v>
      </c>
      <c r="L31" s="494" t="str">
        <f>IF('Runde 6'!$D$2=1,'Runde 6'!$AV$6,IF('Runde 6'!$D$2=2,'Runde 6'!$AV$5))</f>
        <v>Dieter</v>
      </c>
      <c r="M31" s="495" t="str">
        <f>IF('Runde 7'!$D$2=1,'Runde 7'!$AV$5,IF('Runde 7'!$D$2=2,'Runde 7'!$AV$6))</f>
        <v>Adde</v>
      </c>
      <c r="N31" s="495" t="str">
        <f>IF('Runde 7'!$D$2=1,'Runde 7'!$AV$6,IF('Runde 7'!$D$2=2,'Runde 7'!$AV$5))</f>
        <v>Dieter</v>
      </c>
      <c r="O31" s="494" t="str">
        <f>IF('Runde 8'!$D$2=1,'Runde 8'!$AV$5,IF('Runde 8'!$D$2=2,'Runde 8'!$AV$6))</f>
        <v>Adde</v>
      </c>
      <c r="P31" s="494" t="str">
        <f>IF('Runde 8'!$D$2=1,'Runde 8'!$AV$6,IF('Runde 8'!$D$2=2,'Runde 8'!$AV$5))</f>
        <v>Dieter</v>
      </c>
      <c r="Q31" s="494" t="str">
        <f>IF('Runde 9'!$D$2=1,'Runde 9'!$AV$5,IF('Runde 9'!$D$2=2,'Runde 9'!$AV$6))</f>
        <v>Adde</v>
      </c>
      <c r="R31" s="494" t="str">
        <f>IF('Runde 9'!$D$2=1,'Runde 9'!$AV$6,IF('Runde 9'!$D$2=2,'Runde 9'!$AV$5))</f>
        <v>Dieter</v>
      </c>
      <c r="S31" s="495" t="str">
        <f>IF('Runde 10'!$D$2=1,'Runde 10'!$AV$5,IF('Runde 10'!$D$2=2,'Runde 10'!$AV$6))</f>
        <v>Adde</v>
      </c>
      <c r="T31" s="495" t="str">
        <f>IF('Runde 10'!$D$2=1,'Runde 10'!$AV$6,IF('Runde 10'!$D$2=2,'Runde 10'!$AV$5))</f>
        <v>Dieter</v>
      </c>
      <c r="U31" s="494" t="str">
        <f>IF('Runde 11'!$D$2=1,'Runde 11'!$AV$5,IF('Runde 11'!$D$2=2,'Runde 11'!$AV$6))</f>
        <v>Adde</v>
      </c>
      <c r="V31" s="494" t="str">
        <f>IF('Runde 11'!$D$2=1,'Runde 11'!$AV$6,IF('Runde 11'!$D$2=2,'Runde 11'!$AV$5))</f>
        <v>Dieter</v>
      </c>
      <c r="W31" s="494" t="str">
        <f>IF('Runde 12'!$D$2=1,'Runde 12'!$AV$5,IF('Runde 12'!$D$2=2,'Runde 12'!$AV$6))</f>
        <v>Dieter</v>
      </c>
      <c r="X31" s="494" t="s">
        <v>245</v>
      </c>
      <c r="Y31" s="494" t="str">
        <f>IF('Runde 13'!$D$2=1,'Runde 13'!$AV$5,IF('Runde 13'!$D$2=2,'Runde 13'!$AV$6))</f>
        <v>Adde</v>
      </c>
      <c r="Z31" s="494" t="str">
        <f>IF('Runde 13'!$D$2=1,'Runde 13'!$AV$6,IF('Runde 13'!$D$2=2,'Runde 13'!$AV$5))</f>
        <v>Dieter</v>
      </c>
      <c r="AA31" s="494" t="str">
        <f>IF('Runde 14'!$D$2=1,'Runde 14'!$AV$5,IF('Runde 14'!$D$2=2,'Runde 14'!$AV$6))</f>
        <v>Adde</v>
      </c>
      <c r="AB31" s="494" t="str">
        <f>IF('Runde 14'!$D$2=1,'Runde 14'!$AV$6,IF('Runde 14'!$D$2=2,'Runde 14'!$AV$5))</f>
        <v>Dieter</v>
      </c>
      <c r="AC31" s="494" t="str">
        <f>IF('Runde 15'!$D$2=1,'Runde 15'!$AV$5,IF('Runde 15'!$D$2=2,'Runde 15'!$AV$6))</f>
        <v>Adde</v>
      </c>
      <c r="AD31" s="494" t="str">
        <f>IF('Runde 15'!$D$2=1,'Runde 15'!$AV$6,IF('Runde 15'!$D$2=2,'Runde 15'!$AV$5))</f>
        <v>Dieter</v>
      </c>
      <c r="AE31" s="494" t="str">
        <f>IF('Runde 16'!$D$2=1,'Runde 16'!$AV$5,IF('Runde 16'!$D$2=2,'Runde 16'!$AV$6))</f>
        <v>Adde</v>
      </c>
      <c r="AF31" s="494" t="str">
        <f>IF('Runde 16'!$D$2=1,'Runde 16'!$AV$6,IF('Runde 16'!$D$2=2,'Runde 16'!$AV$5))</f>
        <v>Dieter</v>
      </c>
      <c r="AG31" s="494" t="str">
        <f>IF('Runde 17'!$D$2=1,'Runde 17'!$AV$5,IF('Runde 17'!$D$2=2,'Runde 17'!$AV$6))</f>
        <v>Adde</v>
      </c>
      <c r="AH31" s="494" t="str">
        <f>IF('Runde 16'!$D$2=1,'Runde 16'!$AV$6,IF('Runde 16'!$D$2=2,'Runde 16'!$AV$5))</f>
        <v>Dieter</v>
      </c>
      <c r="AI31" s="495" t="str">
        <f>IF('Runde 18'!$D$2=1,'Runde 18'!$AV$5,IF('Runde 18'!$D$2=2,'Runde 18'!$AV$6))</f>
        <v>Adde</v>
      </c>
      <c r="AJ31" s="495" t="str">
        <f>IF('Runde 18'!$D$2=1,'Runde 18'!$AV$6,IF('Runde 18'!$D$2=2,'Runde 18'!$AV$5))</f>
        <v>Dieter</v>
      </c>
      <c r="AK31" s="495" t="str">
        <f>IF('Runde 19'!$D$2=1,'Runde 19'!$AV$5,IF('Runde 19'!$D$2=2,'Runde 19'!$AV$6))</f>
        <v>Adde</v>
      </c>
      <c r="AL31" s="494" t="str">
        <f>IF('Runde 19'!$D$2=1,'Runde 19'!$AV$6,IF('Runde 19'!$D$2=2,'Runde 19'!$AV$5))</f>
        <v>Dieter</v>
      </c>
      <c r="AM31" s="494" t="str">
        <f>IF('Runde 20'!$D$2=1,'Runde 20'!$AV$5,IF('Runde 20'!$D$2=2,'Runde 20'!$AV$6))</f>
        <v>Adde</v>
      </c>
      <c r="AN31" s="494" t="str">
        <f>IF('Runde 20'!$D$2=1,'Runde 20'!$AV$6,IF('Runde 20'!$D$2=2,'Runde 20'!$AV$5))</f>
        <v>Dieter</v>
      </c>
      <c r="AO31" s="8"/>
      <c r="AP31" s="8"/>
      <c r="AQ31" s="8"/>
      <c r="AR31" s="8"/>
    </row>
    <row r="32" spans="1:44" ht="15">
      <c r="C32" s="8"/>
      <c r="D32" s="8"/>
      <c r="E32" s="8"/>
      <c r="R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</row>
    <row r="33" spans="1:44" ht="15">
      <c r="A33" s="593" t="s">
        <v>8</v>
      </c>
      <c r="B33" s="593"/>
      <c r="C33" s="593" t="s">
        <v>10</v>
      </c>
      <c r="D33" s="593"/>
      <c r="E33" s="593" t="s">
        <v>9</v>
      </c>
      <c r="F33" s="593"/>
      <c r="G33" s="593" t="s">
        <v>309</v>
      </c>
      <c r="H33" s="593"/>
      <c r="I33" s="593" t="s">
        <v>479</v>
      </c>
      <c r="J33" s="593"/>
      <c r="K33" s="593" t="s">
        <v>480</v>
      </c>
      <c r="L33" s="593"/>
      <c r="M33" s="593" t="s">
        <v>481</v>
      </c>
      <c r="N33" s="593"/>
      <c r="O33" s="593" t="s">
        <v>482</v>
      </c>
      <c r="P33" s="593"/>
      <c r="Q33" s="593" t="s">
        <v>483</v>
      </c>
      <c r="R33" s="593"/>
      <c r="S33" s="593" t="s">
        <v>484</v>
      </c>
      <c r="T33" s="593"/>
      <c r="U33" s="593" t="s">
        <v>485</v>
      </c>
      <c r="V33" s="593"/>
      <c r="W33" s="593" t="s">
        <v>486</v>
      </c>
      <c r="X33" s="593"/>
      <c r="Y33" s="593" t="s">
        <v>487</v>
      </c>
      <c r="Z33" s="593"/>
      <c r="AA33" s="593" t="s">
        <v>488</v>
      </c>
      <c r="AB33" s="593"/>
      <c r="AC33" s="593" t="s">
        <v>489</v>
      </c>
      <c r="AD33" s="593"/>
      <c r="AE33" s="593" t="s">
        <v>490</v>
      </c>
      <c r="AF33" s="593"/>
      <c r="AG33" s="593" t="s">
        <v>491</v>
      </c>
      <c r="AH33" s="593"/>
      <c r="AI33" s="593" t="s">
        <v>492</v>
      </c>
      <c r="AJ33" s="593"/>
      <c r="AK33" s="593" t="s">
        <v>493</v>
      </c>
      <c r="AL33" s="593"/>
      <c r="AM33" s="593" t="s">
        <v>494</v>
      </c>
      <c r="AN33" s="593"/>
      <c r="AO33" s="593"/>
      <c r="AP33" s="593"/>
      <c r="AQ33" s="593"/>
      <c r="AR33" s="593"/>
    </row>
  </sheetData>
  <mergeCells count="30">
    <mergeCell ref="AB1:AC1"/>
    <mergeCell ref="AD1:AE1"/>
    <mergeCell ref="Y1:Z1"/>
    <mergeCell ref="A1:B1"/>
    <mergeCell ref="D1:E1"/>
    <mergeCell ref="T1:U1"/>
    <mergeCell ref="Q1:R1"/>
    <mergeCell ref="W1:X1"/>
    <mergeCell ref="A33:B33"/>
    <mergeCell ref="C33:D33"/>
    <mergeCell ref="E33:F33"/>
    <mergeCell ref="G33:H33"/>
    <mergeCell ref="I33:J33"/>
    <mergeCell ref="K33:L33"/>
    <mergeCell ref="M33:N33"/>
    <mergeCell ref="O33:P33"/>
    <mergeCell ref="Q33:R33"/>
    <mergeCell ref="S33:T33"/>
    <mergeCell ref="U33:V33"/>
    <mergeCell ref="W33:X33"/>
    <mergeCell ref="Y33:Z33"/>
    <mergeCell ref="AA33:AB33"/>
    <mergeCell ref="AC33:AD33"/>
    <mergeCell ref="AO33:AP33"/>
    <mergeCell ref="AQ33:AR33"/>
    <mergeCell ref="AE33:AF33"/>
    <mergeCell ref="AG33:AH33"/>
    <mergeCell ref="AI33:AJ33"/>
    <mergeCell ref="AK33:AL33"/>
    <mergeCell ref="AM33:AN33"/>
  </mergeCells>
  <conditionalFormatting sqref="A2:B29 Q2:R7 W2:X4 AB2">
    <cfRule type="containsText" dxfId="216" priority="10" operator="containsText" text="Adde">
      <formula>NOT(ISERROR(SEARCH("Adde",A2)))</formula>
    </cfRule>
  </conditionalFormatting>
  <conditionalFormatting sqref="A2:B29">
    <cfRule type="containsText" dxfId="215" priority="8" operator="containsText" text="Dirk">
      <formula>NOT(ISERROR(SEARCH("Dirk",A2)))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Makro30">
                <anchor moveWithCells="1" sizeWithCells="1">
                  <from>
                    <xdr:col>35</xdr:col>
                    <xdr:colOff>609600</xdr:colOff>
                    <xdr:row>3</xdr:row>
                    <xdr:rowOff>47625</xdr:rowOff>
                  </from>
                  <to>
                    <xdr:col>36</xdr:col>
                    <xdr:colOff>695325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>
    <tabColor rgb="FF002060"/>
  </sheetPr>
  <dimension ref="A1:DL108"/>
  <sheetViews>
    <sheetView tabSelected="1" zoomScale="120" zoomScaleNormal="120" workbookViewId="0">
      <selection activeCell="K2" sqref="K2:K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1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Dieter</v>
      </c>
      <c r="BB1" s="292" t="str">
        <f>X3</f>
        <v>Adde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Dieter</v>
      </c>
      <c r="BJ1" s="109" t="str">
        <f t="shared" ref="BJ1:CA1" si="0">BB1</f>
        <v>Adde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Dieter</v>
      </c>
      <c r="BR1" s="292" t="str">
        <f t="shared" si="0"/>
        <v>Adde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Dieter</v>
      </c>
      <c r="BZ1" s="109" t="str">
        <f t="shared" si="0"/>
        <v>Adde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Dieter</v>
      </c>
      <c r="CH1" s="292" t="str">
        <f t="shared" si="1"/>
        <v>Adde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Dieter</v>
      </c>
      <c r="CP1" s="109" t="str">
        <f t="shared" si="1"/>
        <v>Adde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Dieter</v>
      </c>
      <c r="CX1" s="292" t="str">
        <f t="shared" si="2"/>
        <v>Adde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Dieter</v>
      </c>
      <c r="DF1" s="109" t="str">
        <f t="shared" si="2"/>
        <v>Adde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2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0  Ø</v>
      </c>
      <c r="U2" s="296" t="str">
        <f>IFERROR(LARGE($B$18:$I$19,$AL$1),"")</f>
        <v/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Dieter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8" t="s">
        <v>283</v>
      </c>
      <c r="C3" s="488" t="s">
        <v>284</v>
      </c>
      <c r="D3" s="488" t="s">
        <v>285</v>
      </c>
      <c r="E3" s="488" t="s">
        <v>283</v>
      </c>
      <c r="F3" s="488" t="s">
        <v>284</v>
      </c>
      <c r="G3" s="488" t="s">
        <v>285</v>
      </c>
      <c r="H3" s="490" t="s">
        <v>403</v>
      </c>
      <c r="I3" s="286">
        <f>L31</f>
        <v>0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Spieler'!A31</f>
        <v>Dieter</v>
      </c>
      <c r="M3" s="246" t="str">
        <f>'2 Spieler'!B31</f>
        <v>Adde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Dieter</v>
      </c>
      <c r="U3" s="297" t="str">
        <f>IFERROR((INDEX($BA$1:$DL$1,MATCH(MAX($BA$3:$DL$3),$BA$3:$DL$3,0)) ),"")</f>
        <v>Dieter</v>
      </c>
      <c r="V3" s="210" t="str">
        <f>L3</f>
        <v>Dieter</v>
      </c>
      <c r="W3" s="247">
        <f>COUNTIF(L5,301)+COUNTIF(L5,501)</f>
        <v>0</v>
      </c>
      <c r="X3" s="210" t="str">
        <f>M3</f>
        <v>Adde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0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0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8">
        <v>1</v>
      </c>
      <c r="C4" s="488">
        <v>2</v>
      </c>
      <c r="D4" s="488">
        <v>3</v>
      </c>
      <c r="E4" s="488">
        <v>11</v>
      </c>
      <c r="F4" s="488">
        <v>22</v>
      </c>
      <c r="G4" s="488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0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8">
        <v>2</v>
      </c>
      <c r="C5" s="488">
        <v>4</v>
      </c>
      <c r="D5" s="488">
        <v>6</v>
      </c>
      <c r="E5" s="488">
        <v>12</v>
      </c>
      <c r="F5" s="488">
        <v>24</v>
      </c>
      <c r="G5" s="488">
        <v>36</v>
      </c>
      <c r="H5" s="155"/>
      <c r="I5" s="42"/>
      <c r="J5" s="601"/>
      <c r="K5" s="285" t="s">
        <v>5</v>
      </c>
      <c r="L5" s="330"/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8">
        <v>3</v>
      </c>
      <c r="C6" s="488">
        <v>6</v>
      </c>
      <c r="D6" s="488">
        <v>9</v>
      </c>
      <c r="E6" s="488">
        <v>13</v>
      </c>
      <c r="F6" s="488">
        <v>26</v>
      </c>
      <c r="G6" s="488">
        <v>39</v>
      </c>
      <c r="H6" s="155"/>
      <c r="I6" s="42"/>
      <c r="J6" s="601"/>
      <c r="K6" s="285" t="s">
        <v>6</v>
      </c>
      <c r="L6" s="280">
        <f t="shared" ref="L6:S6" si="16">L4-L5</f>
        <v>301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86" t="s">
        <v>277</v>
      </c>
      <c r="V6" s="253" t="str">
        <f>L10</f>
        <v>Adde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Dieter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8">
        <v>4</v>
      </c>
      <c r="C7" s="488">
        <v>8</v>
      </c>
      <c r="D7" s="488">
        <v>12</v>
      </c>
      <c r="E7" s="488">
        <v>14</v>
      </c>
      <c r="F7" s="488">
        <v>28</v>
      </c>
      <c r="G7" s="488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8">
        <v>5</v>
      </c>
      <c r="C8" s="488">
        <v>10</v>
      </c>
      <c r="D8" s="488">
        <v>15</v>
      </c>
      <c r="E8" s="488">
        <v>15</v>
      </c>
      <c r="F8" s="488">
        <v>30</v>
      </c>
      <c r="G8" s="488">
        <v>45</v>
      </c>
      <c r="H8" s="155"/>
      <c r="I8" s="42"/>
      <c r="J8" s="481">
        <f>G1</f>
        <v>1</v>
      </c>
      <c r="K8" s="265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8">
        <v>6</v>
      </c>
      <c r="C9" s="488">
        <v>12</v>
      </c>
      <c r="D9" s="488">
        <v>18</v>
      </c>
      <c r="E9" s="488">
        <v>16</v>
      </c>
      <c r="F9" s="488">
        <v>32</v>
      </c>
      <c r="G9" s="488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1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Dieter</v>
      </c>
      <c r="AI9" s="249">
        <f>COUNTIF(R19,301)+COUNTIF(R19,501)</f>
        <v>0</v>
      </c>
      <c r="AJ9" s="253" t="str">
        <f>V6</f>
        <v>Adde</v>
      </c>
      <c r="AK9" s="247">
        <f>COUNTIF(S19,301)+COUNTIF(S19,501)</f>
        <v>0</v>
      </c>
    </row>
    <row r="10" spans="1:116" ht="33" customHeight="1" thickTop="1" thickBot="1">
      <c r="A10" s="39"/>
      <c r="B10" s="488">
        <v>7</v>
      </c>
      <c r="C10" s="488">
        <v>14</v>
      </c>
      <c r="D10" s="488">
        <v>21</v>
      </c>
      <c r="E10" s="488">
        <v>17</v>
      </c>
      <c r="F10" s="488">
        <v>34</v>
      </c>
      <c r="G10" s="488">
        <v>51</v>
      </c>
      <c r="H10" s="155"/>
      <c r="I10" s="42"/>
      <c r="J10" s="42"/>
      <c r="K10" s="599"/>
      <c r="L10" s="271" t="str">
        <f t="shared" ref="L10:R10" si="20">M3</f>
        <v>Adde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Dieter</v>
      </c>
      <c r="T10" s="199"/>
      <c r="U10" s="199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8">
        <v>8</v>
      </c>
      <c r="C11" s="488">
        <v>16</v>
      </c>
      <c r="D11" s="488">
        <v>24</v>
      </c>
      <c r="E11" s="488">
        <v>18</v>
      </c>
      <c r="F11" s="488">
        <v>36</v>
      </c>
      <c r="G11" s="488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199"/>
      <c r="U11" s="199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8">
        <v>9</v>
      </c>
      <c r="C12" s="488">
        <v>18</v>
      </c>
      <c r="D12" s="488">
        <v>27</v>
      </c>
      <c r="E12" s="488">
        <v>19</v>
      </c>
      <c r="F12" s="488">
        <v>38</v>
      </c>
      <c r="G12" s="488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199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8">
        <v>10</v>
      </c>
      <c r="C13" s="488">
        <v>20</v>
      </c>
      <c r="D13" s="488">
        <v>30</v>
      </c>
      <c r="E13" s="488">
        <v>20</v>
      </c>
      <c r="F13" s="488">
        <v>40</v>
      </c>
      <c r="G13" s="488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199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266"/>
      <c r="J14" s="266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108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266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Dieter</v>
      </c>
      <c r="S17" s="271" t="str">
        <f>L10</f>
        <v>Adde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/>
      <c r="C18" s="14"/>
      <c r="D18" s="15"/>
      <c r="E18" s="9"/>
      <c r="F18" s="9"/>
      <c r="G18" s="9"/>
      <c r="H18" s="213"/>
      <c r="I18" s="213"/>
      <c r="J18" s="214">
        <f>IFERROR(SUM(B18:I18),"")</f>
        <v>0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265"/>
      <c r="L21" s="136" t="str">
        <f>L10</f>
        <v>Adde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Dieter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264" t="str">
        <f>IF(AND($L$4=$L$5,$L$4=301,SUM($B$18:$I$18)=6),"6 Darter","")</f>
        <v/>
      </c>
      <c r="M22" s="264" t="str">
        <f>IF(AND($M$4=$M$5,$M$4=301,SUM($B$19:$I$19)=6),"6 Darter","")</f>
        <v/>
      </c>
      <c r="N22" s="264" t="str">
        <f>IF(AND($N$4=$N$5,$N$4=301,SUM($B$20:$I$20)=6),"6 Darter","")</f>
        <v/>
      </c>
      <c r="O22" s="264" t="str">
        <f>IF(AND($O$4=$O$5,$O$4=301,SUM($B$21:$I$21)=6),"6 Darter","")</f>
        <v/>
      </c>
      <c r="P22" s="264" t="str">
        <f>IF(AND($P$4=$P$5,$P$4=301,SUM($B$22:$I$22)=6),"6 Darter","")</f>
        <v/>
      </c>
      <c r="Q22" s="264" t="str">
        <f>IF(AND($Q$4=$Q$5,$Q$4=301,SUM($B$23:$I$23)=6),"6 Darter","")</f>
        <v/>
      </c>
      <c r="R22" s="264" t="str">
        <f>IF(AND($Q$4=$Q$5,$Q$4=301,SUM($B$24:$I$24)=6),"6 Darter","")</f>
        <v/>
      </c>
      <c r="S22" s="264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264" t="str">
        <f>IF(AND($L$4=$L$5,$L$4=501,SUM($B$18:$I$18)=9),"9 Darter","")</f>
        <v/>
      </c>
      <c r="M23" s="264" t="str">
        <f>IF(AND($M$4=$M$5,$M$4=501,SUM($B$19:$I$19)=9),"9 Darter","")</f>
        <v/>
      </c>
      <c r="N23" s="264" t="str">
        <f>IF(AND($N$4=$N$5,$N$4=501,SUM($B$20:$I$20)=9),"9 Darter","")</f>
        <v/>
      </c>
      <c r="O23" s="264" t="str">
        <f>IF(AND($O$4=$O$5,$O$4=501,SUM($B$21:$I$21)=9),"9 Darter","")</f>
        <v/>
      </c>
      <c r="P23" s="264" t="str">
        <f>IF(AND($P$4=$P$5,$P$4=501,SUM($B$22:$I$22)=9),"9 Darter","")</f>
        <v/>
      </c>
      <c r="Q23" s="264" t="str">
        <f>IF(AND($Q$4=$Q$5,$Q$4=501,SUM($B$23:$I$23)=9),"9 Darter","")</f>
        <v/>
      </c>
      <c r="R23" s="264" t="str">
        <f>IF(AND($Q$4=$Q$5,$Q$4=501,SUM($B$24:$I$24)=9),"9 Darter","")</f>
        <v/>
      </c>
      <c r="S23" s="264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266"/>
      <c r="L24" s="279">
        <f t="shared" ref="L24:S24" si="29">ROUNDUP(L34,2)</f>
        <v>0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Adde</v>
      </c>
      <c r="BO24" s="8" t="str">
        <f>L3</f>
        <v>Dieter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264" t="str">
        <f>IF(AND($L$11=$L$12,$L$11=301,SUM($B$26:$I$26)=6),"6 Darter","")</f>
        <v/>
      </c>
      <c r="M25" s="264" t="str">
        <f>IF(AND($M$11=$M$12,$M$11=301,SUM($B$27:$I$27)=6),"6 Darter","")</f>
        <v/>
      </c>
      <c r="N25" s="264" t="str">
        <f>IF(AND($N$11=$N$12,$N$11=301,SUM($B$28:$I$28)=6),"6 Darter","")</f>
        <v/>
      </c>
      <c r="O25" s="264" t="str">
        <f>IF(AND($O$11=$O$12,$O$11=301,SUM($B$29:$I$29)=6),"6 Darter","")</f>
        <v/>
      </c>
      <c r="P25" s="264" t="str">
        <f>IF(AND($P$11=$P$12,$P$11=301,SUM($B$30:$I$30)=6),"6 Darter","")</f>
        <v/>
      </c>
      <c r="Q25" s="264" t="str">
        <f>IF(AND($Q$11=$Q$12,$Q$11=301,SUM($B$31:$I$31)=6),"6 Darter","")</f>
        <v/>
      </c>
      <c r="R25" s="264" t="str">
        <f>IF(AND($Q$9=$Q$10,$Q$9=301,SUM($B$32:$I$32)=6),"6 Darter","")</f>
        <v/>
      </c>
      <c r="S25" s="264" t="str">
        <f>IF(AND($R$9=$R$10,$R$9=301,SUM($B$33:$I$33)=6),"6 Darter","")</f>
        <v/>
      </c>
      <c r="Z25" s="74"/>
      <c r="BA25" s="8">
        <f>IFERROR((INDEX($L$3:$S$3,MATCH(MAX($L$5:$S$5),$L$5:$S$5,0))),0)</f>
        <v>0</v>
      </c>
      <c r="BB25" s="8">
        <f>COUNTIF(BA25,$BN$24)+COUNTIF(BA25,$BO$24)</f>
        <v>0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 t="str">
        <f>IF(SUM(BO25)=0,"",SUM(BO25))</f>
        <v/>
      </c>
      <c r="BN25" s="8">
        <f>BK30</f>
        <v>0</v>
      </c>
      <c r="BO25" s="8">
        <f>BK29</f>
        <v>0</v>
      </c>
      <c r="BP25" s="8" t="str">
        <f>IF(BN25&lt;BO25,0,"")</f>
        <v/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264" t="str">
        <f>IF(AND($L$11=$L$12,$L$11=501,SUM($B$26:$I$26)=9),"9 Darter","")</f>
        <v/>
      </c>
      <c r="M26" s="264" t="str">
        <f>IF(AND($M$11=$M$12,$M$11=501,SUM($B$27:$I$27)=9),"9 Darter","")</f>
        <v/>
      </c>
      <c r="N26" s="264" t="str">
        <f>IF(AND($N$11=$N$12,$N$11=501,SUM($B$28:$I$28)=9),"9 Darter","")</f>
        <v/>
      </c>
      <c r="O26" s="264" t="str">
        <f>IF(AND($O$11=$O$12,$O$11=501,SUM($B$29:$I$29)=9),"9 Darter","")</f>
        <v/>
      </c>
      <c r="P26" s="264" t="str">
        <f>IF(AND($P$11=$P$12,$P$11=501,SUM($B$30:$I$30)=9),"9 Darter","")</f>
        <v/>
      </c>
      <c r="Q26" s="264" t="str">
        <f>IF(AND($Q$11=$Q$12,$Q$11=501,SUM($B$31:$I$31)=9),"9 Darter","")</f>
        <v/>
      </c>
      <c r="R26" s="264" t="str">
        <f>IF(AND($Q$9=$Q$10,$Q$9=501,SUM($B$32:$I$32)=9),"9 Darter","")</f>
        <v/>
      </c>
      <c r="S26" s="264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266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264" t="str">
        <f>IF(AND($L$18=$L$19,$L$18=301,SUM($B$34:$I$34)=6),"6 Darter","")</f>
        <v/>
      </c>
      <c r="M28" s="264" t="str">
        <f>IF(AND($M$18=$M$19,$M$18=301,SUM($B$35:$I$35)=6),"6 Darter","")</f>
        <v/>
      </c>
      <c r="N28" s="264" t="str">
        <f>IF(AND($N$18=$N$19,$N$18=301,SUM($B$36:$I$36)=6),"6 Darter","")</f>
        <v/>
      </c>
      <c r="O28" s="264" t="str">
        <f>IF(AND($O$18=$O$19,$O$18=301,SUM($B$37:$I$37)=6),"6 Darter","")</f>
        <v/>
      </c>
      <c r="P28" s="264" t="str">
        <f>IF(AND($P$18=$P$19,$P$18=301,SUM($B$38:$I$38)=6),"6 Darter","")</f>
        <v/>
      </c>
      <c r="Q28" s="264" t="str">
        <f>IF(AND($Q$18=$Q$19,$Q$18=301,SUM($B$39:$I$39)=6),"6 Darter","")</f>
        <v/>
      </c>
      <c r="R28" s="264" t="str">
        <f>IF(AND($Q$14=$Q$15,$Q$14=301,SUM($B$40:$I$40)=6),"6 Darter","")</f>
        <v/>
      </c>
      <c r="S28" s="264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264" t="str">
        <f>IF(AND($L$18=$L$19,$L$18=501,SUM($B$34:$I$34)=9),"9 Darter","")</f>
        <v/>
      </c>
      <c r="M29" s="264" t="str">
        <f>IF(AND($M$18=$M$19,$M$18=501,SUM($B$35:$I$359)=9),"9 Darter","")</f>
        <v/>
      </c>
      <c r="N29" s="264" t="str">
        <f>IF(AND($N$18=$N$19,$N$18=501,SUM($B$36:$I$36)=9),"9 Darter","")</f>
        <v/>
      </c>
      <c r="O29" s="264" t="str">
        <f>IF(AND($O$18=$O$19,$O$18=501,SUM($B$37:$I$37)=9),"9 Darter","")</f>
        <v/>
      </c>
      <c r="P29" s="264" t="str">
        <f>IF(AND($P$18=$P$19,$P$18=501,SUM($B$38:$I$38)=9),"9 Darter","")</f>
        <v/>
      </c>
      <c r="Q29" s="264" t="str">
        <f>IF(AND($Q$18=$Q$19,$Q$18=501,SUM($B$39:$I$39)=9),"9 Darter","")</f>
        <v/>
      </c>
      <c r="R29" s="264" t="str">
        <f>IF(AND($Q$14=$Q$15,$Q$14=501,SUM($B$40:$I$40)=9),"9 Darter","")</f>
        <v/>
      </c>
      <c r="S29" s="264" t="str">
        <f>IF(AND($R$14=$R$15,$R$14=501,SUM($B$41:$I$41)=9),"9 Darter","")</f>
        <v/>
      </c>
      <c r="BI29" s="8" t="str">
        <f>BO24</f>
        <v>Dieter</v>
      </c>
      <c r="BK29" s="8">
        <f>SUM(COUNTIF($BA$25:$BI$25,BO24))</f>
        <v>0</v>
      </c>
      <c r="BM29" s="241" t="str">
        <f>IF(BK29&lt;BK30,BK29,IF(BK29=0,"",IF(BK29=1,1,IF(BK29=2,2,IF(BK29=3,3)))))</f>
        <v/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266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Adde</v>
      </c>
      <c r="BK30" s="8">
        <f>SUM(COUNTIF($BA$25:$BI$25,BN24))</f>
        <v>0</v>
      </c>
      <c r="BM30" s="241" t="str">
        <f>IF(BK30&lt;BK29,BK30,IF(BK30=0,"",IF(BK30=1,1,IF(BK30=2,2,IF(BK30=3,3)))))</f>
        <v/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266"/>
      <c r="L31" s="264"/>
      <c r="M31" s="264"/>
      <c r="N31" s="264"/>
      <c r="O31" s="264"/>
      <c r="P31" s="264"/>
      <c r="Q31" s="264"/>
      <c r="R31" s="264"/>
      <c r="S31" s="264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0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92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A92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ref="A93:A100" si="38">IFERROR((IF(ISBLANK(C26:C26),"",LARGE(C26:C26,1)) ),"")</f>
        <v/>
      </c>
      <c r="B93" s="261" t="str">
        <f t="shared" ref="B93:B100" si="39">IFERROR((IF(ISBLANK(D26:D26),"",LARGE(D26:D26,1)) ),"")</f>
        <v/>
      </c>
      <c r="C93" s="261" t="str">
        <f t="shared" ref="C93:C100" si="40">IFERROR((IF(ISBLANK(E26:E26),"",LARGE(E26:E26,1)) ),"")</f>
        <v/>
      </c>
      <c r="D93" s="261" t="str">
        <f t="shared" ref="D93:D100" si="41">IFERROR((IF(ISBLANK(F26:F26),"",LARGE(F26:F26,1)) ),"")</f>
        <v/>
      </c>
      <c r="E93" s="261" t="str">
        <f t="shared" ref="E93:E100" si="42">IFERROR((IF(ISBLANK(G26:G26),"",LARGE(G26:G26,1)) ),"")</f>
        <v/>
      </c>
      <c r="F93" s="261" t="str">
        <f t="shared" ref="F93:F100" si="43">IFERROR((IF(ISBLANK(H26:H26),"",LARGE(H26:H26,1)) ),"")</f>
        <v/>
      </c>
      <c r="G93" s="261" t="str">
        <f t="shared" ref="G93:G100" si="44">IFERROR((IF(ISBLANK(I26:I26),"",LARGE(I26:I26,1)) ),"")</f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8"/>
        <v/>
      </c>
      <c r="B94" s="191" t="str">
        <f t="shared" si="39"/>
        <v/>
      </c>
      <c r="C94" s="191" t="str">
        <f t="shared" si="40"/>
        <v/>
      </c>
      <c r="D94" s="191" t="str">
        <f t="shared" si="41"/>
        <v/>
      </c>
      <c r="E94" s="191" t="str">
        <f t="shared" si="42"/>
        <v/>
      </c>
      <c r="F94" s="191" t="str">
        <f t="shared" si="43"/>
        <v/>
      </c>
      <c r="G94" s="191" t="str">
        <f t="shared" si="44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8"/>
        <v/>
      </c>
      <c r="B95" s="191" t="str">
        <f t="shared" si="39"/>
        <v/>
      </c>
      <c r="C95" s="191" t="str">
        <f t="shared" si="40"/>
        <v/>
      </c>
      <c r="D95" s="191" t="str">
        <f t="shared" si="41"/>
        <v/>
      </c>
      <c r="E95" s="191" t="str">
        <f t="shared" si="42"/>
        <v/>
      </c>
      <c r="F95" s="191" t="str">
        <f t="shared" si="43"/>
        <v/>
      </c>
      <c r="G95" s="191" t="str">
        <f t="shared" si="44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8"/>
        <v/>
      </c>
      <c r="B96" s="191" t="str">
        <f t="shared" si="39"/>
        <v/>
      </c>
      <c r="C96" s="191" t="str">
        <f t="shared" si="40"/>
        <v/>
      </c>
      <c r="D96" s="191" t="str">
        <f t="shared" si="41"/>
        <v/>
      </c>
      <c r="E96" s="191" t="str">
        <f t="shared" si="42"/>
        <v/>
      </c>
      <c r="F96" s="191" t="str">
        <f t="shared" si="43"/>
        <v/>
      </c>
      <c r="G96" s="191" t="str">
        <f t="shared" si="44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8"/>
        <v/>
      </c>
      <c r="B97" s="191" t="str">
        <f t="shared" si="39"/>
        <v/>
      </c>
      <c r="C97" s="191" t="str">
        <f t="shared" si="40"/>
        <v/>
      </c>
      <c r="D97" s="191" t="str">
        <f t="shared" si="41"/>
        <v/>
      </c>
      <c r="E97" s="191" t="str">
        <f t="shared" si="42"/>
        <v/>
      </c>
      <c r="F97" s="191" t="str">
        <f t="shared" si="43"/>
        <v/>
      </c>
      <c r="G97" s="191" t="str">
        <f t="shared" si="44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8"/>
        <v/>
      </c>
      <c r="B98" s="191" t="str">
        <f t="shared" si="39"/>
        <v/>
      </c>
      <c r="C98" s="191" t="str">
        <f t="shared" si="40"/>
        <v/>
      </c>
      <c r="D98" s="191" t="str">
        <f t="shared" si="41"/>
        <v/>
      </c>
      <c r="E98" s="191" t="str">
        <f t="shared" si="42"/>
        <v/>
      </c>
      <c r="F98" s="191" t="str">
        <f t="shared" si="43"/>
        <v/>
      </c>
      <c r="G98" s="191" t="str">
        <f t="shared" si="44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8"/>
        <v/>
      </c>
      <c r="B99" s="191" t="str">
        <f t="shared" si="39"/>
        <v/>
      </c>
      <c r="C99" s="191" t="str">
        <f t="shared" si="40"/>
        <v/>
      </c>
      <c r="D99" s="191" t="str">
        <f t="shared" si="41"/>
        <v/>
      </c>
      <c r="E99" s="191" t="str">
        <f t="shared" si="42"/>
        <v/>
      </c>
      <c r="F99" s="191" t="str">
        <f t="shared" si="43"/>
        <v/>
      </c>
      <c r="G99" s="191" t="str">
        <f t="shared" si="44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8"/>
        <v/>
      </c>
      <c r="B100" s="191" t="str">
        <f t="shared" si="39"/>
        <v/>
      </c>
      <c r="C100" s="191" t="str">
        <f t="shared" si="40"/>
        <v/>
      </c>
      <c r="D100" s="191" t="str">
        <f t="shared" si="41"/>
        <v/>
      </c>
      <c r="E100" s="191" t="str">
        <f t="shared" si="42"/>
        <v/>
      </c>
      <c r="F100" s="191" t="str">
        <f t="shared" si="43"/>
        <v/>
      </c>
      <c r="G100" s="191" t="str">
        <f t="shared" si="44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ref="A101:A108" si="45">IFERROR((IF(ISBLANK(C34:C34),"",LARGE(C34:C34,1)) ),"")</f>
        <v/>
      </c>
      <c r="B101" s="261" t="str">
        <f t="shared" ref="B101:B108" si="46">IFERROR((IF(ISBLANK(D34:D34),"",LARGE(D34:D34,1)) ),"")</f>
        <v/>
      </c>
      <c r="C101" s="261" t="str">
        <f t="shared" ref="C101:C108" si="47">IFERROR((IF(ISBLANK(E34:E34),"",LARGE(E34:E34,1)) ),"")</f>
        <v/>
      </c>
      <c r="D101" s="261" t="str">
        <f t="shared" ref="D101:D108" si="48">IFERROR((IF(ISBLANK(F34:F34),"",LARGE(F34:F34,1)) ),"")</f>
        <v/>
      </c>
      <c r="E101" s="261" t="str">
        <f t="shared" ref="E101:E108" si="49">IFERROR((IF(ISBLANK(G34:G34),"",LARGE(G34:G34,1)) ),"")</f>
        <v/>
      </c>
      <c r="F101" s="261" t="str">
        <f t="shared" ref="F101:F108" si="50">IFERROR((IF(ISBLANK(H34:H34),"",LARGE(H34:H34,1)) ),"")</f>
        <v/>
      </c>
      <c r="G101" s="261" t="str">
        <f t="shared" ref="G101:G108" si="51">IFERROR((IF(ISBLANK(I34:I34),"",LARGE(I34:I34,1)) ),"")</f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si="45"/>
        <v/>
      </c>
      <c r="B102" s="261" t="str">
        <f t="shared" si="46"/>
        <v/>
      </c>
      <c r="C102" s="191" t="str">
        <f t="shared" si="47"/>
        <v/>
      </c>
      <c r="D102" s="191" t="str">
        <f t="shared" si="48"/>
        <v/>
      </c>
      <c r="E102" s="191" t="str">
        <f t="shared" si="49"/>
        <v/>
      </c>
      <c r="F102" s="191" t="str">
        <f t="shared" si="50"/>
        <v/>
      </c>
      <c r="G102" s="191" t="str">
        <f t="shared" si="51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45"/>
        <v/>
      </c>
      <c r="B103" s="261" t="str">
        <f t="shared" si="46"/>
        <v/>
      </c>
      <c r="C103" s="191" t="str">
        <f t="shared" si="47"/>
        <v/>
      </c>
      <c r="D103" s="191" t="str">
        <f t="shared" si="48"/>
        <v/>
      </c>
      <c r="E103" s="191" t="str">
        <f t="shared" si="49"/>
        <v/>
      </c>
      <c r="F103" s="191" t="str">
        <f t="shared" si="50"/>
        <v/>
      </c>
      <c r="G103" s="191" t="str">
        <f t="shared" si="51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45"/>
        <v/>
      </c>
      <c r="B104" s="261" t="str">
        <f t="shared" si="46"/>
        <v/>
      </c>
      <c r="C104" s="191" t="str">
        <f t="shared" si="47"/>
        <v/>
      </c>
      <c r="D104" s="191" t="str">
        <f t="shared" si="48"/>
        <v/>
      </c>
      <c r="E104" s="191" t="str">
        <f t="shared" si="49"/>
        <v/>
      </c>
      <c r="F104" s="191" t="str">
        <f t="shared" si="50"/>
        <v/>
      </c>
      <c r="G104" s="191" t="str">
        <f t="shared" si="51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45"/>
        <v/>
      </c>
      <c r="B105" s="261" t="str">
        <f t="shared" si="46"/>
        <v/>
      </c>
      <c r="C105" s="191" t="str">
        <f t="shared" si="47"/>
        <v/>
      </c>
      <c r="D105" s="191" t="str">
        <f t="shared" si="48"/>
        <v/>
      </c>
      <c r="E105" s="191" t="str">
        <f t="shared" si="49"/>
        <v/>
      </c>
      <c r="F105" s="191" t="str">
        <f t="shared" si="50"/>
        <v/>
      </c>
      <c r="G105" s="191" t="str">
        <f t="shared" si="51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45"/>
        <v/>
      </c>
      <c r="B106" s="261" t="str">
        <f t="shared" si="46"/>
        <v/>
      </c>
      <c r="C106" s="191" t="str">
        <f t="shared" si="47"/>
        <v/>
      </c>
      <c r="D106" s="191" t="str">
        <f t="shared" si="48"/>
        <v/>
      </c>
      <c r="E106" s="191" t="str">
        <f t="shared" si="49"/>
        <v/>
      </c>
      <c r="F106" s="191" t="str">
        <f t="shared" si="50"/>
        <v/>
      </c>
      <c r="G106" s="191" t="str">
        <f t="shared" si="51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45"/>
        <v/>
      </c>
      <c r="B107" s="261" t="str">
        <f t="shared" si="46"/>
        <v/>
      </c>
      <c r="C107" s="191" t="str">
        <f t="shared" si="47"/>
        <v/>
      </c>
      <c r="D107" s="191" t="str">
        <f t="shared" si="48"/>
        <v/>
      </c>
      <c r="E107" s="191" t="str">
        <f t="shared" si="49"/>
        <v/>
      </c>
      <c r="F107" s="191" t="str">
        <f t="shared" si="50"/>
        <v/>
      </c>
      <c r="G107" s="191" t="str">
        <f t="shared" si="51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45"/>
        <v/>
      </c>
      <c r="B108" s="261" t="str">
        <f t="shared" si="46"/>
        <v/>
      </c>
      <c r="C108" s="191" t="str">
        <f t="shared" si="47"/>
        <v/>
      </c>
      <c r="D108" s="191" t="str">
        <f t="shared" si="48"/>
        <v/>
      </c>
      <c r="E108" s="191" t="str">
        <f t="shared" si="49"/>
        <v/>
      </c>
      <c r="F108" s="191" t="str">
        <f t="shared" si="50"/>
        <v/>
      </c>
      <c r="G108" s="191" t="str">
        <f t="shared" si="51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Y1:AY2"/>
    <mergeCell ref="AM2:AT2"/>
    <mergeCell ref="AM4:AT4"/>
    <mergeCell ref="B14:C14"/>
    <mergeCell ref="D14:E14"/>
    <mergeCell ref="F14:G14"/>
    <mergeCell ref="T8:T9"/>
    <mergeCell ref="U8:U9"/>
    <mergeCell ref="AV3:AX3"/>
    <mergeCell ref="AV2:AX2"/>
    <mergeCell ref="AM6:AT6"/>
    <mergeCell ref="AM1:AT1"/>
    <mergeCell ref="AB11:AB12"/>
    <mergeCell ref="AF11:AF12"/>
    <mergeCell ref="AV4:AX4"/>
    <mergeCell ref="AV5:AX5"/>
    <mergeCell ref="K22:K23"/>
    <mergeCell ref="K16:K17"/>
    <mergeCell ref="K25:K26"/>
    <mergeCell ref="K28:K29"/>
    <mergeCell ref="T19:U19"/>
    <mergeCell ref="J15:K15"/>
    <mergeCell ref="I16:J16"/>
    <mergeCell ref="AV6:AX6"/>
    <mergeCell ref="A1:A2"/>
    <mergeCell ref="K2:K3"/>
    <mergeCell ref="K9:K10"/>
    <mergeCell ref="H2:I2"/>
    <mergeCell ref="J3:J7"/>
  </mergeCells>
  <conditionalFormatting sqref="I1:J1">
    <cfRule type="expression" dxfId="214" priority="381">
      <formula>$J$1=501</formula>
    </cfRule>
  </conditionalFormatting>
  <conditionalFormatting sqref="L1:S1">
    <cfRule type="containsText" dxfId="213" priority="379" operator="containsText" text="t">
      <formula>NOT(ISERROR(SEARCH("t",L1)))</formula>
    </cfRule>
  </conditionalFormatting>
  <conditionalFormatting sqref="AH2 X2 L6 X9 M5:M6 AH9 X5:AK5 L1:S1">
    <cfRule type="containsText" dxfId="212" priority="378" operator="containsText" text="Checkout">
      <formula>NOT(ISERROR(SEARCH("Checkout",L1)))</formula>
    </cfRule>
  </conditionalFormatting>
  <conditionalFormatting sqref="B78:I83 H88:I89 H18:I77">
    <cfRule type="cellIs" dxfId="211" priority="359" operator="equal">
      <formula>180</formula>
    </cfRule>
  </conditionalFormatting>
  <conditionalFormatting sqref="L23:S23 L26:S26 L29:S29">
    <cfRule type="containsText" dxfId="210" priority="356" operator="containsText" text="9 Darter">
      <formula>NOT(ISERROR(SEARCH("9 Darter",L23)))</formula>
    </cfRule>
  </conditionalFormatting>
  <conditionalFormatting sqref="L22:S22 L25:S25 L28:S28">
    <cfRule type="containsText" dxfId="209" priority="355" operator="containsText" text="6 Darter">
      <formula>NOT(ISERROR(SEARCH("6 Darter",L22)))</formula>
    </cfRule>
  </conditionalFormatting>
  <conditionalFormatting sqref="B18:G77">
    <cfRule type="cellIs" dxfId="208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7"/>
  <dimension ref="A1:BM77"/>
  <sheetViews>
    <sheetView topLeftCell="A13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1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Spieler'!A22</f>
        <v>Rainer</v>
      </c>
      <c r="M3" s="5" t="str">
        <f>'2 Spieler'!B22</f>
        <v>Thomas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Rainer</v>
      </c>
      <c r="AM3" s="67">
        <f>COUNTIF(L5,301)+COUNTIF(L5,501)</f>
        <v>0</v>
      </c>
      <c r="AN3" s="99" t="str">
        <f>M3</f>
        <v>Thomas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Thomas</v>
      </c>
      <c r="AM6" s="222">
        <f>COUNTIF(L12,301)+COUNTIF(L12,501)</f>
        <v>0</v>
      </c>
      <c r="AN6" s="188" t="str">
        <f>M10</f>
        <v>Rainer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Rainer</v>
      </c>
      <c r="AM9" s="223">
        <f>COUNTIF(L19,301)+COUNTIF(L19,501)</f>
        <v>0</v>
      </c>
      <c r="AN9" s="188" t="str">
        <f>M17</f>
        <v>Thomas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Thomas</v>
      </c>
      <c r="M10" s="205" t="str">
        <f>L3</f>
        <v>Rainer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Rainer</v>
      </c>
      <c r="M17" s="6" t="str">
        <f t="shared" si="4"/>
        <v>Thomas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Thomas</v>
      </c>
      <c r="M21" s="6" t="str">
        <f t="shared" ref="M21:S21" si="8">M10</f>
        <v>Rainer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IFERROR((INDEX(L3:O3,MATCH(MAX(L5:O5),L5:O5,0))),0)</f>
        <v>0</v>
      </c>
      <c r="AL25" s="8">
        <f>COUNTIF($AK$25:$AK$27,AL3)</f>
        <v>0</v>
      </c>
      <c r="AN25" s="8" t="str">
        <f>L3</f>
        <v>Rainer</v>
      </c>
      <c r="AP25" s="74">
        <f>AL25*AU19</f>
        <v>0</v>
      </c>
      <c r="AT25" s="8" t="str">
        <f>IFERROR((INDEX($AN$25:$AN$27,MATCH(MAX($AP$25:$AP$27),$AP$25:$AP$27,0))),0)&amp;" "&amp; AV25&amp;" "&amp;  AP25</f>
        <v>Rainer gewinnt 0</v>
      </c>
      <c r="AV25" s="8" t="s">
        <v>289</v>
      </c>
      <c r="AX25" s="8">
        <f>COUNTIF(AK25:AK27,AN25)</f>
        <v>0</v>
      </c>
      <c r="AZ25" s="8" t="str">
        <f>IFERROR((INDEX($AN$25:$AN$27,MATCH(LARGE($AX$25:$AX$27,1),$AX$25:$AX$27,0))),0)&amp;"  "&amp;$AV$25&amp; "  "&amp;$AP$26</f>
        <v xml:space="preserve">  gewinnt  0</v>
      </c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8">
        <f>COUNTIF($AK$25:$AK$27,AN3)</f>
        <v>0</v>
      </c>
      <c r="AN26" s="8" t="str">
        <f>M3</f>
        <v>Thomas</v>
      </c>
      <c r="AP26" s="74">
        <f>AL26*AU20</f>
        <v>0</v>
      </c>
      <c r="AT26" s="8" t="str">
        <f>IFERROR((INDEX($AN$26:$AN$27,MATCH(MAX($AP$26:$AP$27),$AP$26:$AP$27,0))),0)&amp;"  "</f>
        <v xml:space="preserve">Thomas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Rainer  gewinnt  0</v>
      </c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0">ROUNDUP(L35,2)</f>
        <v>0</v>
      </c>
      <c r="M27" s="165">
        <f t="shared" si="10"/>
        <v>0</v>
      </c>
      <c r="N27" s="165">
        <f t="shared" si="10"/>
        <v>0</v>
      </c>
      <c r="O27" s="165">
        <f t="shared" si="10"/>
        <v>0</v>
      </c>
      <c r="P27" s="165">
        <f t="shared" si="10"/>
        <v>0</v>
      </c>
      <c r="Q27" s="165">
        <f t="shared" si="10"/>
        <v>0</v>
      </c>
      <c r="R27" s="165">
        <f t="shared" si="10"/>
        <v>0</v>
      </c>
      <c r="S27" s="165">
        <f t="shared" si="10"/>
        <v>0</v>
      </c>
      <c r="T27" s="153">
        <f t="shared" si="10"/>
        <v>0</v>
      </c>
      <c r="U27" s="153">
        <f t="shared" si="10"/>
        <v>0</v>
      </c>
      <c r="V27" s="153">
        <f t="shared" si="10"/>
        <v>0</v>
      </c>
      <c r="W27" s="153">
        <f t="shared" si="10"/>
        <v>0</v>
      </c>
      <c r="X27" s="153">
        <f t="shared" si="10"/>
        <v>0</v>
      </c>
      <c r="Y27" s="153">
        <f t="shared" si="10"/>
        <v>0</v>
      </c>
      <c r="Z27" s="153">
        <f t="shared" si="10"/>
        <v>0</v>
      </c>
      <c r="AA27" s="153">
        <f t="shared" si="10"/>
        <v>0</v>
      </c>
      <c r="AB27" s="153">
        <f t="shared" si="10"/>
        <v>0</v>
      </c>
      <c r="AC27" s="153">
        <f t="shared" si="10"/>
        <v>0</v>
      </c>
      <c r="AD27" s="153">
        <f t="shared" si="10"/>
        <v>0</v>
      </c>
      <c r="AE27" s="153">
        <f t="shared" si="10"/>
        <v>0</v>
      </c>
      <c r="AF27" s="153">
        <f t="shared" si="10"/>
        <v>0</v>
      </c>
      <c r="AG27" s="153">
        <f t="shared" si="10"/>
        <v>0</v>
      </c>
      <c r="AH27" s="153">
        <f t="shared" si="10"/>
        <v>0</v>
      </c>
      <c r="AI27" s="153">
        <f t="shared" si="10"/>
        <v>0</v>
      </c>
      <c r="AK27" s="8">
        <f>IFERROR((INDEX(L17:M17,MATCH(MAX(L19:M19),L19:M19,0))),0)</f>
        <v>0</v>
      </c>
      <c r="AL27" s="8">
        <f>COUNTIF($AK$25:$AK$27,AP3)</f>
        <v>0</v>
      </c>
      <c r="AP27" s="74">
        <f>AL27*AU21</f>
        <v>0</v>
      </c>
      <c r="AT27" s="8" t="str">
        <f>IFERROR((INDEX($AN$25:$AN$27,MATCH(MIN($AP$25:$AP$27),$AP$25:$AP$27,0))),0)&amp;"  "</f>
        <v xml:space="preserve">Rainer  </v>
      </c>
      <c r="AX27" s="8">
        <f>COUNTIF(AK25:AK27,AN27)</f>
        <v>3</v>
      </c>
      <c r="AZ27" s="8" t="str">
        <f>IFERROR((INDEX($AN$25:$AN$27,MATCH(LARGE($AX$25:$AX$27,3),$AX$25:$AX$27,0))),0)&amp;"  "&amp;$AV$25&amp; "  "&amp;$AP$25</f>
        <v>Rainer  gewinnt  0</v>
      </c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1">IF(AND($R$14=$R$15,$R$14=301,SUM($B$41:$I$41)=6),"6 Darter","")</f>
        <v/>
      </c>
      <c r="U28" s="149" t="str">
        <f t="shared" si="11"/>
        <v/>
      </c>
      <c r="V28" s="149" t="str">
        <f t="shared" si="11"/>
        <v/>
      </c>
      <c r="W28" s="149" t="str">
        <f t="shared" si="11"/>
        <v/>
      </c>
      <c r="X28" s="149" t="str">
        <f t="shared" si="11"/>
        <v/>
      </c>
      <c r="Y28" s="149" t="str">
        <f t="shared" si="11"/>
        <v/>
      </c>
      <c r="Z28" s="149" t="str">
        <f t="shared" si="11"/>
        <v/>
      </c>
      <c r="AA28" s="149" t="str">
        <f t="shared" si="11"/>
        <v/>
      </c>
      <c r="AB28" s="149" t="str">
        <f t="shared" si="11"/>
        <v/>
      </c>
      <c r="AC28" s="149" t="str">
        <f t="shared" si="11"/>
        <v/>
      </c>
      <c r="AD28" s="149" t="str">
        <f t="shared" si="11"/>
        <v/>
      </c>
      <c r="AE28" s="149" t="str">
        <f>IF(AND($R$14=$R$15,$R$14=301,SUM($B$41:$I$41)=6),"6 Darter","")</f>
        <v/>
      </c>
      <c r="AF28" s="149" t="str">
        <f t="shared" si="11"/>
        <v/>
      </c>
      <c r="AG28" s="149" t="str">
        <f t="shared" si="11"/>
        <v/>
      </c>
      <c r="AH28" s="149" t="str">
        <f t="shared" si="11"/>
        <v/>
      </c>
      <c r="AI28" s="149" t="str">
        <f t="shared" si="11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2">IF(AND($R$14=$R$15,$R$14=501,SUM($B$41:$I$41)=9),"9 Darter","")</f>
        <v/>
      </c>
      <c r="U29" s="149" t="str">
        <f t="shared" si="12"/>
        <v/>
      </c>
      <c r="V29" s="149" t="str">
        <f t="shared" si="12"/>
        <v/>
      </c>
      <c r="W29" s="149" t="str">
        <f t="shared" si="12"/>
        <v/>
      </c>
      <c r="X29" s="149" t="str">
        <f t="shared" si="12"/>
        <v/>
      </c>
      <c r="Y29" s="149" t="str">
        <f t="shared" si="12"/>
        <v/>
      </c>
      <c r="Z29" s="149" t="str">
        <f t="shared" si="12"/>
        <v/>
      </c>
      <c r="AA29" s="149" t="str">
        <f t="shared" si="12"/>
        <v/>
      </c>
      <c r="AB29" s="149" t="str">
        <f t="shared" si="12"/>
        <v/>
      </c>
      <c r="AC29" s="149" t="str">
        <f t="shared" si="12"/>
        <v/>
      </c>
      <c r="AD29" s="149" t="str">
        <f t="shared" si="12"/>
        <v/>
      </c>
      <c r="AE29" s="149" t="str">
        <f t="shared" si="12"/>
        <v/>
      </c>
      <c r="AF29" s="149" t="str">
        <f t="shared" si="12"/>
        <v/>
      </c>
      <c r="AG29" s="149" t="str">
        <f t="shared" si="12"/>
        <v/>
      </c>
      <c r="AH29" s="149" t="str">
        <f t="shared" si="12"/>
        <v/>
      </c>
      <c r="AI29" s="149" t="str">
        <f t="shared" si="12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3">ROUNDUP(M36,2)</f>
        <v>0</v>
      </c>
      <c r="N30" s="165">
        <f t="shared" si="13"/>
        <v>0</v>
      </c>
      <c r="O30" s="165">
        <f t="shared" si="13"/>
        <v>0</v>
      </c>
      <c r="P30" s="165">
        <f t="shared" si="13"/>
        <v>0</v>
      </c>
      <c r="Q30" s="165">
        <f t="shared" si="13"/>
        <v>0</v>
      </c>
      <c r="R30" s="165">
        <f t="shared" si="13"/>
        <v>0</v>
      </c>
      <c r="S30" s="165">
        <f>ROUNDUP(S36,2)</f>
        <v>0</v>
      </c>
      <c r="T30" s="150">
        <f t="shared" ref="T30:AI30" si="14">ROUNDUP(T36,2)</f>
        <v>0</v>
      </c>
      <c r="U30" s="150">
        <f t="shared" si="14"/>
        <v>0</v>
      </c>
      <c r="V30" s="150">
        <f t="shared" si="14"/>
        <v>0</v>
      </c>
      <c r="W30" s="150">
        <f t="shared" si="14"/>
        <v>0</v>
      </c>
      <c r="X30" s="150">
        <f t="shared" si="14"/>
        <v>0</v>
      </c>
      <c r="Y30" s="150">
        <f t="shared" si="14"/>
        <v>0</v>
      </c>
      <c r="Z30" s="150">
        <f t="shared" si="14"/>
        <v>0</v>
      </c>
      <c r="AA30" s="150">
        <f t="shared" si="14"/>
        <v>0</v>
      </c>
      <c r="AB30" s="150">
        <f t="shared" si="14"/>
        <v>0</v>
      </c>
      <c r="AC30" s="150">
        <f t="shared" si="14"/>
        <v>0</v>
      </c>
      <c r="AD30" s="150">
        <f t="shared" si="14"/>
        <v>0</v>
      </c>
      <c r="AE30" s="150">
        <f t="shared" si="14"/>
        <v>0</v>
      </c>
      <c r="AF30" s="150">
        <f t="shared" si="14"/>
        <v>0</v>
      </c>
      <c r="AG30" s="150">
        <f t="shared" si="14"/>
        <v>0</v>
      </c>
      <c r="AH30" s="150">
        <f t="shared" si="14"/>
        <v>0</v>
      </c>
      <c r="AI30" s="150">
        <f t="shared" si="14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5">IF(ISERROR(AVERAGE(M5/M31)),0,AVERAGE(M5/M31))*3</f>
        <v>0</v>
      </c>
      <c r="N34" s="163">
        <f t="shared" si="15"/>
        <v>0</v>
      </c>
      <c r="O34" s="163">
        <f t="shared" si="15"/>
        <v>0</v>
      </c>
      <c r="P34" s="163">
        <f t="shared" si="15"/>
        <v>0</v>
      </c>
      <c r="Q34" s="163">
        <f t="shared" si="15"/>
        <v>0</v>
      </c>
      <c r="R34" s="163">
        <f t="shared" si="15"/>
        <v>0</v>
      </c>
      <c r="S34" s="163">
        <f t="shared" si="15"/>
        <v>0</v>
      </c>
      <c r="T34" s="151">
        <f t="shared" si="15"/>
        <v>0</v>
      </c>
      <c r="U34" s="151">
        <f t="shared" si="15"/>
        <v>0</v>
      </c>
      <c r="V34" s="151">
        <f t="shared" si="15"/>
        <v>0</v>
      </c>
      <c r="W34" s="151">
        <f t="shared" si="15"/>
        <v>0</v>
      </c>
      <c r="X34" s="151">
        <f t="shared" si="15"/>
        <v>0</v>
      </c>
      <c r="Y34" s="151">
        <f t="shared" si="15"/>
        <v>0</v>
      </c>
      <c r="Z34" s="151">
        <f t="shared" si="15"/>
        <v>0</v>
      </c>
      <c r="AA34" s="151">
        <f t="shared" si="15"/>
        <v>0</v>
      </c>
      <c r="AB34" s="151">
        <f t="shared" si="15"/>
        <v>0</v>
      </c>
      <c r="AC34" s="151">
        <f t="shared" si="15"/>
        <v>0</v>
      </c>
      <c r="AD34" s="151">
        <f t="shared" si="15"/>
        <v>0</v>
      </c>
      <c r="AE34" s="151">
        <f t="shared" si="15"/>
        <v>0</v>
      </c>
      <c r="AF34" s="151">
        <f t="shared" si="15"/>
        <v>0</v>
      </c>
      <c r="AG34" s="151">
        <f t="shared" si="15"/>
        <v>0</v>
      </c>
      <c r="AH34" s="151">
        <f t="shared" si="15"/>
        <v>0</v>
      </c>
      <c r="AI34" s="151">
        <f t="shared" si="15"/>
        <v>0</v>
      </c>
      <c r="AJ34" s="191" t="str">
        <f>IFERROR((IF(ISBLANK(C18:C18),"",LARGE(C18:C18,1)) ),"")</f>
        <v/>
      </c>
      <c r="AK34" s="191" t="str">
        <f t="shared" ref="AK34:AO35" si="16">IFERROR((IF(ISBLANK(D18:D18),"",LARGE(D18:D18,1)) ),"")</f>
        <v/>
      </c>
      <c r="AL34" s="191" t="str">
        <f t="shared" si="16"/>
        <v/>
      </c>
      <c r="AM34" s="191" t="str">
        <f t="shared" si="16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7">IF(ISERROR(AVERAGE(M12/M32)),0,AVERAGE(M12/M32))*3</f>
        <v>0</v>
      </c>
      <c r="N35" s="163">
        <f t="shared" si="17"/>
        <v>0</v>
      </c>
      <c r="O35" s="163">
        <f t="shared" si="17"/>
        <v>0</v>
      </c>
      <c r="P35" s="163">
        <f t="shared" si="17"/>
        <v>0</v>
      </c>
      <c r="Q35" s="163">
        <f t="shared" si="17"/>
        <v>0</v>
      </c>
      <c r="R35" s="163">
        <f t="shared" si="17"/>
        <v>0</v>
      </c>
      <c r="S35" s="163">
        <f t="shared" si="17"/>
        <v>0</v>
      </c>
      <c r="T35" s="151">
        <f t="shared" ref="T35:AI35" si="18">IF(ISERROR(AVERAGE(T12/T32)),0,AVERAGE(T12/T32)*3)</f>
        <v>0</v>
      </c>
      <c r="U35" s="151">
        <f t="shared" si="18"/>
        <v>0</v>
      </c>
      <c r="V35" s="151">
        <f t="shared" si="18"/>
        <v>0</v>
      </c>
      <c r="W35" s="151">
        <f t="shared" si="18"/>
        <v>0</v>
      </c>
      <c r="X35" s="151">
        <f t="shared" si="18"/>
        <v>0</v>
      </c>
      <c r="Y35" s="151">
        <f t="shared" si="18"/>
        <v>0</v>
      </c>
      <c r="Z35" s="151">
        <f t="shared" si="18"/>
        <v>0</v>
      </c>
      <c r="AA35" s="151">
        <f t="shared" si="18"/>
        <v>0</v>
      </c>
      <c r="AB35" s="151">
        <f t="shared" si="18"/>
        <v>0</v>
      </c>
      <c r="AC35" s="151">
        <f t="shared" si="18"/>
        <v>0</v>
      </c>
      <c r="AD35" s="151">
        <f t="shared" si="18"/>
        <v>0</v>
      </c>
      <c r="AE35" s="151">
        <f t="shared" si="18"/>
        <v>0</v>
      </c>
      <c r="AF35" s="151">
        <f t="shared" si="18"/>
        <v>0</v>
      </c>
      <c r="AG35" s="151">
        <f t="shared" si="18"/>
        <v>0</v>
      </c>
      <c r="AH35" s="151">
        <f t="shared" si="18"/>
        <v>0</v>
      </c>
      <c r="AI35" s="151">
        <f t="shared" si="18"/>
        <v>0</v>
      </c>
      <c r="AJ35" s="191" t="str">
        <f>IFERROR((IF(ISBLANK(C19:C19),"",LARGE(C19:C19,1)) ),"")</f>
        <v/>
      </c>
      <c r="AK35" s="191" t="str">
        <f t="shared" si="16"/>
        <v/>
      </c>
      <c r="AL35" s="191" t="str">
        <f t="shared" si="16"/>
        <v/>
      </c>
      <c r="AM35" s="191" t="str">
        <f t="shared" si="16"/>
        <v/>
      </c>
      <c r="AN35" s="191" t="str">
        <f t="shared" si="16"/>
        <v/>
      </c>
      <c r="AO35" s="191" t="str">
        <f t="shared" si="16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19">IF(ISERROR(AVERAGE(N19/N33)),0,AVERAGE(M151/N33))*3</f>
        <v>0</v>
      </c>
      <c r="O36" s="163">
        <f t="shared" si="19"/>
        <v>0</v>
      </c>
      <c r="P36" s="163">
        <f t="shared" si="19"/>
        <v>0</v>
      </c>
      <c r="Q36" s="163">
        <f t="shared" si="19"/>
        <v>0</v>
      </c>
      <c r="R36" s="163">
        <f t="shared" si="19"/>
        <v>0</v>
      </c>
      <c r="S36" s="163">
        <f t="shared" si="19"/>
        <v>0</v>
      </c>
      <c r="T36" s="151">
        <f t="shared" ref="T36:AI36" si="20">IF(ISERROR(AVERAGE(T19/T33)),0,AVERAGE(T19/T33))*3</f>
        <v>0</v>
      </c>
      <c r="U36" s="151">
        <f t="shared" si="20"/>
        <v>0</v>
      </c>
      <c r="V36" s="151">
        <f t="shared" si="20"/>
        <v>0</v>
      </c>
      <c r="W36" s="151">
        <f t="shared" si="20"/>
        <v>0</v>
      </c>
      <c r="X36" s="151">
        <f t="shared" si="20"/>
        <v>0</v>
      </c>
      <c r="Y36" s="151">
        <f t="shared" si="20"/>
        <v>0</v>
      </c>
      <c r="Z36" s="151">
        <f t="shared" si="20"/>
        <v>0</v>
      </c>
      <c r="AA36" s="151">
        <f t="shared" si="20"/>
        <v>0</v>
      </c>
      <c r="AB36" s="151">
        <f t="shared" si="20"/>
        <v>0</v>
      </c>
      <c r="AC36" s="151">
        <f t="shared" si="20"/>
        <v>0</v>
      </c>
      <c r="AD36" s="151">
        <f t="shared" si="20"/>
        <v>0</v>
      </c>
      <c r="AE36" s="151">
        <f t="shared" si="20"/>
        <v>0</v>
      </c>
      <c r="AF36" s="151">
        <f t="shared" si="20"/>
        <v>0</v>
      </c>
      <c r="AG36" s="151">
        <f t="shared" si="20"/>
        <v>0</v>
      </c>
      <c r="AH36" s="151">
        <f t="shared" si="20"/>
        <v>0</v>
      </c>
      <c r="AI36" s="151">
        <f t="shared" si="20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1">IFERROR((IF(ISBLANK(A26:A26),"",LARGE(A26:A26,1)) ),"")</f>
        <v/>
      </c>
      <c r="AI42" s="191" t="str">
        <f t="shared" si="21"/>
        <v/>
      </c>
      <c r="AJ42" s="191" t="str">
        <f t="shared" si="21"/>
        <v/>
      </c>
      <c r="AK42" s="191" t="str">
        <f t="shared" ref="AK42:AO43" si="22">IFERROR((IF(ISBLANK(D26:D26),"",LARGE(D26:D26,1)) ),"")</f>
        <v/>
      </c>
      <c r="AL42" s="191" t="str">
        <f t="shared" si="22"/>
        <v/>
      </c>
      <c r="AM42" s="191" t="str">
        <f t="shared" si="22"/>
        <v/>
      </c>
      <c r="AN42" s="191" t="str">
        <f t="shared" si="22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1"/>
        <v/>
      </c>
      <c r="AI43" s="191" t="str">
        <f t="shared" si="21"/>
        <v/>
      </c>
      <c r="AJ43" s="191" t="str">
        <f t="shared" si="21"/>
        <v/>
      </c>
      <c r="AK43" s="191" t="str">
        <f t="shared" si="22"/>
        <v/>
      </c>
      <c r="AL43" s="191" t="str">
        <f t="shared" si="22"/>
        <v/>
      </c>
      <c r="AM43" s="191" t="str">
        <f t="shared" si="22"/>
        <v/>
      </c>
      <c r="AN43" s="191" t="str">
        <f t="shared" si="22"/>
        <v/>
      </c>
      <c r="AO43" s="191" t="str">
        <f t="shared" si="22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3">IFERROR((IF(ISBLANK(D34:D34),"",LARGE(D34:D34,1)) ),"")</f>
        <v/>
      </c>
      <c r="AL50" s="191" t="str">
        <f t="shared" si="23"/>
        <v/>
      </c>
      <c r="AM50" s="191" t="str">
        <f t="shared" si="23"/>
        <v/>
      </c>
      <c r="AN50" s="191" t="str">
        <f t="shared" si="23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3"/>
        <v/>
      </c>
      <c r="AL51" s="191" t="str">
        <f t="shared" si="23"/>
        <v/>
      </c>
      <c r="AM51" s="191" t="str">
        <f t="shared" si="23"/>
        <v/>
      </c>
      <c r="AN51" s="191" t="str">
        <f t="shared" si="23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207" priority="136">
      <formula>$J$1=501</formula>
    </cfRule>
  </conditionalFormatting>
  <conditionalFormatting sqref="L7:AI7 L14:AI15 L1:AI1">
    <cfRule type="containsText" dxfId="206" priority="134" operator="containsText" text="t">
      <formula>NOT(ISERROR(SEARCH("t",L1)))</formula>
    </cfRule>
  </conditionalFormatting>
  <conditionalFormatting sqref="AX2 AN2 AX8 M1:M7 L6:L7 N7:AI7 L14 N14:AI14 L1 N1:AI1 AN8:AN9 AN5 M10:M14">
    <cfRule type="containsText" dxfId="205" priority="133" operator="containsText" text="Checkout">
      <formula>NOT(ISERROR(SEARCH("Checkout",L1)))</formula>
    </cfRule>
  </conditionalFormatting>
  <conditionalFormatting sqref="B18:I89">
    <cfRule type="cellIs" dxfId="204" priority="106" operator="equal">
      <formula>180</formula>
    </cfRule>
  </conditionalFormatting>
  <conditionalFormatting sqref="L23:AI23 L26:AI26 L29:AI29">
    <cfRule type="containsText" dxfId="203" priority="103" operator="containsText" text="9 Darter">
      <formula>NOT(ISERROR(SEARCH("9 Darter",L23)))</formula>
    </cfRule>
  </conditionalFormatting>
  <conditionalFormatting sqref="L22:AI22 L25:AI25 L28:AI28">
    <cfRule type="containsText" dxfId="202" priority="102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4577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24577" r:id="rId4" name="SpinButton1"/>
      </mc:Fallback>
    </mc:AlternateContent>
    <mc:AlternateContent xmlns:mc="http://schemas.openxmlformats.org/markup-compatibility/2006">
      <mc:Choice Requires="x14">
        <control shapeId="24578" r:id="rId6" name="Button 2">
          <controlPr defaultSize="0" print="0" autoFill="0" autoPict="0" macro="[0]!Makro21">
            <anchor moveWithCells="1" sizeWithCells="1">
              <from>
                <xdr:col>7</xdr:col>
                <xdr:colOff>171450</xdr:colOff>
                <xdr:row>4</xdr:row>
                <xdr:rowOff>38100</xdr:rowOff>
              </from>
              <to>
                <xdr:col>9</xdr:col>
                <xdr:colOff>285750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8"/>
  <dimension ref="A1:BM77"/>
  <sheetViews>
    <sheetView topLeftCell="A14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1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Spieler'!A23</f>
        <v>Dieter M</v>
      </c>
      <c r="M3" s="5" t="str">
        <f>'2 Spieler'!B23</f>
        <v>Rommet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Dieter M</v>
      </c>
      <c r="AM3" s="67">
        <f>COUNTIF(L5,301)+COUNTIF(L5,501)</f>
        <v>0</v>
      </c>
      <c r="AN3" s="99" t="str">
        <f>M3</f>
        <v>Rommet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Rommet</v>
      </c>
      <c r="AM6" s="222">
        <f>COUNTIF(L12,301)+COUNTIF(L12,501)</f>
        <v>0</v>
      </c>
      <c r="AN6" s="188" t="str">
        <f>M10</f>
        <v>Dieter M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Dieter M</v>
      </c>
      <c r="AM9" s="223">
        <f>COUNTIF(L19,301)+COUNTIF(L19,501)</f>
        <v>0</v>
      </c>
      <c r="AN9" s="188" t="str">
        <f>M17</f>
        <v>Rommet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Rommet</v>
      </c>
      <c r="M10" s="205" t="str">
        <f>L3</f>
        <v>Dieter M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Dieter M</v>
      </c>
      <c r="M17" s="6" t="str">
        <f t="shared" si="4"/>
        <v>Rommet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Rommet</v>
      </c>
      <c r="M21" s="6" t="str">
        <f t="shared" ref="M21:S21" si="8">M10</f>
        <v>Dieter M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IFERROR((INDEX(L3:O3,MATCH(MAX(L5:O5),L5:O5,0))),0)</f>
        <v>0</v>
      </c>
      <c r="AL25" s="8">
        <f>COUNTIF($AK$25:$AK$27,AL3)</f>
        <v>0</v>
      </c>
      <c r="AN25" s="8" t="str">
        <f>L3</f>
        <v>Dieter M</v>
      </c>
      <c r="AP25" s="74">
        <f>AL25*AU19</f>
        <v>0</v>
      </c>
      <c r="AT25" s="8" t="str">
        <f>IFERROR((INDEX($AN$25:$AN$27,MATCH(MAX($AP$25:$AP$27),$AP$25:$AP$27,0))),0)&amp;" "&amp; AV25&amp;" "&amp;  AP25</f>
        <v>Dieter M gewinnt 0</v>
      </c>
      <c r="AV25" s="8" t="s">
        <v>289</v>
      </c>
      <c r="AX25" s="8">
        <f>COUNTIF(AK25:AK27,AN25)</f>
        <v>0</v>
      </c>
      <c r="AZ25" s="8" t="str">
        <f>IFERROR((INDEX($AN$25:$AN$27,MATCH(LARGE($AX$25:$AX$27,1),$AX$25:$AX$27,0))),0)&amp;"  "&amp;$AV$25&amp; "  "&amp;$AP$26</f>
        <v xml:space="preserve">  gewinnt  0</v>
      </c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8">
        <f>COUNTIF($AK$25:$AK$27,AN3)</f>
        <v>0</v>
      </c>
      <c r="AN26" s="8" t="str">
        <f>M3</f>
        <v>Rommet</v>
      </c>
      <c r="AP26" s="74">
        <f>AL26*AU20</f>
        <v>0</v>
      </c>
      <c r="AT26" s="8" t="str">
        <f>IFERROR((INDEX($AN$26:$AN$27,MATCH(MAX($AP$26:$AP$27),$AP$26:$AP$27,0))),0)&amp;"  "</f>
        <v xml:space="preserve">Rommet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Dieter M  gewinnt  0</v>
      </c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0">ROUNDUP(L35,2)</f>
        <v>0</v>
      </c>
      <c r="M27" s="165">
        <f t="shared" si="10"/>
        <v>0</v>
      </c>
      <c r="N27" s="165">
        <f t="shared" si="10"/>
        <v>0</v>
      </c>
      <c r="O27" s="165">
        <f t="shared" si="10"/>
        <v>0</v>
      </c>
      <c r="P27" s="165">
        <f t="shared" si="10"/>
        <v>0</v>
      </c>
      <c r="Q27" s="165">
        <f t="shared" si="10"/>
        <v>0</v>
      </c>
      <c r="R27" s="165">
        <f t="shared" si="10"/>
        <v>0</v>
      </c>
      <c r="S27" s="165">
        <f t="shared" si="10"/>
        <v>0</v>
      </c>
      <c r="T27" s="153">
        <f t="shared" si="10"/>
        <v>0</v>
      </c>
      <c r="U27" s="153">
        <f t="shared" si="10"/>
        <v>0</v>
      </c>
      <c r="V27" s="153">
        <f t="shared" si="10"/>
        <v>0</v>
      </c>
      <c r="W27" s="153">
        <f t="shared" si="10"/>
        <v>0</v>
      </c>
      <c r="X27" s="153">
        <f t="shared" si="10"/>
        <v>0</v>
      </c>
      <c r="Y27" s="153">
        <f t="shared" si="10"/>
        <v>0</v>
      </c>
      <c r="Z27" s="153">
        <f t="shared" si="10"/>
        <v>0</v>
      </c>
      <c r="AA27" s="153">
        <f t="shared" si="10"/>
        <v>0</v>
      </c>
      <c r="AB27" s="153">
        <f t="shared" si="10"/>
        <v>0</v>
      </c>
      <c r="AC27" s="153">
        <f t="shared" si="10"/>
        <v>0</v>
      </c>
      <c r="AD27" s="153">
        <f t="shared" si="10"/>
        <v>0</v>
      </c>
      <c r="AE27" s="153">
        <f t="shared" si="10"/>
        <v>0</v>
      </c>
      <c r="AF27" s="153">
        <f t="shared" si="10"/>
        <v>0</v>
      </c>
      <c r="AG27" s="153">
        <f t="shared" si="10"/>
        <v>0</v>
      </c>
      <c r="AH27" s="153">
        <f t="shared" si="10"/>
        <v>0</v>
      </c>
      <c r="AI27" s="153">
        <f t="shared" si="10"/>
        <v>0</v>
      </c>
      <c r="AK27" s="8">
        <f>IFERROR((INDEX(L17:M17,MATCH(MAX(L19:M19),L19:M19,0))),0)</f>
        <v>0</v>
      </c>
      <c r="AL27" s="8">
        <f>COUNTIF($AK$25:$AK$27,AP3)</f>
        <v>0</v>
      </c>
      <c r="AP27" s="74">
        <f>AL27*AU21</f>
        <v>0</v>
      </c>
      <c r="AT27" s="8" t="str">
        <f>IFERROR((INDEX($AN$25:$AN$27,MATCH(MIN($AP$25:$AP$27),$AP$25:$AP$27,0))),0)&amp;"  "</f>
        <v xml:space="preserve">Dieter M  </v>
      </c>
      <c r="AX27" s="8">
        <f>COUNTIF(AK25:AK27,AN27)</f>
        <v>3</v>
      </c>
      <c r="AZ27" s="8" t="str">
        <f>IFERROR((INDEX($AN$25:$AN$27,MATCH(LARGE($AX$25:$AX$27,3),$AX$25:$AX$27,0))),0)&amp;"  "&amp;$AV$25&amp; "  "&amp;$AP$25</f>
        <v>Dieter M  gewinnt  0</v>
      </c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1">IF(AND($R$14=$R$15,$R$14=301,SUM($B$41:$I$41)=6),"6 Darter","")</f>
        <v/>
      </c>
      <c r="U28" s="149" t="str">
        <f t="shared" si="11"/>
        <v/>
      </c>
      <c r="V28" s="149" t="str">
        <f t="shared" si="11"/>
        <v/>
      </c>
      <c r="W28" s="149" t="str">
        <f t="shared" si="11"/>
        <v/>
      </c>
      <c r="X28" s="149" t="str">
        <f t="shared" si="11"/>
        <v/>
      </c>
      <c r="Y28" s="149" t="str">
        <f t="shared" si="11"/>
        <v/>
      </c>
      <c r="Z28" s="149" t="str">
        <f t="shared" si="11"/>
        <v/>
      </c>
      <c r="AA28" s="149" t="str">
        <f t="shared" si="11"/>
        <v/>
      </c>
      <c r="AB28" s="149" t="str">
        <f t="shared" si="11"/>
        <v/>
      </c>
      <c r="AC28" s="149" t="str">
        <f t="shared" si="11"/>
        <v/>
      </c>
      <c r="AD28" s="149" t="str">
        <f t="shared" si="11"/>
        <v/>
      </c>
      <c r="AE28" s="149" t="str">
        <f>IF(AND($R$14=$R$15,$R$14=301,SUM($B$41:$I$41)=6),"6 Darter","")</f>
        <v/>
      </c>
      <c r="AF28" s="149" t="str">
        <f t="shared" si="11"/>
        <v/>
      </c>
      <c r="AG28" s="149" t="str">
        <f t="shared" si="11"/>
        <v/>
      </c>
      <c r="AH28" s="149" t="str">
        <f t="shared" si="11"/>
        <v/>
      </c>
      <c r="AI28" s="149" t="str">
        <f t="shared" si="11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2">IF(AND($R$14=$R$15,$R$14=501,SUM($B$41:$I$41)=9),"9 Darter","")</f>
        <v/>
      </c>
      <c r="U29" s="149" t="str">
        <f t="shared" si="12"/>
        <v/>
      </c>
      <c r="V29" s="149" t="str">
        <f t="shared" si="12"/>
        <v/>
      </c>
      <c r="W29" s="149" t="str">
        <f t="shared" si="12"/>
        <v/>
      </c>
      <c r="X29" s="149" t="str">
        <f t="shared" si="12"/>
        <v/>
      </c>
      <c r="Y29" s="149" t="str">
        <f t="shared" si="12"/>
        <v/>
      </c>
      <c r="Z29" s="149" t="str">
        <f t="shared" si="12"/>
        <v/>
      </c>
      <c r="AA29" s="149" t="str">
        <f t="shared" si="12"/>
        <v/>
      </c>
      <c r="AB29" s="149" t="str">
        <f t="shared" si="12"/>
        <v/>
      </c>
      <c r="AC29" s="149" t="str">
        <f t="shared" si="12"/>
        <v/>
      </c>
      <c r="AD29" s="149" t="str">
        <f t="shared" si="12"/>
        <v/>
      </c>
      <c r="AE29" s="149" t="str">
        <f t="shared" si="12"/>
        <v/>
      </c>
      <c r="AF29" s="149" t="str">
        <f t="shared" si="12"/>
        <v/>
      </c>
      <c r="AG29" s="149" t="str">
        <f t="shared" si="12"/>
        <v/>
      </c>
      <c r="AH29" s="149" t="str">
        <f t="shared" si="12"/>
        <v/>
      </c>
      <c r="AI29" s="149" t="str">
        <f t="shared" si="12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3">ROUNDUP(M36,2)</f>
        <v>0</v>
      </c>
      <c r="N30" s="165">
        <f t="shared" si="13"/>
        <v>0</v>
      </c>
      <c r="O30" s="165">
        <f t="shared" si="13"/>
        <v>0</v>
      </c>
      <c r="P30" s="165">
        <f t="shared" si="13"/>
        <v>0</v>
      </c>
      <c r="Q30" s="165">
        <f t="shared" si="13"/>
        <v>0</v>
      </c>
      <c r="R30" s="165">
        <f t="shared" si="13"/>
        <v>0</v>
      </c>
      <c r="S30" s="165">
        <f>ROUNDUP(S36,2)</f>
        <v>0</v>
      </c>
      <c r="T30" s="150">
        <f t="shared" ref="T30:AI30" si="14">ROUNDUP(T36,2)</f>
        <v>0</v>
      </c>
      <c r="U30" s="150">
        <f t="shared" si="14"/>
        <v>0</v>
      </c>
      <c r="V30" s="150">
        <f t="shared" si="14"/>
        <v>0</v>
      </c>
      <c r="W30" s="150">
        <f t="shared" si="14"/>
        <v>0</v>
      </c>
      <c r="X30" s="150">
        <f t="shared" si="14"/>
        <v>0</v>
      </c>
      <c r="Y30" s="150">
        <f t="shared" si="14"/>
        <v>0</v>
      </c>
      <c r="Z30" s="150">
        <f t="shared" si="14"/>
        <v>0</v>
      </c>
      <c r="AA30" s="150">
        <f t="shared" si="14"/>
        <v>0</v>
      </c>
      <c r="AB30" s="150">
        <f t="shared" si="14"/>
        <v>0</v>
      </c>
      <c r="AC30" s="150">
        <f t="shared" si="14"/>
        <v>0</v>
      </c>
      <c r="AD30" s="150">
        <f t="shared" si="14"/>
        <v>0</v>
      </c>
      <c r="AE30" s="150">
        <f t="shared" si="14"/>
        <v>0</v>
      </c>
      <c r="AF30" s="150">
        <f t="shared" si="14"/>
        <v>0</v>
      </c>
      <c r="AG30" s="150">
        <f t="shared" si="14"/>
        <v>0</v>
      </c>
      <c r="AH30" s="150">
        <f t="shared" si="14"/>
        <v>0</v>
      </c>
      <c r="AI30" s="150">
        <f t="shared" si="14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5">IF(ISERROR(AVERAGE(M5/M31)),0,AVERAGE(M5/M31))*3</f>
        <v>0</v>
      </c>
      <c r="N34" s="163">
        <f t="shared" si="15"/>
        <v>0</v>
      </c>
      <c r="O34" s="163">
        <f t="shared" si="15"/>
        <v>0</v>
      </c>
      <c r="P34" s="163">
        <f t="shared" si="15"/>
        <v>0</v>
      </c>
      <c r="Q34" s="163">
        <f t="shared" si="15"/>
        <v>0</v>
      </c>
      <c r="R34" s="163">
        <f t="shared" si="15"/>
        <v>0</v>
      </c>
      <c r="S34" s="163">
        <f t="shared" si="15"/>
        <v>0</v>
      </c>
      <c r="T34" s="151">
        <f t="shared" si="15"/>
        <v>0</v>
      </c>
      <c r="U34" s="151">
        <f t="shared" si="15"/>
        <v>0</v>
      </c>
      <c r="V34" s="151">
        <f t="shared" si="15"/>
        <v>0</v>
      </c>
      <c r="W34" s="151">
        <f t="shared" si="15"/>
        <v>0</v>
      </c>
      <c r="X34" s="151">
        <f t="shared" si="15"/>
        <v>0</v>
      </c>
      <c r="Y34" s="151">
        <f t="shared" si="15"/>
        <v>0</v>
      </c>
      <c r="Z34" s="151">
        <f t="shared" si="15"/>
        <v>0</v>
      </c>
      <c r="AA34" s="151">
        <f t="shared" si="15"/>
        <v>0</v>
      </c>
      <c r="AB34" s="151">
        <f t="shared" si="15"/>
        <v>0</v>
      </c>
      <c r="AC34" s="151">
        <f t="shared" si="15"/>
        <v>0</v>
      </c>
      <c r="AD34" s="151">
        <f t="shared" si="15"/>
        <v>0</v>
      </c>
      <c r="AE34" s="151">
        <f t="shared" si="15"/>
        <v>0</v>
      </c>
      <c r="AF34" s="151">
        <f t="shared" si="15"/>
        <v>0</v>
      </c>
      <c r="AG34" s="151">
        <f t="shared" si="15"/>
        <v>0</v>
      </c>
      <c r="AH34" s="151">
        <f t="shared" si="15"/>
        <v>0</v>
      </c>
      <c r="AI34" s="151">
        <f t="shared" si="15"/>
        <v>0</v>
      </c>
      <c r="AJ34" s="191" t="str">
        <f>IFERROR((IF(ISBLANK(C18:C18),"",LARGE(C18:C18,1)) ),"")</f>
        <v/>
      </c>
      <c r="AK34" s="191" t="str">
        <f t="shared" ref="AK34:AO35" si="16">IFERROR((IF(ISBLANK(D18:D18),"",LARGE(D18:D18,1)) ),"")</f>
        <v/>
      </c>
      <c r="AL34" s="191" t="str">
        <f t="shared" si="16"/>
        <v/>
      </c>
      <c r="AM34" s="191" t="str">
        <f t="shared" si="16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7">IF(ISERROR(AVERAGE(M12/M32)),0,AVERAGE(M12/M32))*3</f>
        <v>0</v>
      </c>
      <c r="N35" s="163">
        <f t="shared" si="17"/>
        <v>0</v>
      </c>
      <c r="O35" s="163">
        <f t="shared" si="17"/>
        <v>0</v>
      </c>
      <c r="P35" s="163">
        <f t="shared" si="17"/>
        <v>0</v>
      </c>
      <c r="Q35" s="163">
        <f t="shared" si="17"/>
        <v>0</v>
      </c>
      <c r="R35" s="163">
        <f t="shared" si="17"/>
        <v>0</v>
      </c>
      <c r="S35" s="163">
        <f t="shared" si="17"/>
        <v>0</v>
      </c>
      <c r="T35" s="151">
        <f t="shared" ref="T35:AI35" si="18">IF(ISERROR(AVERAGE(T12/T32)),0,AVERAGE(T12/T32)*3)</f>
        <v>0</v>
      </c>
      <c r="U35" s="151">
        <f t="shared" si="18"/>
        <v>0</v>
      </c>
      <c r="V35" s="151">
        <f t="shared" si="18"/>
        <v>0</v>
      </c>
      <c r="W35" s="151">
        <f t="shared" si="18"/>
        <v>0</v>
      </c>
      <c r="X35" s="151">
        <f t="shared" si="18"/>
        <v>0</v>
      </c>
      <c r="Y35" s="151">
        <f t="shared" si="18"/>
        <v>0</v>
      </c>
      <c r="Z35" s="151">
        <f t="shared" si="18"/>
        <v>0</v>
      </c>
      <c r="AA35" s="151">
        <f t="shared" si="18"/>
        <v>0</v>
      </c>
      <c r="AB35" s="151">
        <f t="shared" si="18"/>
        <v>0</v>
      </c>
      <c r="AC35" s="151">
        <f t="shared" si="18"/>
        <v>0</v>
      </c>
      <c r="AD35" s="151">
        <f t="shared" si="18"/>
        <v>0</v>
      </c>
      <c r="AE35" s="151">
        <f t="shared" si="18"/>
        <v>0</v>
      </c>
      <c r="AF35" s="151">
        <f t="shared" si="18"/>
        <v>0</v>
      </c>
      <c r="AG35" s="151">
        <f t="shared" si="18"/>
        <v>0</v>
      </c>
      <c r="AH35" s="151">
        <f t="shared" si="18"/>
        <v>0</v>
      </c>
      <c r="AI35" s="151">
        <f t="shared" si="18"/>
        <v>0</v>
      </c>
      <c r="AJ35" s="191" t="str">
        <f>IFERROR((IF(ISBLANK(C19:C19),"",LARGE(C19:C19,1)) ),"")</f>
        <v/>
      </c>
      <c r="AK35" s="191" t="str">
        <f t="shared" si="16"/>
        <v/>
      </c>
      <c r="AL35" s="191" t="str">
        <f t="shared" si="16"/>
        <v/>
      </c>
      <c r="AM35" s="191" t="str">
        <f t="shared" si="16"/>
        <v/>
      </c>
      <c r="AN35" s="191" t="str">
        <f t="shared" si="16"/>
        <v/>
      </c>
      <c r="AO35" s="191" t="str">
        <f t="shared" si="16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19">IF(ISERROR(AVERAGE(N19/N33)),0,AVERAGE(M151/N33))*3</f>
        <v>0</v>
      </c>
      <c r="O36" s="163">
        <f t="shared" si="19"/>
        <v>0</v>
      </c>
      <c r="P36" s="163">
        <f t="shared" si="19"/>
        <v>0</v>
      </c>
      <c r="Q36" s="163">
        <f t="shared" si="19"/>
        <v>0</v>
      </c>
      <c r="R36" s="163">
        <f t="shared" si="19"/>
        <v>0</v>
      </c>
      <c r="S36" s="163">
        <f t="shared" si="19"/>
        <v>0</v>
      </c>
      <c r="T36" s="151">
        <f t="shared" ref="T36:AI36" si="20">IF(ISERROR(AVERAGE(T19/T33)),0,AVERAGE(T19/T33))*3</f>
        <v>0</v>
      </c>
      <c r="U36" s="151">
        <f t="shared" si="20"/>
        <v>0</v>
      </c>
      <c r="V36" s="151">
        <f t="shared" si="20"/>
        <v>0</v>
      </c>
      <c r="W36" s="151">
        <f t="shared" si="20"/>
        <v>0</v>
      </c>
      <c r="X36" s="151">
        <f t="shared" si="20"/>
        <v>0</v>
      </c>
      <c r="Y36" s="151">
        <f t="shared" si="20"/>
        <v>0</v>
      </c>
      <c r="Z36" s="151">
        <f t="shared" si="20"/>
        <v>0</v>
      </c>
      <c r="AA36" s="151">
        <f t="shared" si="20"/>
        <v>0</v>
      </c>
      <c r="AB36" s="151">
        <f t="shared" si="20"/>
        <v>0</v>
      </c>
      <c r="AC36" s="151">
        <f t="shared" si="20"/>
        <v>0</v>
      </c>
      <c r="AD36" s="151">
        <f t="shared" si="20"/>
        <v>0</v>
      </c>
      <c r="AE36" s="151">
        <f t="shared" si="20"/>
        <v>0</v>
      </c>
      <c r="AF36" s="151">
        <f t="shared" si="20"/>
        <v>0</v>
      </c>
      <c r="AG36" s="151">
        <f t="shared" si="20"/>
        <v>0</v>
      </c>
      <c r="AH36" s="151">
        <f t="shared" si="20"/>
        <v>0</v>
      </c>
      <c r="AI36" s="151">
        <f t="shared" si="20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1">IFERROR((IF(ISBLANK(A26:A26),"",LARGE(A26:A26,1)) ),"")</f>
        <v/>
      </c>
      <c r="AI42" s="191" t="str">
        <f t="shared" si="21"/>
        <v/>
      </c>
      <c r="AJ42" s="191" t="str">
        <f t="shared" si="21"/>
        <v/>
      </c>
      <c r="AK42" s="191" t="str">
        <f t="shared" ref="AK42:AO43" si="22">IFERROR((IF(ISBLANK(D26:D26),"",LARGE(D26:D26,1)) ),"")</f>
        <v/>
      </c>
      <c r="AL42" s="191" t="str">
        <f t="shared" si="22"/>
        <v/>
      </c>
      <c r="AM42" s="191" t="str">
        <f t="shared" si="22"/>
        <v/>
      </c>
      <c r="AN42" s="191" t="str">
        <f t="shared" si="22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1"/>
        <v/>
      </c>
      <c r="AI43" s="191" t="str">
        <f t="shared" si="21"/>
        <v/>
      </c>
      <c r="AJ43" s="191" t="str">
        <f t="shared" si="21"/>
        <v/>
      </c>
      <c r="AK43" s="191" t="str">
        <f t="shared" si="22"/>
        <v/>
      </c>
      <c r="AL43" s="191" t="str">
        <f t="shared" si="22"/>
        <v/>
      </c>
      <c r="AM43" s="191" t="str">
        <f t="shared" si="22"/>
        <v/>
      </c>
      <c r="AN43" s="191" t="str">
        <f t="shared" si="22"/>
        <v/>
      </c>
      <c r="AO43" s="191" t="str">
        <f t="shared" si="22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3">IFERROR((IF(ISBLANK(D34:D34),"",LARGE(D34:D34,1)) ),"")</f>
        <v/>
      </c>
      <c r="AL50" s="191" t="str">
        <f t="shared" si="23"/>
        <v/>
      </c>
      <c r="AM50" s="191" t="str">
        <f t="shared" si="23"/>
        <v/>
      </c>
      <c r="AN50" s="191" t="str">
        <f t="shared" si="23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3"/>
        <v/>
      </c>
      <c r="AL51" s="191" t="str">
        <f t="shared" si="23"/>
        <v/>
      </c>
      <c r="AM51" s="191" t="str">
        <f t="shared" si="23"/>
        <v/>
      </c>
      <c r="AN51" s="191" t="str">
        <f t="shared" si="23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201" priority="152">
      <formula>$J$1=501</formula>
    </cfRule>
  </conditionalFormatting>
  <conditionalFormatting sqref="L7:AI7 L14:AI15 L1:AI1">
    <cfRule type="containsText" dxfId="200" priority="150" operator="containsText" text="t">
      <formula>NOT(ISERROR(SEARCH("t",L1)))</formula>
    </cfRule>
  </conditionalFormatting>
  <conditionalFormatting sqref="AX2 AN2 AX8 M1:M7 L6:L7 N7:AI7 L14 N14:AI14 L1 N1:AI1 AN8:AN9 AN5 M10:M14">
    <cfRule type="containsText" dxfId="199" priority="149" operator="containsText" text="Checkout">
      <formula>NOT(ISERROR(SEARCH("Checkout",L1)))</formula>
    </cfRule>
  </conditionalFormatting>
  <conditionalFormatting sqref="B18:I89">
    <cfRule type="cellIs" dxfId="198" priority="123" operator="equal">
      <formula>180</formula>
    </cfRule>
  </conditionalFormatting>
  <conditionalFormatting sqref="L23:AI23 L26:AI26 L29:AI29">
    <cfRule type="containsText" dxfId="197" priority="120" operator="containsText" text="9 Darter">
      <formula>NOT(ISERROR(SEARCH("9 Darter",L23)))</formula>
    </cfRule>
  </conditionalFormatting>
  <conditionalFormatting sqref="L22:AI22 L25:AI25 L28:AI28">
    <cfRule type="containsText" dxfId="196" priority="119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5601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25601" r:id="rId4" name="SpinButton1"/>
      </mc:Fallback>
    </mc:AlternateContent>
    <mc:AlternateContent xmlns:mc="http://schemas.openxmlformats.org/markup-compatibility/2006">
      <mc:Choice Requires="x14">
        <control shapeId="25602" r:id="rId6" name="Button 2">
          <controlPr defaultSize="0" print="0" autoFill="0" autoPict="0" macro="[0]!Makro22">
            <anchor moveWithCells="1" sizeWithCells="1">
              <from>
                <xdr:col>7</xdr:col>
                <xdr:colOff>171450</xdr:colOff>
                <xdr:row>4</xdr:row>
                <xdr:rowOff>38100</xdr:rowOff>
              </from>
              <to>
                <xdr:col>9</xdr:col>
                <xdr:colOff>285750</xdr:colOff>
                <xdr:row>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3" r:id="rId7" name="Button 3">
          <controlPr defaultSize="0" print="0" autoFill="0" autoPict="0" macro="[0]!Makro28">
            <anchor moveWithCells="1" sizeWithCells="1">
              <from>
                <xdr:col>7</xdr:col>
                <xdr:colOff>171450</xdr:colOff>
                <xdr:row>11</xdr:row>
                <xdr:rowOff>38100</xdr:rowOff>
              </from>
              <to>
                <xdr:col>9</xdr:col>
                <xdr:colOff>285750</xdr:colOff>
                <xdr:row>12</xdr:row>
                <xdr:rowOff>28575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9"/>
  <dimension ref="A1:BM77"/>
  <sheetViews>
    <sheetView topLeftCell="A13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2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Spieler'!A24</f>
        <v>Andy</v>
      </c>
      <c r="M3" s="5" t="str">
        <f>'2 Spieler'!B24</f>
        <v>Dieter G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Andy</v>
      </c>
      <c r="AM3" s="67">
        <f>COUNTIF(L5,301)+COUNTIF(L5,501)</f>
        <v>0</v>
      </c>
      <c r="AN3" s="99" t="str">
        <f>M3</f>
        <v>Dieter G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Dieter G</v>
      </c>
      <c r="AM6" s="222">
        <f>COUNTIF(L12,301)+COUNTIF(L12,501)</f>
        <v>0</v>
      </c>
      <c r="AN6" s="188" t="str">
        <f>M10</f>
        <v>Andy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Andy</v>
      </c>
      <c r="AM9" s="223">
        <f>COUNTIF(L19,301)+COUNTIF(L19,501)</f>
        <v>0</v>
      </c>
      <c r="AN9" s="188" t="str">
        <f>M17</f>
        <v>Dieter G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Dieter G</v>
      </c>
      <c r="M10" s="205" t="str">
        <f>L3</f>
        <v>Andy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Andy</v>
      </c>
      <c r="M17" s="6" t="str">
        <f t="shared" si="4"/>
        <v>Dieter G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Dieter G</v>
      </c>
      <c r="M21" s="6" t="str">
        <f t="shared" ref="M21:S21" si="8">M10</f>
        <v>Andy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IFERROR((INDEX(L3:O3,MATCH(MAX(L5:O5),L5:O5,0))),0)</f>
        <v>0</v>
      </c>
      <c r="AL25" s="8">
        <f>COUNTIF($AK$25:$AK$27,AL3)</f>
        <v>0</v>
      </c>
      <c r="AN25" s="8" t="str">
        <f>L3</f>
        <v>Andy</v>
      </c>
      <c r="AP25" s="74">
        <f>AL25*AU19</f>
        <v>0</v>
      </c>
      <c r="AT25" s="8" t="str">
        <f>IFERROR((INDEX($AN$25:$AN$27,MATCH(MAX($AP$25:$AP$27),$AP$25:$AP$27,0))),0)&amp;" "&amp; AV25&amp;" "&amp;  AP25</f>
        <v>Andy gewinnt 0</v>
      </c>
      <c r="AV25" s="8" t="s">
        <v>289</v>
      </c>
      <c r="AX25" s="8">
        <f>COUNTIF(AK25:AK27,AN25)</f>
        <v>0</v>
      </c>
      <c r="AZ25" s="8" t="str">
        <f>IFERROR((INDEX($AN$25:$AN$27,MATCH(LARGE($AX$25:$AX$27,1),$AX$25:$AX$27,0))),0)&amp;"  "&amp;$AV$25&amp; "  "&amp;$AP$26</f>
        <v xml:space="preserve">  gewinnt  0</v>
      </c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8">
        <f>COUNTIF($AK$25:$AK$27,AN3)</f>
        <v>0</v>
      </c>
      <c r="AN26" s="8" t="str">
        <f>M3</f>
        <v>Dieter G</v>
      </c>
      <c r="AP26" s="74">
        <f>AL26*AU20</f>
        <v>0</v>
      </c>
      <c r="AT26" s="8" t="str">
        <f>IFERROR((INDEX($AN$26:$AN$27,MATCH(MAX($AP$26:$AP$27),$AP$26:$AP$27,0))),0)&amp;"  "</f>
        <v xml:space="preserve">Dieter G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Andy  gewinnt  0</v>
      </c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0">ROUNDUP(L35,2)</f>
        <v>0</v>
      </c>
      <c r="M27" s="165">
        <f t="shared" si="10"/>
        <v>0</v>
      </c>
      <c r="N27" s="165">
        <f t="shared" si="10"/>
        <v>0</v>
      </c>
      <c r="O27" s="165">
        <f t="shared" si="10"/>
        <v>0</v>
      </c>
      <c r="P27" s="165">
        <f t="shared" si="10"/>
        <v>0</v>
      </c>
      <c r="Q27" s="165">
        <f t="shared" si="10"/>
        <v>0</v>
      </c>
      <c r="R27" s="165">
        <f t="shared" si="10"/>
        <v>0</v>
      </c>
      <c r="S27" s="165">
        <f t="shared" si="10"/>
        <v>0</v>
      </c>
      <c r="T27" s="153">
        <f t="shared" si="10"/>
        <v>0</v>
      </c>
      <c r="U27" s="153">
        <f t="shared" si="10"/>
        <v>0</v>
      </c>
      <c r="V27" s="153">
        <f t="shared" si="10"/>
        <v>0</v>
      </c>
      <c r="W27" s="153">
        <f t="shared" si="10"/>
        <v>0</v>
      </c>
      <c r="X27" s="153">
        <f t="shared" si="10"/>
        <v>0</v>
      </c>
      <c r="Y27" s="153">
        <f t="shared" si="10"/>
        <v>0</v>
      </c>
      <c r="Z27" s="153">
        <f t="shared" si="10"/>
        <v>0</v>
      </c>
      <c r="AA27" s="153">
        <f t="shared" si="10"/>
        <v>0</v>
      </c>
      <c r="AB27" s="153">
        <f t="shared" si="10"/>
        <v>0</v>
      </c>
      <c r="AC27" s="153">
        <f t="shared" si="10"/>
        <v>0</v>
      </c>
      <c r="AD27" s="153">
        <f t="shared" si="10"/>
        <v>0</v>
      </c>
      <c r="AE27" s="153">
        <f t="shared" si="10"/>
        <v>0</v>
      </c>
      <c r="AF27" s="153">
        <f t="shared" si="10"/>
        <v>0</v>
      </c>
      <c r="AG27" s="153">
        <f t="shared" si="10"/>
        <v>0</v>
      </c>
      <c r="AH27" s="153">
        <f t="shared" si="10"/>
        <v>0</v>
      </c>
      <c r="AI27" s="153">
        <f t="shared" si="10"/>
        <v>0</v>
      </c>
      <c r="AK27" s="8">
        <f>IFERROR((INDEX(L17:M17,MATCH(MAX(L19:M19),L19:M19,0))),0)</f>
        <v>0</v>
      </c>
      <c r="AL27" s="8">
        <f>COUNTIF($AK$25:$AK$27,AP3)</f>
        <v>0</v>
      </c>
      <c r="AP27" s="74">
        <f>AL27*AU21</f>
        <v>0</v>
      </c>
      <c r="AT27" s="8" t="str">
        <f>IFERROR((INDEX($AN$25:$AN$27,MATCH(MIN($AP$25:$AP$27),$AP$25:$AP$27,0))),0)&amp;"  "</f>
        <v xml:space="preserve">Andy  </v>
      </c>
      <c r="AX27" s="8">
        <f>COUNTIF(AK25:AK27,AN27)</f>
        <v>3</v>
      </c>
      <c r="AZ27" s="8" t="str">
        <f>IFERROR((INDEX($AN$25:$AN$27,MATCH(LARGE($AX$25:$AX$27,3),$AX$25:$AX$27,0))),0)&amp;"  "&amp;$AV$25&amp; "  "&amp;$AP$25</f>
        <v>Andy  gewinnt  0</v>
      </c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1">IF(AND($R$14=$R$15,$R$14=301,SUM($B$41:$I$41)=6),"6 Darter","")</f>
        <v/>
      </c>
      <c r="U28" s="149" t="str">
        <f t="shared" si="11"/>
        <v/>
      </c>
      <c r="V28" s="149" t="str">
        <f t="shared" si="11"/>
        <v/>
      </c>
      <c r="W28" s="149" t="str">
        <f t="shared" si="11"/>
        <v/>
      </c>
      <c r="X28" s="149" t="str">
        <f t="shared" si="11"/>
        <v/>
      </c>
      <c r="Y28" s="149" t="str">
        <f t="shared" si="11"/>
        <v/>
      </c>
      <c r="Z28" s="149" t="str">
        <f t="shared" si="11"/>
        <v/>
      </c>
      <c r="AA28" s="149" t="str">
        <f t="shared" si="11"/>
        <v/>
      </c>
      <c r="AB28" s="149" t="str">
        <f t="shared" si="11"/>
        <v/>
      </c>
      <c r="AC28" s="149" t="str">
        <f t="shared" si="11"/>
        <v/>
      </c>
      <c r="AD28" s="149" t="str">
        <f t="shared" si="11"/>
        <v/>
      </c>
      <c r="AE28" s="149" t="str">
        <f>IF(AND($R$14=$R$15,$R$14=301,SUM($B$41:$I$41)=6),"6 Darter","")</f>
        <v/>
      </c>
      <c r="AF28" s="149" t="str">
        <f t="shared" si="11"/>
        <v/>
      </c>
      <c r="AG28" s="149" t="str">
        <f t="shared" si="11"/>
        <v/>
      </c>
      <c r="AH28" s="149" t="str">
        <f t="shared" si="11"/>
        <v/>
      </c>
      <c r="AI28" s="149" t="str">
        <f t="shared" si="11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2">IF(AND($R$14=$R$15,$R$14=501,SUM($B$41:$I$41)=9),"9 Darter","")</f>
        <v/>
      </c>
      <c r="U29" s="149" t="str">
        <f t="shared" si="12"/>
        <v/>
      </c>
      <c r="V29" s="149" t="str">
        <f t="shared" si="12"/>
        <v/>
      </c>
      <c r="W29" s="149" t="str">
        <f t="shared" si="12"/>
        <v/>
      </c>
      <c r="X29" s="149" t="str">
        <f t="shared" si="12"/>
        <v/>
      </c>
      <c r="Y29" s="149" t="str">
        <f t="shared" si="12"/>
        <v/>
      </c>
      <c r="Z29" s="149" t="str">
        <f t="shared" si="12"/>
        <v/>
      </c>
      <c r="AA29" s="149" t="str">
        <f t="shared" si="12"/>
        <v/>
      </c>
      <c r="AB29" s="149" t="str">
        <f t="shared" si="12"/>
        <v/>
      </c>
      <c r="AC29" s="149" t="str">
        <f t="shared" si="12"/>
        <v/>
      </c>
      <c r="AD29" s="149" t="str">
        <f t="shared" si="12"/>
        <v/>
      </c>
      <c r="AE29" s="149" t="str">
        <f t="shared" si="12"/>
        <v/>
      </c>
      <c r="AF29" s="149" t="str">
        <f t="shared" si="12"/>
        <v/>
      </c>
      <c r="AG29" s="149" t="str">
        <f t="shared" si="12"/>
        <v/>
      </c>
      <c r="AH29" s="149" t="str">
        <f t="shared" si="12"/>
        <v/>
      </c>
      <c r="AI29" s="149" t="str">
        <f t="shared" si="12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3">ROUNDUP(M36,2)</f>
        <v>0</v>
      </c>
      <c r="N30" s="165">
        <f t="shared" si="13"/>
        <v>0</v>
      </c>
      <c r="O30" s="165">
        <f t="shared" si="13"/>
        <v>0</v>
      </c>
      <c r="P30" s="165">
        <f t="shared" si="13"/>
        <v>0</v>
      </c>
      <c r="Q30" s="165">
        <f t="shared" si="13"/>
        <v>0</v>
      </c>
      <c r="R30" s="165">
        <f t="shared" si="13"/>
        <v>0</v>
      </c>
      <c r="S30" s="165">
        <f>ROUNDUP(S36,2)</f>
        <v>0</v>
      </c>
      <c r="T30" s="150">
        <f t="shared" ref="T30:AI30" si="14">ROUNDUP(T36,2)</f>
        <v>0</v>
      </c>
      <c r="U30" s="150">
        <f t="shared" si="14"/>
        <v>0</v>
      </c>
      <c r="V30" s="150">
        <f t="shared" si="14"/>
        <v>0</v>
      </c>
      <c r="W30" s="150">
        <f t="shared" si="14"/>
        <v>0</v>
      </c>
      <c r="X30" s="150">
        <f t="shared" si="14"/>
        <v>0</v>
      </c>
      <c r="Y30" s="150">
        <f t="shared" si="14"/>
        <v>0</v>
      </c>
      <c r="Z30" s="150">
        <f t="shared" si="14"/>
        <v>0</v>
      </c>
      <c r="AA30" s="150">
        <f t="shared" si="14"/>
        <v>0</v>
      </c>
      <c r="AB30" s="150">
        <f t="shared" si="14"/>
        <v>0</v>
      </c>
      <c r="AC30" s="150">
        <f t="shared" si="14"/>
        <v>0</v>
      </c>
      <c r="AD30" s="150">
        <f t="shared" si="14"/>
        <v>0</v>
      </c>
      <c r="AE30" s="150">
        <f t="shared" si="14"/>
        <v>0</v>
      </c>
      <c r="AF30" s="150">
        <f t="shared" si="14"/>
        <v>0</v>
      </c>
      <c r="AG30" s="150">
        <f t="shared" si="14"/>
        <v>0</v>
      </c>
      <c r="AH30" s="150">
        <f t="shared" si="14"/>
        <v>0</v>
      </c>
      <c r="AI30" s="150">
        <f t="shared" si="14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5">IF(ISERROR(AVERAGE(M5/M31)),0,AVERAGE(M5/M31))*3</f>
        <v>0</v>
      </c>
      <c r="N34" s="163">
        <f t="shared" si="15"/>
        <v>0</v>
      </c>
      <c r="O34" s="163">
        <f t="shared" si="15"/>
        <v>0</v>
      </c>
      <c r="P34" s="163">
        <f t="shared" si="15"/>
        <v>0</v>
      </c>
      <c r="Q34" s="163">
        <f t="shared" si="15"/>
        <v>0</v>
      </c>
      <c r="R34" s="163">
        <f t="shared" si="15"/>
        <v>0</v>
      </c>
      <c r="S34" s="163">
        <f t="shared" si="15"/>
        <v>0</v>
      </c>
      <c r="T34" s="151">
        <f t="shared" si="15"/>
        <v>0</v>
      </c>
      <c r="U34" s="151">
        <f t="shared" si="15"/>
        <v>0</v>
      </c>
      <c r="V34" s="151">
        <f t="shared" si="15"/>
        <v>0</v>
      </c>
      <c r="W34" s="151">
        <f t="shared" si="15"/>
        <v>0</v>
      </c>
      <c r="X34" s="151">
        <f t="shared" si="15"/>
        <v>0</v>
      </c>
      <c r="Y34" s="151">
        <f t="shared" si="15"/>
        <v>0</v>
      </c>
      <c r="Z34" s="151">
        <f t="shared" si="15"/>
        <v>0</v>
      </c>
      <c r="AA34" s="151">
        <f t="shared" si="15"/>
        <v>0</v>
      </c>
      <c r="AB34" s="151">
        <f t="shared" si="15"/>
        <v>0</v>
      </c>
      <c r="AC34" s="151">
        <f t="shared" si="15"/>
        <v>0</v>
      </c>
      <c r="AD34" s="151">
        <f t="shared" si="15"/>
        <v>0</v>
      </c>
      <c r="AE34" s="151">
        <f t="shared" si="15"/>
        <v>0</v>
      </c>
      <c r="AF34" s="151">
        <f t="shared" si="15"/>
        <v>0</v>
      </c>
      <c r="AG34" s="151">
        <f t="shared" si="15"/>
        <v>0</v>
      </c>
      <c r="AH34" s="151">
        <f t="shared" si="15"/>
        <v>0</v>
      </c>
      <c r="AI34" s="151">
        <f t="shared" si="15"/>
        <v>0</v>
      </c>
      <c r="AJ34" s="191" t="str">
        <f>IFERROR((IF(ISBLANK(C18:C18),"",LARGE(C18:C18,1)) ),"")</f>
        <v/>
      </c>
      <c r="AK34" s="191" t="str">
        <f t="shared" ref="AK34:AO35" si="16">IFERROR((IF(ISBLANK(D18:D18),"",LARGE(D18:D18,1)) ),"")</f>
        <v/>
      </c>
      <c r="AL34" s="191" t="str">
        <f t="shared" si="16"/>
        <v/>
      </c>
      <c r="AM34" s="191" t="str">
        <f t="shared" si="16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7">IF(ISERROR(AVERAGE(M12/M32)),0,AVERAGE(M12/M32))*3</f>
        <v>0</v>
      </c>
      <c r="N35" s="163">
        <f t="shared" si="17"/>
        <v>0</v>
      </c>
      <c r="O35" s="163">
        <f t="shared" si="17"/>
        <v>0</v>
      </c>
      <c r="P35" s="163">
        <f t="shared" si="17"/>
        <v>0</v>
      </c>
      <c r="Q35" s="163">
        <f t="shared" si="17"/>
        <v>0</v>
      </c>
      <c r="R35" s="163">
        <f t="shared" si="17"/>
        <v>0</v>
      </c>
      <c r="S35" s="163">
        <f t="shared" si="17"/>
        <v>0</v>
      </c>
      <c r="T35" s="151">
        <f t="shared" ref="T35:AI35" si="18">IF(ISERROR(AVERAGE(T12/T32)),0,AVERAGE(T12/T32)*3)</f>
        <v>0</v>
      </c>
      <c r="U35" s="151">
        <f t="shared" si="18"/>
        <v>0</v>
      </c>
      <c r="V35" s="151">
        <f t="shared" si="18"/>
        <v>0</v>
      </c>
      <c r="W35" s="151">
        <f t="shared" si="18"/>
        <v>0</v>
      </c>
      <c r="X35" s="151">
        <f t="shared" si="18"/>
        <v>0</v>
      </c>
      <c r="Y35" s="151">
        <f t="shared" si="18"/>
        <v>0</v>
      </c>
      <c r="Z35" s="151">
        <f t="shared" si="18"/>
        <v>0</v>
      </c>
      <c r="AA35" s="151">
        <f t="shared" si="18"/>
        <v>0</v>
      </c>
      <c r="AB35" s="151">
        <f t="shared" si="18"/>
        <v>0</v>
      </c>
      <c r="AC35" s="151">
        <f t="shared" si="18"/>
        <v>0</v>
      </c>
      <c r="AD35" s="151">
        <f t="shared" si="18"/>
        <v>0</v>
      </c>
      <c r="AE35" s="151">
        <f t="shared" si="18"/>
        <v>0</v>
      </c>
      <c r="AF35" s="151">
        <f t="shared" si="18"/>
        <v>0</v>
      </c>
      <c r="AG35" s="151">
        <f t="shared" si="18"/>
        <v>0</v>
      </c>
      <c r="AH35" s="151">
        <f t="shared" si="18"/>
        <v>0</v>
      </c>
      <c r="AI35" s="151">
        <f t="shared" si="18"/>
        <v>0</v>
      </c>
      <c r="AJ35" s="191" t="str">
        <f>IFERROR((IF(ISBLANK(C19:C19),"",LARGE(C19:C19,1)) ),"")</f>
        <v/>
      </c>
      <c r="AK35" s="191" t="str">
        <f t="shared" si="16"/>
        <v/>
      </c>
      <c r="AL35" s="191" t="str">
        <f t="shared" si="16"/>
        <v/>
      </c>
      <c r="AM35" s="191" t="str">
        <f t="shared" si="16"/>
        <v/>
      </c>
      <c r="AN35" s="191" t="str">
        <f t="shared" si="16"/>
        <v/>
      </c>
      <c r="AO35" s="191" t="str">
        <f t="shared" si="16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19">IF(ISERROR(AVERAGE(N19/N33)),0,AVERAGE(M151/N33))*3</f>
        <v>0</v>
      </c>
      <c r="O36" s="163">
        <f t="shared" si="19"/>
        <v>0</v>
      </c>
      <c r="P36" s="163">
        <f t="shared" si="19"/>
        <v>0</v>
      </c>
      <c r="Q36" s="163">
        <f t="shared" si="19"/>
        <v>0</v>
      </c>
      <c r="R36" s="163">
        <f t="shared" si="19"/>
        <v>0</v>
      </c>
      <c r="S36" s="163">
        <f t="shared" si="19"/>
        <v>0</v>
      </c>
      <c r="T36" s="151">
        <f t="shared" ref="T36:AI36" si="20">IF(ISERROR(AVERAGE(T19/T33)),0,AVERAGE(T19/T33))*3</f>
        <v>0</v>
      </c>
      <c r="U36" s="151">
        <f t="shared" si="20"/>
        <v>0</v>
      </c>
      <c r="V36" s="151">
        <f t="shared" si="20"/>
        <v>0</v>
      </c>
      <c r="W36" s="151">
        <f t="shared" si="20"/>
        <v>0</v>
      </c>
      <c r="X36" s="151">
        <f t="shared" si="20"/>
        <v>0</v>
      </c>
      <c r="Y36" s="151">
        <f t="shared" si="20"/>
        <v>0</v>
      </c>
      <c r="Z36" s="151">
        <f t="shared" si="20"/>
        <v>0</v>
      </c>
      <c r="AA36" s="151">
        <f t="shared" si="20"/>
        <v>0</v>
      </c>
      <c r="AB36" s="151">
        <f t="shared" si="20"/>
        <v>0</v>
      </c>
      <c r="AC36" s="151">
        <f t="shared" si="20"/>
        <v>0</v>
      </c>
      <c r="AD36" s="151">
        <f t="shared" si="20"/>
        <v>0</v>
      </c>
      <c r="AE36" s="151">
        <f t="shared" si="20"/>
        <v>0</v>
      </c>
      <c r="AF36" s="151">
        <f t="shared" si="20"/>
        <v>0</v>
      </c>
      <c r="AG36" s="151">
        <f t="shared" si="20"/>
        <v>0</v>
      </c>
      <c r="AH36" s="151">
        <f t="shared" si="20"/>
        <v>0</v>
      </c>
      <c r="AI36" s="151">
        <f t="shared" si="20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1">IFERROR((IF(ISBLANK(A26:A26),"",LARGE(A26:A26,1)) ),"")</f>
        <v/>
      </c>
      <c r="AI42" s="191" t="str">
        <f t="shared" si="21"/>
        <v/>
      </c>
      <c r="AJ42" s="191" t="str">
        <f t="shared" si="21"/>
        <v/>
      </c>
      <c r="AK42" s="191" t="str">
        <f t="shared" ref="AK42:AO43" si="22">IFERROR((IF(ISBLANK(D26:D26),"",LARGE(D26:D26,1)) ),"")</f>
        <v/>
      </c>
      <c r="AL42" s="191" t="str">
        <f t="shared" si="22"/>
        <v/>
      </c>
      <c r="AM42" s="191" t="str">
        <f t="shared" si="22"/>
        <v/>
      </c>
      <c r="AN42" s="191" t="str">
        <f t="shared" si="22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1"/>
        <v/>
      </c>
      <c r="AI43" s="191" t="str">
        <f t="shared" si="21"/>
        <v/>
      </c>
      <c r="AJ43" s="191" t="str">
        <f t="shared" si="21"/>
        <v/>
      </c>
      <c r="AK43" s="191" t="str">
        <f t="shared" si="22"/>
        <v/>
      </c>
      <c r="AL43" s="191" t="str">
        <f t="shared" si="22"/>
        <v/>
      </c>
      <c r="AM43" s="191" t="str">
        <f t="shared" si="22"/>
        <v/>
      </c>
      <c r="AN43" s="191" t="str">
        <f t="shared" si="22"/>
        <v/>
      </c>
      <c r="AO43" s="191" t="str">
        <f t="shared" si="22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3">IFERROR((IF(ISBLANK(D34:D34),"",LARGE(D34:D34,1)) ),"")</f>
        <v/>
      </c>
      <c r="AL50" s="191" t="str">
        <f t="shared" si="23"/>
        <v/>
      </c>
      <c r="AM50" s="191" t="str">
        <f t="shared" si="23"/>
        <v/>
      </c>
      <c r="AN50" s="191" t="str">
        <f t="shared" si="23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3"/>
        <v/>
      </c>
      <c r="AL51" s="191" t="str">
        <f t="shared" si="23"/>
        <v/>
      </c>
      <c r="AM51" s="191" t="str">
        <f t="shared" si="23"/>
        <v/>
      </c>
      <c r="AN51" s="191" t="str">
        <f t="shared" si="23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195" priority="136">
      <formula>$J$1=501</formula>
    </cfRule>
  </conditionalFormatting>
  <conditionalFormatting sqref="L7:AI7 L14:AI15 L1:AI1">
    <cfRule type="containsText" dxfId="194" priority="134" operator="containsText" text="t">
      <formula>NOT(ISERROR(SEARCH("t",L1)))</formula>
    </cfRule>
  </conditionalFormatting>
  <conditionalFormatting sqref="AX2 AN2 AX8 M1:M7 L6:L7 N7:AI7 L14 N14:AI14 L1 N1:AI1 AN8:AN9 AN5 M10:M14">
    <cfRule type="containsText" dxfId="193" priority="133" operator="containsText" text="Checkout">
      <formula>NOT(ISERROR(SEARCH("Checkout",L1)))</formula>
    </cfRule>
  </conditionalFormatting>
  <conditionalFormatting sqref="B18:I89">
    <cfRule type="cellIs" dxfId="192" priority="106" operator="equal">
      <formula>180</formula>
    </cfRule>
  </conditionalFormatting>
  <conditionalFormatting sqref="L23:AI23 L26:AI26 L29:AI29">
    <cfRule type="containsText" dxfId="191" priority="103" operator="containsText" text="9 Darter">
      <formula>NOT(ISERROR(SEARCH("9 Darter",L23)))</formula>
    </cfRule>
  </conditionalFormatting>
  <conditionalFormatting sqref="L22:AI22 L25:AI25 L28:AI28">
    <cfRule type="containsText" dxfId="190" priority="102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5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26625" r:id="rId4" name="SpinButton1"/>
      </mc:Fallback>
    </mc:AlternateContent>
    <mc:AlternateContent xmlns:mc="http://schemas.openxmlformats.org/markup-compatibility/2006">
      <mc:Choice Requires="x14">
        <control shapeId="26626" r:id="rId6" name="Button 2">
          <controlPr defaultSize="0" print="0" autoFill="0" autoPict="0" macro="[0]!Makro23">
            <anchor moveWithCells="1" sizeWithCells="1">
              <from>
                <xdr:col>7</xdr:col>
                <xdr:colOff>171450</xdr:colOff>
                <xdr:row>4</xdr:row>
                <xdr:rowOff>38100</xdr:rowOff>
              </from>
              <to>
                <xdr:col>9</xdr:col>
                <xdr:colOff>285750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0"/>
  <dimension ref="A1:BM77"/>
  <sheetViews>
    <sheetView topLeftCell="A10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2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Spieler'!A25</f>
        <v>Manfred</v>
      </c>
      <c r="M3" s="5" t="str">
        <f>'2 Spieler'!B25</f>
        <v>Adde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Manfred</v>
      </c>
      <c r="AM3" s="67">
        <f>COUNTIF(L5,301)+COUNTIF(L5,501)</f>
        <v>0</v>
      </c>
      <c r="AN3" s="99" t="str">
        <f>M3</f>
        <v>Adde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Adde</v>
      </c>
      <c r="AM6" s="222">
        <f>COUNTIF(L12,301)+COUNTIF(L12,501)</f>
        <v>0</v>
      </c>
      <c r="AN6" s="188" t="str">
        <f>M10</f>
        <v>Manfred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Manfred</v>
      </c>
      <c r="AM9" s="223">
        <f>COUNTIF(L19,301)+COUNTIF(L19,501)</f>
        <v>0</v>
      </c>
      <c r="AN9" s="188" t="str">
        <f>M17</f>
        <v>Adde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Adde</v>
      </c>
      <c r="M10" s="205" t="str">
        <f>L3</f>
        <v>Manfred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Manfred</v>
      </c>
      <c r="M17" s="6" t="str">
        <f t="shared" si="4"/>
        <v>Adde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Adde</v>
      </c>
      <c r="M21" s="6" t="str">
        <f t="shared" ref="M21:S21" si="8">M10</f>
        <v>Manfred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IFERROR((INDEX(L3:O3,MATCH(MAX(L5:O5),L5:O5,0))),0)</f>
        <v>0</v>
      </c>
      <c r="AL25" s="8">
        <f>COUNTIF($AK$25:$AK$27,AL3)</f>
        <v>0</v>
      </c>
      <c r="AN25" s="8" t="str">
        <f>L3</f>
        <v>Manfred</v>
      </c>
      <c r="AP25" s="74">
        <f>AL25*AU19</f>
        <v>0</v>
      </c>
      <c r="AT25" s="8" t="str">
        <f>IFERROR((INDEX($AN$25:$AN$27,MATCH(MAX($AP$25:$AP$27),$AP$25:$AP$27,0))),0)&amp;" "&amp; AV25&amp;" "&amp;  AP25</f>
        <v>Manfred gewinnt 0</v>
      </c>
      <c r="AV25" s="8" t="s">
        <v>289</v>
      </c>
      <c r="AX25" s="8">
        <f>COUNTIF(AK25:AK27,AN25)</f>
        <v>0</v>
      </c>
      <c r="AZ25" s="8" t="str">
        <f>IFERROR((INDEX($AN$25:$AN$27,MATCH(LARGE($AX$25:$AX$27,1),$AX$25:$AX$27,0))),0)&amp;"  "&amp;$AV$25&amp; "  "&amp;$AP$26</f>
        <v xml:space="preserve">  gewinnt  0</v>
      </c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8">
        <f>COUNTIF($AK$25:$AK$27,AN3)</f>
        <v>0</v>
      </c>
      <c r="AN26" s="8" t="str">
        <f>M3</f>
        <v>Adde</v>
      </c>
      <c r="AP26" s="74">
        <f>AL26*AU20</f>
        <v>0</v>
      </c>
      <c r="AT26" s="8" t="str">
        <f>IFERROR((INDEX($AN$26:$AN$27,MATCH(MAX($AP$26:$AP$27),$AP$26:$AP$27,0))),0)&amp;"  "</f>
        <v xml:space="preserve">Adde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Manfred  gewinnt  0</v>
      </c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0">ROUNDUP(L35,2)</f>
        <v>0</v>
      </c>
      <c r="M27" s="165">
        <f t="shared" si="10"/>
        <v>0</v>
      </c>
      <c r="N27" s="165">
        <f t="shared" si="10"/>
        <v>0</v>
      </c>
      <c r="O27" s="165">
        <f t="shared" si="10"/>
        <v>0</v>
      </c>
      <c r="P27" s="165">
        <f t="shared" si="10"/>
        <v>0</v>
      </c>
      <c r="Q27" s="165">
        <f t="shared" si="10"/>
        <v>0</v>
      </c>
      <c r="R27" s="165">
        <f t="shared" si="10"/>
        <v>0</v>
      </c>
      <c r="S27" s="165">
        <f t="shared" si="10"/>
        <v>0</v>
      </c>
      <c r="T27" s="153">
        <f t="shared" si="10"/>
        <v>0</v>
      </c>
      <c r="U27" s="153">
        <f t="shared" si="10"/>
        <v>0</v>
      </c>
      <c r="V27" s="153">
        <f t="shared" si="10"/>
        <v>0</v>
      </c>
      <c r="W27" s="153">
        <f t="shared" si="10"/>
        <v>0</v>
      </c>
      <c r="X27" s="153">
        <f t="shared" si="10"/>
        <v>0</v>
      </c>
      <c r="Y27" s="153">
        <f t="shared" si="10"/>
        <v>0</v>
      </c>
      <c r="Z27" s="153">
        <f t="shared" si="10"/>
        <v>0</v>
      </c>
      <c r="AA27" s="153">
        <f t="shared" si="10"/>
        <v>0</v>
      </c>
      <c r="AB27" s="153">
        <f t="shared" si="10"/>
        <v>0</v>
      </c>
      <c r="AC27" s="153">
        <f t="shared" si="10"/>
        <v>0</v>
      </c>
      <c r="AD27" s="153">
        <f t="shared" si="10"/>
        <v>0</v>
      </c>
      <c r="AE27" s="153">
        <f t="shared" si="10"/>
        <v>0</v>
      </c>
      <c r="AF27" s="153">
        <f t="shared" si="10"/>
        <v>0</v>
      </c>
      <c r="AG27" s="153">
        <f t="shared" si="10"/>
        <v>0</v>
      </c>
      <c r="AH27" s="153">
        <f t="shared" si="10"/>
        <v>0</v>
      </c>
      <c r="AI27" s="153">
        <f t="shared" si="10"/>
        <v>0</v>
      </c>
      <c r="AK27" s="8">
        <f>IFERROR((INDEX(L17:M17,MATCH(MAX(L19:M19),L19:M19,0))),0)</f>
        <v>0</v>
      </c>
      <c r="AL27" s="8">
        <f>COUNTIF($AK$25:$AK$27,AP3)</f>
        <v>0</v>
      </c>
      <c r="AP27" s="74">
        <f>AL27*AU21</f>
        <v>0</v>
      </c>
      <c r="AT27" s="8" t="str">
        <f>IFERROR((INDEX($AN$25:$AN$27,MATCH(MIN($AP$25:$AP$27),$AP$25:$AP$27,0))),0)&amp;"  "</f>
        <v xml:space="preserve">Manfred  </v>
      </c>
      <c r="AX27" s="8">
        <f>COUNTIF(AK25:AK27,AN27)</f>
        <v>3</v>
      </c>
      <c r="AZ27" s="8" t="str">
        <f>IFERROR((INDEX($AN$25:$AN$27,MATCH(LARGE($AX$25:$AX$27,3),$AX$25:$AX$27,0))),0)&amp;"  "&amp;$AV$25&amp; "  "&amp;$AP$25</f>
        <v>Manfred  gewinnt  0</v>
      </c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1">IF(AND($R$14=$R$15,$R$14=301,SUM($B$41:$I$41)=6),"6 Darter","")</f>
        <v/>
      </c>
      <c r="U28" s="149" t="str">
        <f t="shared" si="11"/>
        <v/>
      </c>
      <c r="V28" s="149" t="str">
        <f t="shared" si="11"/>
        <v/>
      </c>
      <c r="W28" s="149" t="str">
        <f t="shared" si="11"/>
        <v/>
      </c>
      <c r="X28" s="149" t="str">
        <f t="shared" si="11"/>
        <v/>
      </c>
      <c r="Y28" s="149" t="str">
        <f t="shared" si="11"/>
        <v/>
      </c>
      <c r="Z28" s="149" t="str">
        <f t="shared" si="11"/>
        <v/>
      </c>
      <c r="AA28" s="149" t="str">
        <f t="shared" si="11"/>
        <v/>
      </c>
      <c r="AB28" s="149" t="str">
        <f t="shared" si="11"/>
        <v/>
      </c>
      <c r="AC28" s="149" t="str">
        <f t="shared" si="11"/>
        <v/>
      </c>
      <c r="AD28" s="149" t="str">
        <f t="shared" si="11"/>
        <v/>
      </c>
      <c r="AE28" s="149" t="str">
        <f>IF(AND($R$14=$R$15,$R$14=301,SUM($B$41:$I$41)=6),"6 Darter","")</f>
        <v/>
      </c>
      <c r="AF28" s="149" t="str">
        <f t="shared" si="11"/>
        <v/>
      </c>
      <c r="AG28" s="149" t="str">
        <f t="shared" si="11"/>
        <v/>
      </c>
      <c r="AH28" s="149" t="str">
        <f t="shared" si="11"/>
        <v/>
      </c>
      <c r="AI28" s="149" t="str">
        <f t="shared" si="11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2">IF(AND($R$14=$R$15,$R$14=501,SUM($B$41:$I$41)=9),"9 Darter","")</f>
        <v/>
      </c>
      <c r="U29" s="149" t="str">
        <f t="shared" si="12"/>
        <v/>
      </c>
      <c r="V29" s="149" t="str">
        <f t="shared" si="12"/>
        <v/>
      </c>
      <c r="W29" s="149" t="str">
        <f t="shared" si="12"/>
        <v/>
      </c>
      <c r="X29" s="149" t="str">
        <f t="shared" si="12"/>
        <v/>
      </c>
      <c r="Y29" s="149" t="str">
        <f t="shared" si="12"/>
        <v/>
      </c>
      <c r="Z29" s="149" t="str">
        <f t="shared" si="12"/>
        <v/>
      </c>
      <c r="AA29" s="149" t="str">
        <f t="shared" si="12"/>
        <v/>
      </c>
      <c r="AB29" s="149" t="str">
        <f t="shared" si="12"/>
        <v/>
      </c>
      <c r="AC29" s="149" t="str">
        <f t="shared" si="12"/>
        <v/>
      </c>
      <c r="AD29" s="149" t="str">
        <f t="shared" si="12"/>
        <v/>
      </c>
      <c r="AE29" s="149" t="str">
        <f t="shared" si="12"/>
        <v/>
      </c>
      <c r="AF29" s="149" t="str">
        <f t="shared" si="12"/>
        <v/>
      </c>
      <c r="AG29" s="149" t="str">
        <f t="shared" si="12"/>
        <v/>
      </c>
      <c r="AH29" s="149" t="str">
        <f t="shared" si="12"/>
        <v/>
      </c>
      <c r="AI29" s="149" t="str">
        <f t="shared" si="12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3">ROUNDUP(M36,2)</f>
        <v>0</v>
      </c>
      <c r="N30" s="165">
        <f t="shared" si="13"/>
        <v>0</v>
      </c>
      <c r="O30" s="165">
        <f t="shared" si="13"/>
        <v>0</v>
      </c>
      <c r="P30" s="165">
        <f t="shared" si="13"/>
        <v>0</v>
      </c>
      <c r="Q30" s="165">
        <f t="shared" si="13"/>
        <v>0</v>
      </c>
      <c r="R30" s="165">
        <f t="shared" si="13"/>
        <v>0</v>
      </c>
      <c r="S30" s="165">
        <f>ROUNDUP(S36,2)</f>
        <v>0</v>
      </c>
      <c r="T30" s="150">
        <f t="shared" ref="T30:AI30" si="14">ROUNDUP(T36,2)</f>
        <v>0</v>
      </c>
      <c r="U30" s="150">
        <f t="shared" si="14"/>
        <v>0</v>
      </c>
      <c r="V30" s="150">
        <f t="shared" si="14"/>
        <v>0</v>
      </c>
      <c r="W30" s="150">
        <f t="shared" si="14"/>
        <v>0</v>
      </c>
      <c r="X30" s="150">
        <f t="shared" si="14"/>
        <v>0</v>
      </c>
      <c r="Y30" s="150">
        <f t="shared" si="14"/>
        <v>0</v>
      </c>
      <c r="Z30" s="150">
        <f t="shared" si="14"/>
        <v>0</v>
      </c>
      <c r="AA30" s="150">
        <f t="shared" si="14"/>
        <v>0</v>
      </c>
      <c r="AB30" s="150">
        <f t="shared" si="14"/>
        <v>0</v>
      </c>
      <c r="AC30" s="150">
        <f t="shared" si="14"/>
        <v>0</v>
      </c>
      <c r="AD30" s="150">
        <f t="shared" si="14"/>
        <v>0</v>
      </c>
      <c r="AE30" s="150">
        <f t="shared" si="14"/>
        <v>0</v>
      </c>
      <c r="AF30" s="150">
        <f t="shared" si="14"/>
        <v>0</v>
      </c>
      <c r="AG30" s="150">
        <f t="shared" si="14"/>
        <v>0</v>
      </c>
      <c r="AH30" s="150">
        <f t="shared" si="14"/>
        <v>0</v>
      </c>
      <c r="AI30" s="150">
        <f t="shared" si="14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5">IF(ISERROR(AVERAGE(M5/M31)),0,AVERAGE(M5/M31))*3</f>
        <v>0</v>
      </c>
      <c r="N34" s="163">
        <f t="shared" si="15"/>
        <v>0</v>
      </c>
      <c r="O34" s="163">
        <f t="shared" si="15"/>
        <v>0</v>
      </c>
      <c r="P34" s="163">
        <f t="shared" si="15"/>
        <v>0</v>
      </c>
      <c r="Q34" s="163">
        <f t="shared" si="15"/>
        <v>0</v>
      </c>
      <c r="R34" s="163">
        <f t="shared" si="15"/>
        <v>0</v>
      </c>
      <c r="S34" s="163">
        <f t="shared" si="15"/>
        <v>0</v>
      </c>
      <c r="T34" s="151">
        <f t="shared" si="15"/>
        <v>0</v>
      </c>
      <c r="U34" s="151">
        <f t="shared" si="15"/>
        <v>0</v>
      </c>
      <c r="V34" s="151">
        <f t="shared" si="15"/>
        <v>0</v>
      </c>
      <c r="W34" s="151">
        <f t="shared" si="15"/>
        <v>0</v>
      </c>
      <c r="X34" s="151">
        <f t="shared" si="15"/>
        <v>0</v>
      </c>
      <c r="Y34" s="151">
        <f t="shared" si="15"/>
        <v>0</v>
      </c>
      <c r="Z34" s="151">
        <f t="shared" si="15"/>
        <v>0</v>
      </c>
      <c r="AA34" s="151">
        <f t="shared" si="15"/>
        <v>0</v>
      </c>
      <c r="AB34" s="151">
        <f t="shared" si="15"/>
        <v>0</v>
      </c>
      <c r="AC34" s="151">
        <f t="shared" si="15"/>
        <v>0</v>
      </c>
      <c r="AD34" s="151">
        <f t="shared" si="15"/>
        <v>0</v>
      </c>
      <c r="AE34" s="151">
        <f t="shared" si="15"/>
        <v>0</v>
      </c>
      <c r="AF34" s="151">
        <f t="shared" si="15"/>
        <v>0</v>
      </c>
      <c r="AG34" s="151">
        <f t="shared" si="15"/>
        <v>0</v>
      </c>
      <c r="AH34" s="151">
        <f t="shared" si="15"/>
        <v>0</v>
      </c>
      <c r="AI34" s="151">
        <f t="shared" si="15"/>
        <v>0</v>
      </c>
      <c r="AJ34" s="191" t="str">
        <f>IFERROR((IF(ISBLANK(C18:C18),"",LARGE(C18:C18,1)) ),"")</f>
        <v/>
      </c>
      <c r="AK34" s="191" t="str">
        <f t="shared" ref="AK34:AO35" si="16">IFERROR((IF(ISBLANK(D18:D18),"",LARGE(D18:D18,1)) ),"")</f>
        <v/>
      </c>
      <c r="AL34" s="191" t="str">
        <f t="shared" si="16"/>
        <v/>
      </c>
      <c r="AM34" s="191" t="str">
        <f t="shared" si="16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7">IF(ISERROR(AVERAGE(M12/M32)),0,AVERAGE(M12/M32))*3</f>
        <v>0</v>
      </c>
      <c r="N35" s="163">
        <f t="shared" si="17"/>
        <v>0</v>
      </c>
      <c r="O35" s="163">
        <f t="shared" si="17"/>
        <v>0</v>
      </c>
      <c r="P35" s="163">
        <f t="shared" si="17"/>
        <v>0</v>
      </c>
      <c r="Q35" s="163">
        <f t="shared" si="17"/>
        <v>0</v>
      </c>
      <c r="R35" s="163">
        <f t="shared" si="17"/>
        <v>0</v>
      </c>
      <c r="S35" s="163">
        <f t="shared" si="17"/>
        <v>0</v>
      </c>
      <c r="T35" s="151">
        <f t="shared" ref="T35:AI35" si="18">IF(ISERROR(AVERAGE(T12/T32)),0,AVERAGE(T12/T32)*3)</f>
        <v>0</v>
      </c>
      <c r="U35" s="151">
        <f t="shared" si="18"/>
        <v>0</v>
      </c>
      <c r="V35" s="151">
        <f t="shared" si="18"/>
        <v>0</v>
      </c>
      <c r="W35" s="151">
        <f t="shared" si="18"/>
        <v>0</v>
      </c>
      <c r="X35" s="151">
        <f t="shared" si="18"/>
        <v>0</v>
      </c>
      <c r="Y35" s="151">
        <f t="shared" si="18"/>
        <v>0</v>
      </c>
      <c r="Z35" s="151">
        <f t="shared" si="18"/>
        <v>0</v>
      </c>
      <c r="AA35" s="151">
        <f t="shared" si="18"/>
        <v>0</v>
      </c>
      <c r="AB35" s="151">
        <f t="shared" si="18"/>
        <v>0</v>
      </c>
      <c r="AC35" s="151">
        <f t="shared" si="18"/>
        <v>0</v>
      </c>
      <c r="AD35" s="151">
        <f t="shared" si="18"/>
        <v>0</v>
      </c>
      <c r="AE35" s="151">
        <f t="shared" si="18"/>
        <v>0</v>
      </c>
      <c r="AF35" s="151">
        <f t="shared" si="18"/>
        <v>0</v>
      </c>
      <c r="AG35" s="151">
        <f t="shared" si="18"/>
        <v>0</v>
      </c>
      <c r="AH35" s="151">
        <f t="shared" si="18"/>
        <v>0</v>
      </c>
      <c r="AI35" s="151">
        <f t="shared" si="18"/>
        <v>0</v>
      </c>
      <c r="AJ35" s="191" t="str">
        <f>IFERROR((IF(ISBLANK(C19:C19),"",LARGE(C19:C19,1)) ),"")</f>
        <v/>
      </c>
      <c r="AK35" s="191" t="str">
        <f t="shared" si="16"/>
        <v/>
      </c>
      <c r="AL35" s="191" t="str">
        <f t="shared" si="16"/>
        <v/>
      </c>
      <c r="AM35" s="191" t="str">
        <f t="shared" si="16"/>
        <v/>
      </c>
      <c r="AN35" s="191" t="str">
        <f t="shared" si="16"/>
        <v/>
      </c>
      <c r="AO35" s="191" t="str">
        <f t="shared" si="16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19">IF(ISERROR(AVERAGE(N19/N33)),0,AVERAGE(M151/N33))*3</f>
        <v>0</v>
      </c>
      <c r="O36" s="163">
        <f t="shared" si="19"/>
        <v>0</v>
      </c>
      <c r="P36" s="163">
        <f t="shared" si="19"/>
        <v>0</v>
      </c>
      <c r="Q36" s="163">
        <f t="shared" si="19"/>
        <v>0</v>
      </c>
      <c r="R36" s="163">
        <f t="shared" si="19"/>
        <v>0</v>
      </c>
      <c r="S36" s="163">
        <f t="shared" si="19"/>
        <v>0</v>
      </c>
      <c r="T36" s="151">
        <f t="shared" ref="T36:AI36" si="20">IF(ISERROR(AVERAGE(T19/T33)),0,AVERAGE(T19/T33))*3</f>
        <v>0</v>
      </c>
      <c r="U36" s="151">
        <f t="shared" si="20"/>
        <v>0</v>
      </c>
      <c r="V36" s="151">
        <f t="shared" si="20"/>
        <v>0</v>
      </c>
      <c r="W36" s="151">
        <f t="shared" si="20"/>
        <v>0</v>
      </c>
      <c r="X36" s="151">
        <f t="shared" si="20"/>
        <v>0</v>
      </c>
      <c r="Y36" s="151">
        <f t="shared" si="20"/>
        <v>0</v>
      </c>
      <c r="Z36" s="151">
        <f t="shared" si="20"/>
        <v>0</v>
      </c>
      <c r="AA36" s="151">
        <f t="shared" si="20"/>
        <v>0</v>
      </c>
      <c r="AB36" s="151">
        <f t="shared" si="20"/>
        <v>0</v>
      </c>
      <c r="AC36" s="151">
        <f t="shared" si="20"/>
        <v>0</v>
      </c>
      <c r="AD36" s="151">
        <f t="shared" si="20"/>
        <v>0</v>
      </c>
      <c r="AE36" s="151">
        <f t="shared" si="20"/>
        <v>0</v>
      </c>
      <c r="AF36" s="151">
        <f t="shared" si="20"/>
        <v>0</v>
      </c>
      <c r="AG36" s="151">
        <f t="shared" si="20"/>
        <v>0</v>
      </c>
      <c r="AH36" s="151">
        <f t="shared" si="20"/>
        <v>0</v>
      </c>
      <c r="AI36" s="151">
        <f t="shared" si="20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1">IFERROR((IF(ISBLANK(A26:A26),"",LARGE(A26:A26,1)) ),"")</f>
        <v/>
      </c>
      <c r="AI42" s="191" t="str">
        <f t="shared" si="21"/>
        <v/>
      </c>
      <c r="AJ42" s="191" t="str">
        <f t="shared" si="21"/>
        <v/>
      </c>
      <c r="AK42" s="191" t="str">
        <f t="shared" ref="AK42:AO43" si="22">IFERROR((IF(ISBLANK(D26:D26),"",LARGE(D26:D26,1)) ),"")</f>
        <v/>
      </c>
      <c r="AL42" s="191" t="str">
        <f t="shared" si="22"/>
        <v/>
      </c>
      <c r="AM42" s="191" t="str">
        <f t="shared" si="22"/>
        <v/>
      </c>
      <c r="AN42" s="191" t="str">
        <f t="shared" si="22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1"/>
        <v/>
      </c>
      <c r="AI43" s="191" t="str">
        <f t="shared" si="21"/>
        <v/>
      </c>
      <c r="AJ43" s="191" t="str">
        <f t="shared" si="21"/>
        <v/>
      </c>
      <c r="AK43" s="191" t="str">
        <f t="shared" si="22"/>
        <v/>
      </c>
      <c r="AL43" s="191" t="str">
        <f t="shared" si="22"/>
        <v/>
      </c>
      <c r="AM43" s="191" t="str">
        <f t="shared" si="22"/>
        <v/>
      </c>
      <c r="AN43" s="191" t="str">
        <f t="shared" si="22"/>
        <v/>
      </c>
      <c r="AO43" s="191" t="str">
        <f t="shared" si="22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3">IFERROR((IF(ISBLANK(D34:D34),"",LARGE(D34:D34,1)) ),"")</f>
        <v/>
      </c>
      <c r="AL50" s="191" t="str">
        <f t="shared" si="23"/>
        <v/>
      </c>
      <c r="AM50" s="191" t="str">
        <f t="shared" si="23"/>
        <v/>
      </c>
      <c r="AN50" s="191" t="str">
        <f t="shared" si="23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3"/>
        <v/>
      </c>
      <c r="AL51" s="191" t="str">
        <f t="shared" si="23"/>
        <v/>
      </c>
      <c r="AM51" s="191" t="str">
        <f t="shared" si="23"/>
        <v/>
      </c>
      <c r="AN51" s="191" t="str">
        <f t="shared" si="23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189" priority="137">
      <formula>$J$1=501</formula>
    </cfRule>
  </conditionalFormatting>
  <conditionalFormatting sqref="L7:AI7 L14:AI15 L1:AI1">
    <cfRule type="containsText" dxfId="188" priority="135" operator="containsText" text="t">
      <formula>NOT(ISERROR(SEARCH("t",L1)))</formula>
    </cfRule>
  </conditionalFormatting>
  <conditionalFormatting sqref="AX2 AN2 AX8 M1:M7 L6:L7 N7:AI7 L14 N14:AI14 L1 N1:AI1 AN8:AN9 AN5 M10:M14">
    <cfRule type="containsText" dxfId="187" priority="134" operator="containsText" text="Checkout">
      <formula>NOT(ISERROR(SEARCH("Checkout",L1)))</formula>
    </cfRule>
  </conditionalFormatting>
  <conditionalFormatting sqref="B18:I89">
    <cfRule type="cellIs" dxfId="186" priority="106" operator="equal">
      <formula>180</formula>
    </cfRule>
  </conditionalFormatting>
  <conditionalFormatting sqref="L23:AI23 L26:AI26 L29:AI29">
    <cfRule type="containsText" dxfId="185" priority="103" operator="containsText" text="9 Darter">
      <formula>NOT(ISERROR(SEARCH("9 Darter",L23)))</formula>
    </cfRule>
  </conditionalFormatting>
  <conditionalFormatting sqref="L22:AI22 L25:AI25 L28:AI28">
    <cfRule type="containsText" dxfId="184" priority="102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7649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27649" r:id="rId4" name="SpinButton1"/>
      </mc:Fallback>
    </mc:AlternateContent>
    <mc:AlternateContent xmlns:mc="http://schemas.openxmlformats.org/markup-compatibility/2006">
      <mc:Choice Requires="x14">
        <control shapeId="27650" r:id="rId6" name="Button 2">
          <controlPr defaultSize="0" print="0" autoFill="0" autoPict="0" macro="[0]!Makro24">
            <anchor moveWithCells="1" sizeWithCells="1">
              <from>
                <xdr:col>7</xdr:col>
                <xdr:colOff>171450</xdr:colOff>
                <xdr:row>4</xdr:row>
                <xdr:rowOff>38100</xdr:rowOff>
              </from>
              <to>
                <xdr:col>9</xdr:col>
                <xdr:colOff>285750</xdr:colOff>
                <xdr:row>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7651" r:id="rId7" name="Button 3">
          <controlPr defaultSize="0" print="0" autoFill="0" autoPict="0" macro="[0]!Makro28">
            <anchor moveWithCells="1" sizeWithCells="1">
              <from>
                <xdr:col>7</xdr:col>
                <xdr:colOff>142875</xdr:colOff>
                <xdr:row>11</xdr:row>
                <xdr:rowOff>76200</xdr:rowOff>
              </from>
              <to>
                <xdr:col>9</xdr:col>
                <xdr:colOff>257175</xdr:colOff>
                <xdr:row>12</xdr:row>
                <xdr:rowOff>66675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1"/>
  <dimension ref="A1:BM77"/>
  <sheetViews>
    <sheetView topLeftCell="A13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1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Spieler'!A26</f>
        <v>Thomas</v>
      </c>
      <c r="M3" s="5" t="str">
        <f>'2 Spieler'!B26</f>
        <v>Dieter M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Thomas</v>
      </c>
      <c r="AM3" s="67">
        <f>COUNTIF(L5,301)+COUNTIF(L5,501)</f>
        <v>0</v>
      </c>
      <c r="AN3" s="99" t="str">
        <f>M3</f>
        <v>Dieter M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Dieter M</v>
      </c>
      <c r="AM6" s="222">
        <f>COUNTIF(L12,301)+COUNTIF(L12,501)</f>
        <v>0</v>
      </c>
      <c r="AN6" s="188" t="str">
        <f>M10</f>
        <v>Thomas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Thomas</v>
      </c>
      <c r="AM9" s="223">
        <f>COUNTIF(L19,301)+COUNTIF(L19,501)</f>
        <v>0</v>
      </c>
      <c r="AN9" s="188" t="str">
        <f>M17</f>
        <v>Dieter M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Dieter M</v>
      </c>
      <c r="M10" s="205" t="str">
        <f>L3</f>
        <v>Thomas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Thomas</v>
      </c>
      <c r="M17" s="6" t="str">
        <f t="shared" si="4"/>
        <v>Dieter M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Dieter M</v>
      </c>
      <c r="M21" s="6" t="str">
        <f t="shared" ref="M21:S21" si="8">M10</f>
        <v>Thomas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IFERROR((INDEX(L3:O3,MATCH(MAX(L5:O5),L5:O5,0))),0)</f>
        <v>0</v>
      </c>
      <c r="AL25" s="8">
        <f>COUNTIF($AK$25:$AK$27,AL3)</f>
        <v>0</v>
      </c>
      <c r="AN25" s="8" t="str">
        <f>L3</f>
        <v>Thomas</v>
      </c>
      <c r="AP25" s="74">
        <f>AL25*AU19</f>
        <v>0</v>
      </c>
      <c r="AT25" s="8" t="str">
        <f>IFERROR((INDEX($AN$25:$AN$27,MATCH(MAX($AP$25:$AP$27),$AP$25:$AP$27,0))),0)&amp;" "&amp; AV25&amp;" "&amp;  AP25</f>
        <v>Thomas gewinnt 0</v>
      </c>
      <c r="AV25" s="8" t="s">
        <v>289</v>
      </c>
      <c r="AX25" s="8">
        <f>COUNTIF(AK25:AK27,AN25)</f>
        <v>0</v>
      </c>
      <c r="AZ25" s="8" t="str">
        <f>IFERROR((INDEX($AN$25:$AN$27,MATCH(LARGE($AX$25:$AX$27,1),$AX$25:$AX$27,0))),0)&amp;"  "&amp;$AV$25&amp; "  "&amp;$AP$26</f>
        <v xml:space="preserve">  gewinnt  0</v>
      </c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8">
        <f>COUNTIF($AK$25:$AK$27,AN3)</f>
        <v>0</v>
      </c>
      <c r="AN26" s="8" t="str">
        <f>M3</f>
        <v>Dieter M</v>
      </c>
      <c r="AP26" s="74">
        <f>AL26*AU20</f>
        <v>0</v>
      </c>
      <c r="AT26" s="8" t="str">
        <f>IFERROR((INDEX($AN$26:$AN$27,MATCH(MAX($AP$26:$AP$27),$AP$26:$AP$27,0))),0)&amp;"  "</f>
        <v xml:space="preserve">Dieter M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Thomas  gewinnt  0</v>
      </c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0">ROUNDUP(L35,2)</f>
        <v>0</v>
      </c>
      <c r="M27" s="165">
        <f t="shared" si="10"/>
        <v>0</v>
      </c>
      <c r="N27" s="165">
        <f t="shared" si="10"/>
        <v>0</v>
      </c>
      <c r="O27" s="165">
        <f t="shared" si="10"/>
        <v>0</v>
      </c>
      <c r="P27" s="165">
        <f t="shared" si="10"/>
        <v>0</v>
      </c>
      <c r="Q27" s="165">
        <f t="shared" si="10"/>
        <v>0</v>
      </c>
      <c r="R27" s="165">
        <f t="shared" si="10"/>
        <v>0</v>
      </c>
      <c r="S27" s="165">
        <f t="shared" si="10"/>
        <v>0</v>
      </c>
      <c r="T27" s="153">
        <f t="shared" si="10"/>
        <v>0</v>
      </c>
      <c r="U27" s="153">
        <f t="shared" si="10"/>
        <v>0</v>
      </c>
      <c r="V27" s="153">
        <f t="shared" si="10"/>
        <v>0</v>
      </c>
      <c r="W27" s="153">
        <f t="shared" si="10"/>
        <v>0</v>
      </c>
      <c r="X27" s="153">
        <f t="shared" si="10"/>
        <v>0</v>
      </c>
      <c r="Y27" s="153">
        <f t="shared" si="10"/>
        <v>0</v>
      </c>
      <c r="Z27" s="153">
        <f t="shared" si="10"/>
        <v>0</v>
      </c>
      <c r="AA27" s="153">
        <f t="shared" si="10"/>
        <v>0</v>
      </c>
      <c r="AB27" s="153">
        <f t="shared" si="10"/>
        <v>0</v>
      </c>
      <c r="AC27" s="153">
        <f t="shared" si="10"/>
        <v>0</v>
      </c>
      <c r="AD27" s="153">
        <f t="shared" si="10"/>
        <v>0</v>
      </c>
      <c r="AE27" s="153">
        <f t="shared" si="10"/>
        <v>0</v>
      </c>
      <c r="AF27" s="153">
        <f t="shared" si="10"/>
        <v>0</v>
      </c>
      <c r="AG27" s="153">
        <f t="shared" si="10"/>
        <v>0</v>
      </c>
      <c r="AH27" s="153">
        <f t="shared" si="10"/>
        <v>0</v>
      </c>
      <c r="AI27" s="153">
        <f t="shared" si="10"/>
        <v>0</v>
      </c>
      <c r="AK27" s="8">
        <f>IFERROR((INDEX(L17:M17,MATCH(MAX(L19:M19),L19:M19,0))),0)</f>
        <v>0</v>
      </c>
      <c r="AL27" s="8">
        <f>COUNTIF($AK$25:$AK$27,AP3)</f>
        <v>0</v>
      </c>
      <c r="AP27" s="74">
        <f>AL27*AU21</f>
        <v>0</v>
      </c>
      <c r="AT27" s="8" t="str">
        <f>IFERROR((INDEX($AN$25:$AN$27,MATCH(MIN($AP$25:$AP$27),$AP$25:$AP$27,0))),0)&amp;"  "</f>
        <v xml:space="preserve">Thomas  </v>
      </c>
      <c r="AX27" s="8">
        <f>COUNTIF(AK25:AK27,AN27)</f>
        <v>3</v>
      </c>
      <c r="AZ27" s="8" t="str">
        <f>IFERROR((INDEX($AN$25:$AN$27,MATCH(LARGE($AX$25:$AX$27,3),$AX$25:$AX$27,0))),0)&amp;"  "&amp;$AV$25&amp; "  "&amp;$AP$25</f>
        <v>Thomas  gewinnt  0</v>
      </c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1">IF(AND($R$14=$R$15,$R$14=301,SUM($B$41:$I$41)=6),"6 Darter","")</f>
        <v/>
      </c>
      <c r="U28" s="149" t="str">
        <f t="shared" si="11"/>
        <v/>
      </c>
      <c r="V28" s="149" t="str">
        <f t="shared" si="11"/>
        <v/>
      </c>
      <c r="W28" s="149" t="str">
        <f t="shared" si="11"/>
        <v/>
      </c>
      <c r="X28" s="149" t="str">
        <f t="shared" si="11"/>
        <v/>
      </c>
      <c r="Y28" s="149" t="str">
        <f t="shared" si="11"/>
        <v/>
      </c>
      <c r="Z28" s="149" t="str">
        <f t="shared" si="11"/>
        <v/>
      </c>
      <c r="AA28" s="149" t="str">
        <f t="shared" si="11"/>
        <v/>
      </c>
      <c r="AB28" s="149" t="str">
        <f t="shared" si="11"/>
        <v/>
      </c>
      <c r="AC28" s="149" t="str">
        <f t="shared" si="11"/>
        <v/>
      </c>
      <c r="AD28" s="149" t="str">
        <f t="shared" si="11"/>
        <v/>
      </c>
      <c r="AE28" s="149" t="str">
        <f>IF(AND($R$14=$R$15,$R$14=301,SUM($B$41:$I$41)=6),"6 Darter","")</f>
        <v/>
      </c>
      <c r="AF28" s="149" t="str">
        <f t="shared" si="11"/>
        <v/>
      </c>
      <c r="AG28" s="149" t="str">
        <f t="shared" si="11"/>
        <v/>
      </c>
      <c r="AH28" s="149" t="str">
        <f t="shared" si="11"/>
        <v/>
      </c>
      <c r="AI28" s="149" t="str">
        <f t="shared" si="11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2">IF(AND($R$14=$R$15,$R$14=501,SUM($B$41:$I$41)=9),"9 Darter","")</f>
        <v/>
      </c>
      <c r="U29" s="149" t="str">
        <f t="shared" si="12"/>
        <v/>
      </c>
      <c r="V29" s="149" t="str">
        <f t="shared" si="12"/>
        <v/>
      </c>
      <c r="W29" s="149" t="str">
        <f t="shared" si="12"/>
        <v/>
      </c>
      <c r="X29" s="149" t="str">
        <f t="shared" si="12"/>
        <v/>
      </c>
      <c r="Y29" s="149" t="str">
        <f t="shared" si="12"/>
        <v/>
      </c>
      <c r="Z29" s="149" t="str">
        <f t="shared" si="12"/>
        <v/>
      </c>
      <c r="AA29" s="149" t="str">
        <f t="shared" si="12"/>
        <v/>
      </c>
      <c r="AB29" s="149" t="str">
        <f t="shared" si="12"/>
        <v/>
      </c>
      <c r="AC29" s="149" t="str">
        <f t="shared" si="12"/>
        <v/>
      </c>
      <c r="AD29" s="149" t="str">
        <f t="shared" si="12"/>
        <v/>
      </c>
      <c r="AE29" s="149" t="str">
        <f t="shared" si="12"/>
        <v/>
      </c>
      <c r="AF29" s="149" t="str">
        <f t="shared" si="12"/>
        <v/>
      </c>
      <c r="AG29" s="149" t="str">
        <f t="shared" si="12"/>
        <v/>
      </c>
      <c r="AH29" s="149" t="str">
        <f t="shared" si="12"/>
        <v/>
      </c>
      <c r="AI29" s="149" t="str">
        <f t="shared" si="12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3">ROUNDUP(M36,2)</f>
        <v>0</v>
      </c>
      <c r="N30" s="165">
        <f t="shared" si="13"/>
        <v>0</v>
      </c>
      <c r="O30" s="165">
        <f t="shared" si="13"/>
        <v>0</v>
      </c>
      <c r="P30" s="165">
        <f t="shared" si="13"/>
        <v>0</v>
      </c>
      <c r="Q30" s="165">
        <f t="shared" si="13"/>
        <v>0</v>
      </c>
      <c r="R30" s="165">
        <f t="shared" si="13"/>
        <v>0</v>
      </c>
      <c r="S30" s="165">
        <f>ROUNDUP(S36,2)</f>
        <v>0</v>
      </c>
      <c r="T30" s="150">
        <f t="shared" ref="T30:AI30" si="14">ROUNDUP(T36,2)</f>
        <v>0</v>
      </c>
      <c r="U30" s="150">
        <f t="shared" si="14"/>
        <v>0</v>
      </c>
      <c r="V30" s="150">
        <f t="shared" si="14"/>
        <v>0</v>
      </c>
      <c r="W30" s="150">
        <f t="shared" si="14"/>
        <v>0</v>
      </c>
      <c r="X30" s="150">
        <f t="shared" si="14"/>
        <v>0</v>
      </c>
      <c r="Y30" s="150">
        <f t="shared" si="14"/>
        <v>0</v>
      </c>
      <c r="Z30" s="150">
        <f t="shared" si="14"/>
        <v>0</v>
      </c>
      <c r="AA30" s="150">
        <f t="shared" si="14"/>
        <v>0</v>
      </c>
      <c r="AB30" s="150">
        <f t="shared" si="14"/>
        <v>0</v>
      </c>
      <c r="AC30" s="150">
        <f t="shared" si="14"/>
        <v>0</v>
      </c>
      <c r="AD30" s="150">
        <f t="shared" si="14"/>
        <v>0</v>
      </c>
      <c r="AE30" s="150">
        <f t="shared" si="14"/>
        <v>0</v>
      </c>
      <c r="AF30" s="150">
        <f t="shared" si="14"/>
        <v>0</v>
      </c>
      <c r="AG30" s="150">
        <f t="shared" si="14"/>
        <v>0</v>
      </c>
      <c r="AH30" s="150">
        <f t="shared" si="14"/>
        <v>0</v>
      </c>
      <c r="AI30" s="150">
        <f t="shared" si="14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5">IF(ISERROR(AVERAGE(M5/M31)),0,AVERAGE(M5/M31))*3</f>
        <v>0</v>
      </c>
      <c r="N34" s="163">
        <f t="shared" si="15"/>
        <v>0</v>
      </c>
      <c r="O34" s="163">
        <f t="shared" si="15"/>
        <v>0</v>
      </c>
      <c r="P34" s="163">
        <f t="shared" si="15"/>
        <v>0</v>
      </c>
      <c r="Q34" s="163">
        <f t="shared" si="15"/>
        <v>0</v>
      </c>
      <c r="R34" s="163">
        <f t="shared" si="15"/>
        <v>0</v>
      </c>
      <c r="S34" s="163">
        <f t="shared" si="15"/>
        <v>0</v>
      </c>
      <c r="T34" s="151">
        <f t="shared" si="15"/>
        <v>0</v>
      </c>
      <c r="U34" s="151">
        <f t="shared" si="15"/>
        <v>0</v>
      </c>
      <c r="V34" s="151">
        <f t="shared" si="15"/>
        <v>0</v>
      </c>
      <c r="W34" s="151">
        <f t="shared" si="15"/>
        <v>0</v>
      </c>
      <c r="X34" s="151">
        <f t="shared" si="15"/>
        <v>0</v>
      </c>
      <c r="Y34" s="151">
        <f t="shared" si="15"/>
        <v>0</v>
      </c>
      <c r="Z34" s="151">
        <f t="shared" si="15"/>
        <v>0</v>
      </c>
      <c r="AA34" s="151">
        <f t="shared" si="15"/>
        <v>0</v>
      </c>
      <c r="AB34" s="151">
        <f t="shared" si="15"/>
        <v>0</v>
      </c>
      <c r="AC34" s="151">
        <f t="shared" si="15"/>
        <v>0</v>
      </c>
      <c r="AD34" s="151">
        <f t="shared" si="15"/>
        <v>0</v>
      </c>
      <c r="AE34" s="151">
        <f t="shared" si="15"/>
        <v>0</v>
      </c>
      <c r="AF34" s="151">
        <f t="shared" si="15"/>
        <v>0</v>
      </c>
      <c r="AG34" s="151">
        <f t="shared" si="15"/>
        <v>0</v>
      </c>
      <c r="AH34" s="151">
        <f t="shared" si="15"/>
        <v>0</v>
      </c>
      <c r="AI34" s="151">
        <f t="shared" si="15"/>
        <v>0</v>
      </c>
      <c r="AJ34" s="191" t="str">
        <f>IFERROR((IF(ISBLANK(C18:C18),"",LARGE(C18:C18,1)) ),"")</f>
        <v/>
      </c>
      <c r="AK34" s="191" t="str">
        <f t="shared" ref="AK34:AO35" si="16">IFERROR((IF(ISBLANK(D18:D18),"",LARGE(D18:D18,1)) ),"")</f>
        <v/>
      </c>
      <c r="AL34" s="191" t="str">
        <f t="shared" si="16"/>
        <v/>
      </c>
      <c r="AM34" s="191" t="str">
        <f t="shared" si="16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7">IF(ISERROR(AVERAGE(M12/M32)),0,AVERAGE(M12/M32))*3</f>
        <v>0</v>
      </c>
      <c r="N35" s="163">
        <f t="shared" si="17"/>
        <v>0</v>
      </c>
      <c r="O35" s="163">
        <f t="shared" si="17"/>
        <v>0</v>
      </c>
      <c r="P35" s="163">
        <f t="shared" si="17"/>
        <v>0</v>
      </c>
      <c r="Q35" s="163">
        <f t="shared" si="17"/>
        <v>0</v>
      </c>
      <c r="R35" s="163">
        <f t="shared" si="17"/>
        <v>0</v>
      </c>
      <c r="S35" s="163">
        <f t="shared" si="17"/>
        <v>0</v>
      </c>
      <c r="T35" s="151">
        <f t="shared" ref="T35:AI35" si="18">IF(ISERROR(AVERAGE(T12/T32)),0,AVERAGE(T12/T32)*3)</f>
        <v>0</v>
      </c>
      <c r="U35" s="151">
        <f t="shared" si="18"/>
        <v>0</v>
      </c>
      <c r="V35" s="151">
        <f t="shared" si="18"/>
        <v>0</v>
      </c>
      <c r="W35" s="151">
        <f t="shared" si="18"/>
        <v>0</v>
      </c>
      <c r="X35" s="151">
        <f t="shared" si="18"/>
        <v>0</v>
      </c>
      <c r="Y35" s="151">
        <f t="shared" si="18"/>
        <v>0</v>
      </c>
      <c r="Z35" s="151">
        <f t="shared" si="18"/>
        <v>0</v>
      </c>
      <c r="AA35" s="151">
        <f t="shared" si="18"/>
        <v>0</v>
      </c>
      <c r="AB35" s="151">
        <f t="shared" si="18"/>
        <v>0</v>
      </c>
      <c r="AC35" s="151">
        <f t="shared" si="18"/>
        <v>0</v>
      </c>
      <c r="AD35" s="151">
        <f t="shared" si="18"/>
        <v>0</v>
      </c>
      <c r="AE35" s="151">
        <f t="shared" si="18"/>
        <v>0</v>
      </c>
      <c r="AF35" s="151">
        <f t="shared" si="18"/>
        <v>0</v>
      </c>
      <c r="AG35" s="151">
        <f t="shared" si="18"/>
        <v>0</v>
      </c>
      <c r="AH35" s="151">
        <f t="shared" si="18"/>
        <v>0</v>
      </c>
      <c r="AI35" s="151">
        <f t="shared" si="18"/>
        <v>0</v>
      </c>
      <c r="AJ35" s="191" t="str">
        <f>IFERROR((IF(ISBLANK(C19:C19),"",LARGE(C19:C19,1)) ),"")</f>
        <v/>
      </c>
      <c r="AK35" s="191" t="str">
        <f t="shared" si="16"/>
        <v/>
      </c>
      <c r="AL35" s="191" t="str">
        <f t="shared" si="16"/>
        <v/>
      </c>
      <c r="AM35" s="191" t="str">
        <f t="shared" si="16"/>
        <v/>
      </c>
      <c r="AN35" s="191" t="str">
        <f t="shared" si="16"/>
        <v/>
      </c>
      <c r="AO35" s="191" t="str">
        <f t="shared" si="16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19">IF(ISERROR(AVERAGE(N19/N33)),0,AVERAGE(M151/N33))*3</f>
        <v>0</v>
      </c>
      <c r="O36" s="163">
        <f t="shared" si="19"/>
        <v>0</v>
      </c>
      <c r="P36" s="163">
        <f t="shared" si="19"/>
        <v>0</v>
      </c>
      <c r="Q36" s="163">
        <f t="shared" si="19"/>
        <v>0</v>
      </c>
      <c r="R36" s="163">
        <f t="shared" si="19"/>
        <v>0</v>
      </c>
      <c r="S36" s="163">
        <f t="shared" si="19"/>
        <v>0</v>
      </c>
      <c r="T36" s="151">
        <f t="shared" ref="T36:AI36" si="20">IF(ISERROR(AVERAGE(T19/T33)),0,AVERAGE(T19/T33))*3</f>
        <v>0</v>
      </c>
      <c r="U36" s="151">
        <f t="shared" si="20"/>
        <v>0</v>
      </c>
      <c r="V36" s="151">
        <f t="shared" si="20"/>
        <v>0</v>
      </c>
      <c r="W36" s="151">
        <f t="shared" si="20"/>
        <v>0</v>
      </c>
      <c r="X36" s="151">
        <f t="shared" si="20"/>
        <v>0</v>
      </c>
      <c r="Y36" s="151">
        <f t="shared" si="20"/>
        <v>0</v>
      </c>
      <c r="Z36" s="151">
        <f t="shared" si="20"/>
        <v>0</v>
      </c>
      <c r="AA36" s="151">
        <f t="shared" si="20"/>
        <v>0</v>
      </c>
      <c r="AB36" s="151">
        <f t="shared" si="20"/>
        <v>0</v>
      </c>
      <c r="AC36" s="151">
        <f t="shared" si="20"/>
        <v>0</v>
      </c>
      <c r="AD36" s="151">
        <f t="shared" si="20"/>
        <v>0</v>
      </c>
      <c r="AE36" s="151">
        <f t="shared" si="20"/>
        <v>0</v>
      </c>
      <c r="AF36" s="151">
        <f t="shared" si="20"/>
        <v>0</v>
      </c>
      <c r="AG36" s="151">
        <f t="shared" si="20"/>
        <v>0</v>
      </c>
      <c r="AH36" s="151">
        <f t="shared" si="20"/>
        <v>0</v>
      </c>
      <c r="AI36" s="151">
        <f t="shared" si="20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1">IFERROR((IF(ISBLANK(A26:A26),"",LARGE(A26:A26,1)) ),"")</f>
        <v/>
      </c>
      <c r="AI42" s="191" t="str">
        <f t="shared" si="21"/>
        <v/>
      </c>
      <c r="AJ42" s="191" t="str">
        <f t="shared" si="21"/>
        <v/>
      </c>
      <c r="AK42" s="191" t="str">
        <f t="shared" ref="AK42:AO43" si="22">IFERROR((IF(ISBLANK(D26:D26),"",LARGE(D26:D26,1)) ),"")</f>
        <v/>
      </c>
      <c r="AL42" s="191" t="str">
        <f t="shared" si="22"/>
        <v/>
      </c>
      <c r="AM42" s="191" t="str">
        <f t="shared" si="22"/>
        <v/>
      </c>
      <c r="AN42" s="191" t="str">
        <f t="shared" si="22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1"/>
        <v/>
      </c>
      <c r="AI43" s="191" t="str">
        <f t="shared" si="21"/>
        <v/>
      </c>
      <c r="AJ43" s="191" t="str">
        <f t="shared" si="21"/>
        <v/>
      </c>
      <c r="AK43" s="191" t="str">
        <f t="shared" si="22"/>
        <v/>
      </c>
      <c r="AL43" s="191" t="str">
        <f t="shared" si="22"/>
        <v/>
      </c>
      <c r="AM43" s="191" t="str">
        <f t="shared" si="22"/>
        <v/>
      </c>
      <c r="AN43" s="191" t="str">
        <f t="shared" si="22"/>
        <v/>
      </c>
      <c r="AO43" s="191" t="str">
        <f t="shared" si="22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3">IFERROR((IF(ISBLANK(D34:D34),"",LARGE(D34:D34,1)) ),"")</f>
        <v/>
      </c>
      <c r="AL50" s="191" t="str">
        <f t="shared" si="23"/>
        <v/>
      </c>
      <c r="AM50" s="191" t="str">
        <f t="shared" si="23"/>
        <v/>
      </c>
      <c r="AN50" s="191" t="str">
        <f t="shared" si="23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3"/>
        <v/>
      </c>
      <c r="AL51" s="191" t="str">
        <f t="shared" si="23"/>
        <v/>
      </c>
      <c r="AM51" s="191" t="str">
        <f t="shared" si="23"/>
        <v/>
      </c>
      <c r="AN51" s="191" t="str">
        <f t="shared" si="23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183" priority="136">
      <formula>$J$1=501</formula>
    </cfRule>
  </conditionalFormatting>
  <conditionalFormatting sqref="L7:AI7 L14:AI15 L1:AI1">
    <cfRule type="containsText" dxfId="182" priority="134" operator="containsText" text="t">
      <formula>NOT(ISERROR(SEARCH("t",L1)))</formula>
    </cfRule>
  </conditionalFormatting>
  <conditionalFormatting sqref="AX2 AN2 AX8 M1:M7 L6:L7 N7:AI7 L14 N14:AI14 L1 N1:AI1 AN8:AN9 AN5 M10:M14">
    <cfRule type="containsText" dxfId="181" priority="133" operator="containsText" text="Checkout">
      <formula>NOT(ISERROR(SEARCH("Checkout",L1)))</formula>
    </cfRule>
  </conditionalFormatting>
  <conditionalFormatting sqref="B18:I89">
    <cfRule type="cellIs" dxfId="180" priority="106" operator="equal">
      <formula>180</formula>
    </cfRule>
  </conditionalFormatting>
  <conditionalFormatting sqref="L23:AI23 L26:AI26 L29:AI29">
    <cfRule type="containsText" dxfId="179" priority="103" operator="containsText" text="9 Darter">
      <formula>NOT(ISERROR(SEARCH("9 Darter",L23)))</formula>
    </cfRule>
  </conditionalFormatting>
  <conditionalFormatting sqref="L22:AI22 L25:AI25 L28:AI28">
    <cfRule type="containsText" dxfId="178" priority="102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673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28673" r:id="rId4" name="SpinButton1"/>
      </mc:Fallback>
    </mc:AlternateContent>
    <mc:AlternateContent xmlns:mc="http://schemas.openxmlformats.org/markup-compatibility/2006">
      <mc:Choice Requires="x14">
        <control shapeId="28674" r:id="rId6" name="Button 2">
          <controlPr defaultSize="0" print="0" autoFill="0" autoPict="0" macro="[0]!Makro25">
            <anchor moveWithCells="1" sizeWithCells="1">
              <from>
                <xdr:col>7</xdr:col>
                <xdr:colOff>171450</xdr:colOff>
                <xdr:row>4</xdr:row>
                <xdr:rowOff>38100</xdr:rowOff>
              </from>
              <to>
                <xdr:col>9</xdr:col>
                <xdr:colOff>285750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2"/>
  <dimension ref="A1:BM77"/>
  <sheetViews>
    <sheetView topLeftCell="A12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1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Spieler'!A27</f>
        <v>Dieter G</v>
      </c>
      <c r="M3" s="5" t="str">
        <f>'2 Spieler'!B27</f>
        <v>Rainer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Dieter G</v>
      </c>
      <c r="AM3" s="67">
        <f>COUNTIF(L5,301)+COUNTIF(L5,501)</f>
        <v>0</v>
      </c>
      <c r="AN3" s="99" t="str">
        <f>M3</f>
        <v>Rainer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Rainer</v>
      </c>
      <c r="AM6" s="222">
        <f>COUNTIF(L12,301)+COUNTIF(L12,501)</f>
        <v>0</v>
      </c>
      <c r="AN6" s="188" t="str">
        <f>M10</f>
        <v>Dieter G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Dieter G</v>
      </c>
      <c r="AM9" s="223">
        <f>COUNTIF(L19,301)+COUNTIF(L19,501)</f>
        <v>0</v>
      </c>
      <c r="AN9" s="188" t="str">
        <f>M17</f>
        <v>Rainer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Rainer</v>
      </c>
      <c r="M10" s="205" t="str">
        <f>L3</f>
        <v>Dieter G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Dieter G</v>
      </c>
      <c r="M17" s="6" t="str">
        <f t="shared" si="4"/>
        <v>Rainer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Rainer</v>
      </c>
      <c r="M21" s="6" t="str">
        <f t="shared" ref="M21:S21" si="8">M10</f>
        <v>Dieter G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IFERROR((INDEX(L3:O3,MATCH(MAX(L5:O5),L5:O5,0))),0)</f>
        <v>0</v>
      </c>
      <c r="AL25" s="8">
        <f>COUNTIF($AK$25:$AK$27,AL3)</f>
        <v>0</v>
      </c>
      <c r="AN25" s="8" t="str">
        <f>L3</f>
        <v>Dieter G</v>
      </c>
      <c r="AP25" s="74">
        <f>AL25*AU19</f>
        <v>0</v>
      </c>
      <c r="AT25" s="8" t="str">
        <f>IFERROR((INDEX($AN$25:$AN$27,MATCH(MAX($AP$25:$AP$27),$AP$25:$AP$27,0))),0)&amp;" "&amp; AV25&amp;" "&amp;  AP25</f>
        <v>Dieter G gewinnt 0</v>
      </c>
      <c r="AV25" s="8" t="s">
        <v>289</v>
      </c>
      <c r="AX25" s="8">
        <f>COUNTIF(AK25:AK27,AN25)</f>
        <v>0</v>
      </c>
      <c r="AZ25" s="8" t="str">
        <f>IFERROR((INDEX($AN$25:$AN$27,MATCH(LARGE($AX$25:$AX$27,1),$AX$25:$AX$27,0))),0)&amp;"  "&amp;$AV$25&amp; "  "&amp;$AP$26</f>
        <v xml:space="preserve">  gewinnt  0</v>
      </c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8">
        <f>COUNTIF($AK$25:$AK$27,AN3)</f>
        <v>0</v>
      </c>
      <c r="AN26" s="8" t="str">
        <f>M3</f>
        <v>Rainer</v>
      </c>
      <c r="AP26" s="74">
        <f>AL26*AU20</f>
        <v>0</v>
      </c>
      <c r="AT26" s="8" t="str">
        <f>IFERROR((INDEX($AN$26:$AN$27,MATCH(MAX($AP$26:$AP$27),$AP$26:$AP$27,0))),0)&amp;"  "</f>
        <v xml:space="preserve">Rainer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Dieter G  gewinnt  0</v>
      </c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0">ROUNDUP(L35,2)</f>
        <v>0</v>
      </c>
      <c r="M27" s="165">
        <f t="shared" si="10"/>
        <v>0</v>
      </c>
      <c r="N27" s="165">
        <f t="shared" si="10"/>
        <v>0</v>
      </c>
      <c r="O27" s="165">
        <f t="shared" si="10"/>
        <v>0</v>
      </c>
      <c r="P27" s="165">
        <f t="shared" si="10"/>
        <v>0</v>
      </c>
      <c r="Q27" s="165">
        <f t="shared" si="10"/>
        <v>0</v>
      </c>
      <c r="R27" s="165">
        <f t="shared" si="10"/>
        <v>0</v>
      </c>
      <c r="S27" s="165">
        <f t="shared" si="10"/>
        <v>0</v>
      </c>
      <c r="T27" s="153">
        <f t="shared" si="10"/>
        <v>0</v>
      </c>
      <c r="U27" s="153">
        <f t="shared" si="10"/>
        <v>0</v>
      </c>
      <c r="V27" s="153">
        <f t="shared" si="10"/>
        <v>0</v>
      </c>
      <c r="W27" s="153">
        <f t="shared" si="10"/>
        <v>0</v>
      </c>
      <c r="X27" s="153">
        <f t="shared" si="10"/>
        <v>0</v>
      </c>
      <c r="Y27" s="153">
        <f t="shared" si="10"/>
        <v>0</v>
      </c>
      <c r="Z27" s="153">
        <f t="shared" si="10"/>
        <v>0</v>
      </c>
      <c r="AA27" s="153">
        <f t="shared" si="10"/>
        <v>0</v>
      </c>
      <c r="AB27" s="153">
        <f t="shared" si="10"/>
        <v>0</v>
      </c>
      <c r="AC27" s="153">
        <f t="shared" si="10"/>
        <v>0</v>
      </c>
      <c r="AD27" s="153">
        <f t="shared" si="10"/>
        <v>0</v>
      </c>
      <c r="AE27" s="153">
        <f t="shared" si="10"/>
        <v>0</v>
      </c>
      <c r="AF27" s="153">
        <f t="shared" si="10"/>
        <v>0</v>
      </c>
      <c r="AG27" s="153">
        <f t="shared" si="10"/>
        <v>0</v>
      </c>
      <c r="AH27" s="153">
        <f t="shared" si="10"/>
        <v>0</v>
      </c>
      <c r="AI27" s="153">
        <f t="shared" si="10"/>
        <v>0</v>
      </c>
      <c r="AK27" s="8">
        <f>IFERROR((INDEX(L17:M17,MATCH(MAX(L19:M19),L19:M19,0))),0)</f>
        <v>0</v>
      </c>
      <c r="AL27" s="8">
        <f>COUNTIF($AK$25:$AK$27,AP3)</f>
        <v>0</v>
      </c>
      <c r="AP27" s="74">
        <f>AL27*AU21</f>
        <v>0</v>
      </c>
      <c r="AT27" s="8" t="str">
        <f>IFERROR((INDEX($AN$25:$AN$27,MATCH(MIN($AP$25:$AP$27),$AP$25:$AP$27,0))),0)&amp;"  "</f>
        <v xml:space="preserve">Dieter G  </v>
      </c>
      <c r="AX27" s="8">
        <f>COUNTIF(AK25:AK27,AN27)</f>
        <v>3</v>
      </c>
      <c r="AZ27" s="8" t="str">
        <f>IFERROR((INDEX($AN$25:$AN$27,MATCH(LARGE($AX$25:$AX$27,3),$AX$25:$AX$27,0))),0)&amp;"  "&amp;$AV$25&amp; "  "&amp;$AP$25</f>
        <v>Dieter G  gewinnt  0</v>
      </c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1">IF(AND($R$14=$R$15,$R$14=301,SUM($B$41:$I$41)=6),"6 Darter","")</f>
        <v/>
      </c>
      <c r="U28" s="149" t="str">
        <f t="shared" si="11"/>
        <v/>
      </c>
      <c r="V28" s="149" t="str">
        <f t="shared" si="11"/>
        <v/>
      </c>
      <c r="W28" s="149" t="str">
        <f t="shared" si="11"/>
        <v/>
      </c>
      <c r="X28" s="149" t="str">
        <f t="shared" si="11"/>
        <v/>
      </c>
      <c r="Y28" s="149" t="str">
        <f t="shared" si="11"/>
        <v/>
      </c>
      <c r="Z28" s="149" t="str">
        <f t="shared" si="11"/>
        <v/>
      </c>
      <c r="AA28" s="149" t="str">
        <f t="shared" si="11"/>
        <v/>
      </c>
      <c r="AB28" s="149" t="str">
        <f t="shared" si="11"/>
        <v/>
      </c>
      <c r="AC28" s="149" t="str">
        <f t="shared" si="11"/>
        <v/>
      </c>
      <c r="AD28" s="149" t="str">
        <f t="shared" si="11"/>
        <v/>
      </c>
      <c r="AE28" s="149" t="str">
        <f>IF(AND($R$14=$R$15,$R$14=301,SUM($B$41:$I$41)=6),"6 Darter","")</f>
        <v/>
      </c>
      <c r="AF28" s="149" t="str">
        <f t="shared" si="11"/>
        <v/>
      </c>
      <c r="AG28" s="149" t="str">
        <f t="shared" si="11"/>
        <v/>
      </c>
      <c r="AH28" s="149" t="str">
        <f t="shared" si="11"/>
        <v/>
      </c>
      <c r="AI28" s="149" t="str">
        <f t="shared" si="11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2">IF(AND($R$14=$R$15,$R$14=501,SUM($B$41:$I$41)=9),"9 Darter","")</f>
        <v/>
      </c>
      <c r="U29" s="149" t="str">
        <f t="shared" si="12"/>
        <v/>
      </c>
      <c r="V29" s="149" t="str">
        <f t="shared" si="12"/>
        <v/>
      </c>
      <c r="W29" s="149" t="str">
        <f t="shared" si="12"/>
        <v/>
      </c>
      <c r="X29" s="149" t="str">
        <f t="shared" si="12"/>
        <v/>
      </c>
      <c r="Y29" s="149" t="str">
        <f t="shared" si="12"/>
        <v/>
      </c>
      <c r="Z29" s="149" t="str">
        <f t="shared" si="12"/>
        <v/>
      </c>
      <c r="AA29" s="149" t="str">
        <f t="shared" si="12"/>
        <v/>
      </c>
      <c r="AB29" s="149" t="str">
        <f t="shared" si="12"/>
        <v/>
      </c>
      <c r="AC29" s="149" t="str">
        <f t="shared" si="12"/>
        <v/>
      </c>
      <c r="AD29" s="149" t="str">
        <f t="shared" si="12"/>
        <v/>
      </c>
      <c r="AE29" s="149" t="str">
        <f t="shared" si="12"/>
        <v/>
      </c>
      <c r="AF29" s="149" t="str">
        <f t="shared" si="12"/>
        <v/>
      </c>
      <c r="AG29" s="149" t="str">
        <f t="shared" si="12"/>
        <v/>
      </c>
      <c r="AH29" s="149" t="str">
        <f t="shared" si="12"/>
        <v/>
      </c>
      <c r="AI29" s="149" t="str">
        <f t="shared" si="12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3">ROUNDUP(M36,2)</f>
        <v>0</v>
      </c>
      <c r="N30" s="165">
        <f t="shared" si="13"/>
        <v>0</v>
      </c>
      <c r="O30" s="165">
        <f t="shared" si="13"/>
        <v>0</v>
      </c>
      <c r="P30" s="165">
        <f t="shared" si="13"/>
        <v>0</v>
      </c>
      <c r="Q30" s="165">
        <f t="shared" si="13"/>
        <v>0</v>
      </c>
      <c r="R30" s="165">
        <f t="shared" si="13"/>
        <v>0</v>
      </c>
      <c r="S30" s="165">
        <f>ROUNDUP(S36,2)</f>
        <v>0</v>
      </c>
      <c r="T30" s="150">
        <f t="shared" ref="T30:AI30" si="14">ROUNDUP(T36,2)</f>
        <v>0</v>
      </c>
      <c r="U30" s="150">
        <f t="shared" si="14"/>
        <v>0</v>
      </c>
      <c r="V30" s="150">
        <f t="shared" si="14"/>
        <v>0</v>
      </c>
      <c r="W30" s="150">
        <f t="shared" si="14"/>
        <v>0</v>
      </c>
      <c r="X30" s="150">
        <f t="shared" si="14"/>
        <v>0</v>
      </c>
      <c r="Y30" s="150">
        <f t="shared" si="14"/>
        <v>0</v>
      </c>
      <c r="Z30" s="150">
        <f t="shared" si="14"/>
        <v>0</v>
      </c>
      <c r="AA30" s="150">
        <f t="shared" si="14"/>
        <v>0</v>
      </c>
      <c r="AB30" s="150">
        <f t="shared" si="14"/>
        <v>0</v>
      </c>
      <c r="AC30" s="150">
        <f t="shared" si="14"/>
        <v>0</v>
      </c>
      <c r="AD30" s="150">
        <f t="shared" si="14"/>
        <v>0</v>
      </c>
      <c r="AE30" s="150">
        <f t="shared" si="14"/>
        <v>0</v>
      </c>
      <c r="AF30" s="150">
        <f t="shared" si="14"/>
        <v>0</v>
      </c>
      <c r="AG30" s="150">
        <f t="shared" si="14"/>
        <v>0</v>
      </c>
      <c r="AH30" s="150">
        <f t="shared" si="14"/>
        <v>0</v>
      </c>
      <c r="AI30" s="150">
        <f t="shared" si="14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5">IF(ISERROR(AVERAGE(M5/M31)),0,AVERAGE(M5/M31))*3</f>
        <v>0</v>
      </c>
      <c r="N34" s="163">
        <f t="shared" si="15"/>
        <v>0</v>
      </c>
      <c r="O34" s="163">
        <f t="shared" si="15"/>
        <v>0</v>
      </c>
      <c r="P34" s="163">
        <f t="shared" si="15"/>
        <v>0</v>
      </c>
      <c r="Q34" s="163">
        <f t="shared" si="15"/>
        <v>0</v>
      </c>
      <c r="R34" s="163">
        <f t="shared" si="15"/>
        <v>0</v>
      </c>
      <c r="S34" s="163">
        <f t="shared" si="15"/>
        <v>0</v>
      </c>
      <c r="T34" s="151">
        <f t="shared" si="15"/>
        <v>0</v>
      </c>
      <c r="U34" s="151">
        <f t="shared" si="15"/>
        <v>0</v>
      </c>
      <c r="V34" s="151">
        <f t="shared" si="15"/>
        <v>0</v>
      </c>
      <c r="W34" s="151">
        <f t="shared" si="15"/>
        <v>0</v>
      </c>
      <c r="X34" s="151">
        <f t="shared" si="15"/>
        <v>0</v>
      </c>
      <c r="Y34" s="151">
        <f t="shared" si="15"/>
        <v>0</v>
      </c>
      <c r="Z34" s="151">
        <f t="shared" si="15"/>
        <v>0</v>
      </c>
      <c r="AA34" s="151">
        <f t="shared" si="15"/>
        <v>0</v>
      </c>
      <c r="AB34" s="151">
        <f t="shared" si="15"/>
        <v>0</v>
      </c>
      <c r="AC34" s="151">
        <f t="shared" si="15"/>
        <v>0</v>
      </c>
      <c r="AD34" s="151">
        <f t="shared" si="15"/>
        <v>0</v>
      </c>
      <c r="AE34" s="151">
        <f t="shared" si="15"/>
        <v>0</v>
      </c>
      <c r="AF34" s="151">
        <f t="shared" si="15"/>
        <v>0</v>
      </c>
      <c r="AG34" s="151">
        <f t="shared" si="15"/>
        <v>0</v>
      </c>
      <c r="AH34" s="151">
        <f t="shared" si="15"/>
        <v>0</v>
      </c>
      <c r="AI34" s="151">
        <f t="shared" si="15"/>
        <v>0</v>
      </c>
      <c r="AJ34" s="191" t="str">
        <f>IFERROR((IF(ISBLANK(C18:C18),"",LARGE(C18:C18,1)) ),"")</f>
        <v/>
      </c>
      <c r="AK34" s="191" t="str">
        <f t="shared" ref="AK34:AO35" si="16">IFERROR((IF(ISBLANK(D18:D18),"",LARGE(D18:D18,1)) ),"")</f>
        <v/>
      </c>
      <c r="AL34" s="191" t="str">
        <f t="shared" si="16"/>
        <v/>
      </c>
      <c r="AM34" s="191" t="str">
        <f t="shared" si="16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7">IF(ISERROR(AVERAGE(M12/M32)),0,AVERAGE(M12/M32))*3</f>
        <v>0</v>
      </c>
      <c r="N35" s="163">
        <f t="shared" si="17"/>
        <v>0</v>
      </c>
      <c r="O35" s="163">
        <f t="shared" si="17"/>
        <v>0</v>
      </c>
      <c r="P35" s="163">
        <f t="shared" si="17"/>
        <v>0</v>
      </c>
      <c r="Q35" s="163">
        <f t="shared" si="17"/>
        <v>0</v>
      </c>
      <c r="R35" s="163">
        <f t="shared" si="17"/>
        <v>0</v>
      </c>
      <c r="S35" s="163">
        <f t="shared" si="17"/>
        <v>0</v>
      </c>
      <c r="T35" s="151">
        <f t="shared" ref="T35:AI35" si="18">IF(ISERROR(AVERAGE(T12/T32)),0,AVERAGE(T12/T32)*3)</f>
        <v>0</v>
      </c>
      <c r="U35" s="151">
        <f t="shared" si="18"/>
        <v>0</v>
      </c>
      <c r="V35" s="151">
        <f t="shared" si="18"/>
        <v>0</v>
      </c>
      <c r="W35" s="151">
        <f t="shared" si="18"/>
        <v>0</v>
      </c>
      <c r="X35" s="151">
        <f t="shared" si="18"/>
        <v>0</v>
      </c>
      <c r="Y35" s="151">
        <f t="shared" si="18"/>
        <v>0</v>
      </c>
      <c r="Z35" s="151">
        <f t="shared" si="18"/>
        <v>0</v>
      </c>
      <c r="AA35" s="151">
        <f t="shared" si="18"/>
        <v>0</v>
      </c>
      <c r="AB35" s="151">
        <f t="shared" si="18"/>
        <v>0</v>
      </c>
      <c r="AC35" s="151">
        <f t="shared" si="18"/>
        <v>0</v>
      </c>
      <c r="AD35" s="151">
        <f t="shared" si="18"/>
        <v>0</v>
      </c>
      <c r="AE35" s="151">
        <f t="shared" si="18"/>
        <v>0</v>
      </c>
      <c r="AF35" s="151">
        <f t="shared" si="18"/>
        <v>0</v>
      </c>
      <c r="AG35" s="151">
        <f t="shared" si="18"/>
        <v>0</v>
      </c>
      <c r="AH35" s="151">
        <f t="shared" si="18"/>
        <v>0</v>
      </c>
      <c r="AI35" s="151">
        <f t="shared" si="18"/>
        <v>0</v>
      </c>
      <c r="AJ35" s="191" t="str">
        <f>IFERROR((IF(ISBLANK(C19:C19),"",LARGE(C19:C19,1)) ),"")</f>
        <v/>
      </c>
      <c r="AK35" s="191" t="str">
        <f t="shared" si="16"/>
        <v/>
      </c>
      <c r="AL35" s="191" t="str">
        <f t="shared" si="16"/>
        <v/>
      </c>
      <c r="AM35" s="191" t="str">
        <f t="shared" si="16"/>
        <v/>
      </c>
      <c r="AN35" s="191" t="str">
        <f t="shared" si="16"/>
        <v/>
      </c>
      <c r="AO35" s="191" t="str">
        <f t="shared" si="16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19">IF(ISERROR(AVERAGE(N19/N33)),0,AVERAGE(M151/N33))*3</f>
        <v>0</v>
      </c>
      <c r="O36" s="163">
        <f t="shared" si="19"/>
        <v>0</v>
      </c>
      <c r="P36" s="163">
        <f t="shared" si="19"/>
        <v>0</v>
      </c>
      <c r="Q36" s="163">
        <f t="shared" si="19"/>
        <v>0</v>
      </c>
      <c r="R36" s="163">
        <f t="shared" si="19"/>
        <v>0</v>
      </c>
      <c r="S36" s="163">
        <f t="shared" si="19"/>
        <v>0</v>
      </c>
      <c r="T36" s="151">
        <f t="shared" ref="T36:AI36" si="20">IF(ISERROR(AVERAGE(T19/T33)),0,AVERAGE(T19/T33))*3</f>
        <v>0</v>
      </c>
      <c r="U36" s="151">
        <f t="shared" si="20"/>
        <v>0</v>
      </c>
      <c r="V36" s="151">
        <f t="shared" si="20"/>
        <v>0</v>
      </c>
      <c r="W36" s="151">
        <f t="shared" si="20"/>
        <v>0</v>
      </c>
      <c r="X36" s="151">
        <f t="shared" si="20"/>
        <v>0</v>
      </c>
      <c r="Y36" s="151">
        <f t="shared" si="20"/>
        <v>0</v>
      </c>
      <c r="Z36" s="151">
        <f t="shared" si="20"/>
        <v>0</v>
      </c>
      <c r="AA36" s="151">
        <f t="shared" si="20"/>
        <v>0</v>
      </c>
      <c r="AB36" s="151">
        <f t="shared" si="20"/>
        <v>0</v>
      </c>
      <c r="AC36" s="151">
        <f t="shared" si="20"/>
        <v>0</v>
      </c>
      <c r="AD36" s="151">
        <f t="shared" si="20"/>
        <v>0</v>
      </c>
      <c r="AE36" s="151">
        <f t="shared" si="20"/>
        <v>0</v>
      </c>
      <c r="AF36" s="151">
        <f t="shared" si="20"/>
        <v>0</v>
      </c>
      <c r="AG36" s="151">
        <f t="shared" si="20"/>
        <v>0</v>
      </c>
      <c r="AH36" s="151">
        <f t="shared" si="20"/>
        <v>0</v>
      </c>
      <c r="AI36" s="151">
        <f t="shared" si="20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1">IFERROR((IF(ISBLANK(A26:A26),"",LARGE(A26:A26,1)) ),"")</f>
        <v/>
      </c>
      <c r="AI42" s="191" t="str">
        <f t="shared" si="21"/>
        <v/>
      </c>
      <c r="AJ42" s="191" t="str">
        <f t="shared" si="21"/>
        <v/>
      </c>
      <c r="AK42" s="191" t="str">
        <f t="shared" ref="AK42:AO43" si="22">IFERROR((IF(ISBLANK(D26:D26),"",LARGE(D26:D26,1)) ),"")</f>
        <v/>
      </c>
      <c r="AL42" s="191" t="str">
        <f t="shared" si="22"/>
        <v/>
      </c>
      <c r="AM42" s="191" t="str">
        <f t="shared" si="22"/>
        <v/>
      </c>
      <c r="AN42" s="191" t="str">
        <f t="shared" si="22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1"/>
        <v/>
      </c>
      <c r="AI43" s="191" t="str">
        <f t="shared" si="21"/>
        <v/>
      </c>
      <c r="AJ43" s="191" t="str">
        <f t="shared" si="21"/>
        <v/>
      </c>
      <c r="AK43" s="191" t="str">
        <f t="shared" si="22"/>
        <v/>
      </c>
      <c r="AL43" s="191" t="str">
        <f t="shared" si="22"/>
        <v/>
      </c>
      <c r="AM43" s="191" t="str">
        <f t="shared" si="22"/>
        <v/>
      </c>
      <c r="AN43" s="191" t="str">
        <f t="shared" si="22"/>
        <v/>
      </c>
      <c r="AO43" s="191" t="str">
        <f t="shared" si="22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3">IFERROR((IF(ISBLANK(D34:D34),"",LARGE(D34:D34,1)) ),"")</f>
        <v/>
      </c>
      <c r="AL50" s="191" t="str">
        <f t="shared" si="23"/>
        <v/>
      </c>
      <c r="AM50" s="191" t="str">
        <f t="shared" si="23"/>
        <v/>
      </c>
      <c r="AN50" s="191" t="str">
        <f t="shared" si="23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3"/>
        <v/>
      </c>
      <c r="AL51" s="191" t="str">
        <f t="shared" si="23"/>
        <v/>
      </c>
      <c r="AM51" s="191" t="str">
        <f t="shared" si="23"/>
        <v/>
      </c>
      <c r="AN51" s="191" t="str">
        <f t="shared" si="23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177" priority="152">
      <formula>$J$1=501</formula>
    </cfRule>
  </conditionalFormatting>
  <conditionalFormatting sqref="L7:AI7 L14:AI15 L1:AI1">
    <cfRule type="containsText" dxfId="176" priority="150" operator="containsText" text="t">
      <formula>NOT(ISERROR(SEARCH("t",L1)))</formula>
    </cfRule>
  </conditionalFormatting>
  <conditionalFormatting sqref="AX2 AN2 AX8 M1:M7 L6:L7 N7:AI7 L14 N14:AI14 L1 N1:AI1 AN8:AN9 AN5 M10:M14">
    <cfRule type="containsText" dxfId="175" priority="149" operator="containsText" text="Checkout">
      <formula>NOT(ISERROR(SEARCH("Checkout",L1)))</formula>
    </cfRule>
  </conditionalFormatting>
  <conditionalFormatting sqref="B18:I89">
    <cfRule type="cellIs" dxfId="174" priority="123" operator="equal">
      <formula>180</formula>
    </cfRule>
  </conditionalFormatting>
  <conditionalFormatting sqref="L23:AI23 L26:AI26 L29:AI29">
    <cfRule type="containsText" dxfId="173" priority="120" operator="containsText" text="9 Darter">
      <formula>NOT(ISERROR(SEARCH("9 Darter",L23)))</formula>
    </cfRule>
  </conditionalFormatting>
  <conditionalFormatting sqref="L22:AI22 L25:AI25 L28:AI28">
    <cfRule type="containsText" dxfId="172" priority="119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9697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29697" r:id="rId4" name="SpinButton1"/>
      </mc:Fallback>
    </mc:AlternateContent>
    <mc:AlternateContent xmlns:mc="http://schemas.openxmlformats.org/markup-compatibility/2006">
      <mc:Choice Requires="x14">
        <control shapeId="29698" r:id="rId6" name="Button 2">
          <controlPr defaultSize="0" print="0" autoFill="0" autoPict="0" macro="[0]!Makro26">
            <anchor moveWithCells="1" sizeWithCells="1">
              <from>
                <xdr:col>7</xdr:col>
                <xdr:colOff>171450</xdr:colOff>
                <xdr:row>4</xdr:row>
                <xdr:rowOff>38100</xdr:rowOff>
              </from>
              <to>
                <xdr:col>9</xdr:col>
                <xdr:colOff>285750</xdr:colOff>
                <xdr:row>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9699" r:id="rId7" name="Button 3">
          <controlPr defaultSize="0" print="0" autoFill="0" autoPict="0" macro="[0]!Makro28">
            <anchor moveWithCells="1" sizeWithCells="1">
              <from>
                <xdr:col>7</xdr:col>
                <xdr:colOff>142875</xdr:colOff>
                <xdr:row>11</xdr:row>
                <xdr:rowOff>104775</xdr:rowOff>
              </from>
              <to>
                <xdr:col>9</xdr:col>
                <xdr:colOff>257175</xdr:colOff>
                <xdr:row>12</xdr:row>
                <xdr:rowOff>95250</xdr:rowOff>
              </to>
            </anchor>
          </controlPr>
        </control>
      </mc:Choice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3"/>
  <dimension ref="A1:BM77"/>
  <sheetViews>
    <sheetView topLeftCell="A11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1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Spieler'!A28</f>
        <v>Rommet</v>
      </c>
      <c r="M3" s="5" t="str">
        <f>'2 Spieler'!B28</f>
        <v>Manfred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Rommet</v>
      </c>
      <c r="AM3" s="67">
        <f>COUNTIF(L5,301)+COUNTIF(L5,501)</f>
        <v>0</v>
      </c>
      <c r="AN3" s="99" t="str">
        <f>M3</f>
        <v>Manfred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Manfred</v>
      </c>
      <c r="AM6" s="222">
        <f>COUNTIF(L12,301)+COUNTIF(L12,501)</f>
        <v>0</v>
      </c>
      <c r="AN6" s="188" t="str">
        <f>M10</f>
        <v>Rommet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Rommet</v>
      </c>
      <c r="AM9" s="223">
        <f>COUNTIF(L19,301)+COUNTIF(L19,501)</f>
        <v>0</v>
      </c>
      <c r="AN9" s="188" t="str">
        <f>M17</f>
        <v>Manfred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Manfred</v>
      </c>
      <c r="M10" s="205" t="str">
        <f>L3</f>
        <v>Rommet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Rommet</v>
      </c>
      <c r="M17" s="6" t="str">
        <f t="shared" si="4"/>
        <v>Manfred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Manfred</v>
      </c>
      <c r="M21" s="6" t="str">
        <f t="shared" ref="M21:S21" si="8">M10</f>
        <v>Rommet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IFERROR((INDEX(L3:O3,MATCH(MAX(L5:O5),L5:O5,0))),0)</f>
        <v>0</v>
      </c>
      <c r="AL25" s="8">
        <f>COUNTIF($AK$25:$AK$27,AL3)</f>
        <v>0</v>
      </c>
      <c r="AN25" s="8" t="str">
        <f>L3</f>
        <v>Rommet</v>
      </c>
      <c r="AP25" s="74">
        <f>AL25*AU19</f>
        <v>0</v>
      </c>
      <c r="AT25" s="8" t="str">
        <f>IFERROR((INDEX($AN$25:$AN$27,MATCH(MAX($AP$25:$AP$27),$AP$25:$AP$27,0))),0)&amp;" "&amp; AV25&amp;" "&amp;  AP25</f>
        <v>Rommet gewinnt 0</v>
      </c>
      <c r="AV25" s="8" t="s">
        <v>289</v>
      </c>
      <c r="AX25" s="8">
        <f>COUNTIF(AK25:AK27,AN25)</f>
        <v>0</v>
      </c>
      <c r="AZ25" s="8" t="str">
        <f>IFERROR((INDEX($AN$25:$AN$27,MATCH(LARGE($AX$25:$AX$27,1),$AX$25:$AX$27,0))),0)&amp;"  "&amp;$AV$25&amp; "  "&amp;$AP$26</f>
        <v xml:space="preserve">  gewinnt  0</v>
      </c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8">
        <f>COUNTIF($AK$25:$AK$27,AN3)</f>
        <v>0</v>
      </c>
      <c r="AN26" s="8" t="str">
        <f>M3</f>
        <v>Manfred</v>
      </c>
      <c r="AP26" s="74">
        <f>AL26*AU20</f>
        <v>0</v>
      </c>
      <c r="AT26" s="8" t="str">
        <f>IFERROR((INDEX($AN$26:$AN$27,MATCH(MAX($AP$26:$AP$27),$AP$26:$AP$27,0))),0)&amp;"  "</f>
        <v xml:space="preserve">Manfred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>Rommet  gewinnt  0</v>
      </c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0">ROUNDUP(L35,2)</f>
        <v>0</v>
      </c>
      <c r="M27" s="165">
        <f t="shared" si="10"/>
        <v>0</v>
      </c>
      <c r="N27" s="165">
        <f t="shared" si="10"/>
        <v>0</v>
      </c>
      <c r="O27" s="165">
        <f t="shared" si="10"/>
        <v>0</v>
      </c>
      <c r="P27" s="165">
        <f t="shared" si="10"/>
        <v>0</v>
      </c>
      <c r="Q27" s="165">
        <f t="shared" si="10"/>
        <v>0</v>
      </c>
      <c r="R27" s="165">
        <f t="shared" si="10"/>
        <v>0</v>
      </c>
      <c r="S27" s="165">
        <f t="shared" si="10"/>
        <v>0</v>
      </c>
      <c r="T27" s="153">
        <f t="shared" si="10"/>
        <v>0</v>
      </c>
      <c r="U27" s="153">
        <f t="shared" si="10"/>
        <v>0</v>
      </c>
      <c r="V27" s="153">
        <f t="shared" si="10"/>
        <v>0</v>
      </c>
      <c r="W27" s="153">
        <f t="shared" si="10"/>
        <v>0</v>
      </c>
      <c r="X27" s="153">
        <f t="shared" si="10"/>
        <v>0</v>
      </c>
      <c r="Y27" s="153">
        <f t="shared" si="10"/>
        <v>0</v>
      </c>
      <c r="Z27" s="153">
        <f t="shared" si="10"/>
        <v>0</v>
      </c>
      <c r="AA27" s="153">
        <f t="shared" si="10"/>
        <v>0</v>
      </c>
      <c r="AB27" s="153">
        <f t="shared" si="10"/>
        <v>0</v>
      </c>
      <c r="AC27" s="153">
        <f t="shared" si="10"/>
        <v>0</v>
      </c>
      <c r="AD27" s="153">
        <f t="shared" si="10"/>
        <v>0</v>
      </c>
      <c r="AE27" s="153">
        <f t="shared" si="10"/>
        <v>0</v>
      </c>
      <c r="AF27" s="153">
        <f t="shared" si="10"/>
        <v>0</v>
      </c>
      <c r="AG27" s="153">
        <f t="shared" si="10"/>
        <v>0</v>
      </c>
      <c r="AH27" s="153">
        <f t="shared" si="10"/>
        <v>0</v>
      </c>
      <c r="AI27" s="153">
        <f t="shared" si="10"/>
        <v>0</v>
      </c>
      <c r="AK27" s="8">
        <f>IFERROR((INDEX(L17:M17,MATCH(MAX(L19:M19),L19:M19,0))),0)</f>
        <v>0</v>
      </c>
      <c r="AL27" s="8">
        <f>COUNTIF($AK$25:$AK$27,AP3)</f>
        <v>0</v>
      </c>
      <c r="AP27" s="74">
        <f>AL27*AU21</f>
        <v>0</v>
      </c>
      <c r="AT27" s="8" t="str">
        <f>IFERROR((INDEX($AN$25:$AN$27,MATCH(MIN($AP$25:$AP$27),$AP$25:$AP$27,0))),0)&amp;"  "</f>
        <v xml:space="preserve">Rommet  </v>
      </c>
      <c r="AX27" s="8">
        <f>COUNTIF(AK25:AK27,AN27)</f>
        <v>3</v>
      </c>
      <c r="AZ27" s="8" t="str">
        <f>IFERROR((INDEX($AN$25:$AN$27,MATCH(LARGE($AX$25:$AX$27,3),$AX$25:$AX$27,0))),0)&amp;"  "&amp;$AV$25&amp; "  "&amp;$AP$25</f>
        <v>Rommet  gewinnt  0</v>
      </c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1">IF(AND($R$14=$R$15,$R$14=301,SUM($B$41:$I$41)=6),"6 Darter","")</f>
        <v/>
      </c>
      <c r="U28" s="149" t="str">
        <f t="shared" si="11"/>
        <v/>
      </c>
      <c r="V28" s="149" t="str">
        <f t="shared" si="11"/>
        <v/>
      </c>
      <c r="W28" s="149" t="str">
        <f t="shared" si="11"/>
        <v/>
      </c>
      <c r="X28" s="149" t="str">
        <f t="shared" si="11"/>
        <v/>
      </c>
      <c r="Y28" s="149" t="str">
        <f t="shared" si="11"/>
        <v/>
      </c>
      <c r="Z28" s="149" t="str">
        <f t="shared" si="11"/>
        <v/>
      </c>
      <c r="AA28" s="149" t="str">
        <f t="shared" si="11"/>
        <v/>
      </c>
      <c r="AB28" s="149" t="str">
        <f t="shared" si="11"/>
        <v/>
      </c>
      <c r="AC28" s="149" t="str">
        <f t="shared" si="11"/>
        <v/>
      </c>
      <c r="AD28" s="149" t="str">
        <f t="shared" si="11"/>
        <v/>
      </c>
      <c r="AE28" s="149" t="str">
        <f>IF(AND($R$14=$R$15,$R$14=301,SUM($B$41:$I$41)=6),"6 Darter","")</f>
        <v/>
      </c>
      <c r="AF28" s="149" t="str">
        <f t="shared" si="11"/>
        <v/>
      </c>
      <c r="AG28" s="149" t="str">
        <f t="shared" si="11"/>
        <v/>
      </c>
      <c r="AH28" s="149" t="str">
        <f t="shared" si="11"/>
        <v/>
      </c>
      <c r="AI28" s="149" t="str">
        <f t="shared" si="11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2">IF(AND($R$14=$R$15,$R$14=501,SUM($B$41:$I$41)=9),"9 Darter","")</f>
        <v/>
      </c>
      <c r="U29" s="149" t="str">
        <f t="shared" si="12"/>
        <v/>
      </c>
      <c r="V29" s="149" t="str">
        <f t="shared" si="12"/>
        <v/>
      </c>
      <c r="W29" s="149" t="str">
        <f t="shared" si="12"/>
        <v/>
      </c>
      <c r="X29" s="149" t="str">
        <f t="shared" si="12"/>
        <v/>
      </c>
      <c r="Y29" s="149" t="str">
        <f t="shared" si="12"/>
        <v/>
      </c>
      <c r="Z29" s="149" t="str">
        <f t="shared" si="12"/>
        <v/>
      </c>
      <c r="AA29" s="149" t="str">
        <f t="shared" si="12"/>
        <v/>
      </c>
      <c r="AB29" s="149" t="str">
        <f t="shared" si="12"/>
        <v/>
      </c>
      <c r="AC29" s="149" t="str">
        <f t="shared" si="12"/>
        <v/>
      </c>
      <c r="AD29" s="149" t="str">
        <f t="shared" si="12"/>
        <v/>
      </c>
      <c r="AE29" s="149" t="str">
        <f t="shared" si="12"/>
        <v/>
      </c>
      <c r="AF29" s="149" t="str">
        <f t="shared" si="12"/>
        <v/>
      </c>
      <c r="AG29" s="149" t="str">
        <f t="shared" si="12"/>
        <v/>
      </c>
      <c r="AH29" s="149" t="str">
        <f t="shared" si="12"/>
        <v/>
      </c>
      <c r="AI29" s="149" t="str">
        <f t="shared" si="12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3">ROUNDUP(M36,2)</f>
        <v>0</v>
      </c>
      <c r="N30" s="165">
        <f t="shared" si="13"/>
        <v>0</v>
      </c>
      <c r="O30" s="165">
        <f t="shared" si="13"/>
        <v>0</v>
      </c>
      <c r="P30" s="165">
        <f t="shared" si="13"/>
        <v>0</v>
      </c>
      <c r="Q30" s="165">
        <f t="shared" si="13"/>
        <v>0</v>
      </c>
      <c r="R30" s="165">
        <f t="shared" si="13"/>
        <v>0</v>
      </c>
      <c r="S30" s="165">
        <f>ROUNDUP(S36,2)</f>
        <v>0</v>
      </c>
      <c r="T30" s="150">
        <f t="shared" ref="T30:AI30" si="14">ROUNDUP(T36,2)</f>
        <v>0</v>
      </c>
      <c r="U30" s="150">
        <f t="shared" si="14"/>
        <v>0</v>
      </c>
      <c r="V30" s="150">
        <f t="shared" si="14"/>
        <v>0</v>
      </c>
      <c r="W30" s="150">
        <f t="shared" si="14"/>
        <v>0</v>
      </c>
      <c r="X30" s="150">
        <f t="shared" si="14"/>
        <v>0</v>
      </c>
      <c r="Y30" s="150">
        <f t="shared" si="14"/>
        <v>0</v>
      </c>
      <c r="Z30" s="150">
        <f t="shared" si="14"/>
        <v>0</v>
      </c>
      <c r="AA30" s="150">
        <f t="shared" si="14"/>
        <v>0</v>
      </c>
      <c r="AB30" s="150">
        <f t="shared" si="14"/>
        <v>0</v>
      </c>
      <c r="AC30" s="150">
        <f t="shared" si="14"/>
        <v>0</v>
      </c>
      <c r="AD30" s="150">
        <f t="shared" si="14"/>
        <v>0</v>
      </c>
      <c r="AE30" s="150">
        <f t="shared" si="14"/>
        <v>0</v>
      </c>
      <c r="AF30" s="150">
        <f t="shared" si="14"/>
        <v>0</v>
      </c>
      <c r="AG30" s="150">
        <f t="shared" si="14"/>
        <v>0</v>
      </c>
      <c r="AH30" s="150">
        <f t="shared" si="14"/>
        <v>0</v>
      </c>
      <c r="AI30" s="150">
        <f t="shared" si="14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5">IF(ISERROR(AVERAGE(M5/M31)),0,AVERAGE(M5/M31))*3</f>
        <v>0</v>
      </c>
      <c r="N34" s="163">
        <f t="shared" si="15"/>
        <v>0</v>
      </c>
      <c r="O34" s="163">
        <f t="shared" si="15"/>
        <v>0</v>
      </c>
      <c r="P34" s="163">
        <f t="shared" si="15"/>
        <v>0</v>
      </c>
      <c r="Q34" s="163">
        <f t="shared" si="15"/>
        <v>0</v>
      </c>
      <c r="R34" s="163">
        <f t="shared" si="15"/>
        <v>0</v>
      </c>
      <c r="S34" s="163">
        <f t="shared" si="15"/>
        <v>0</v>
      </c>
      <c r="T34" s="151">
        <f t="shared" si="15"/>
        <v>0</v>
      </c>
      <c r="U34" s="151">
        <f t="shared" si="15"/>
        <v>0</v>
      </c>
      <c r="V34" s="151">
        <f t="shared" si="15"/>
        <v>0</v>
      </c>
      <c r="W34" s="151">
        <f t="shared" si="15"/>
        <v>0</v>
      </c>
      <c r="X34" s="151">
        <f t="shared" si="15"/>
        <v>0</v>
      </c>
      <c r="Y34" s="151">
        <f t="shared" si="15"/>
        <v>0</v>
      </c>
      <c r="Z34" s="151">
        <f t="shared" si="15"/>
        <v>0</v>
      </c>
      <c r="AA34" s="151">
        <f t="shared" si="15"/>
        <v>0</v>
      </c>
      <c r="AB34" s="151">
        <f t="shared" si="15"/>
        <v>0</v>
      </c>
      <c r="AC34" s="151">
        <f t="shared" si="15"/>
        <v>0</v>
      </c>
      <c r="AD34" s="151">
        <f t="shared" si="15"/>
        <v>0</v>
      </c>
      <c r="AE34" s="151">
        <f t="shared" si="15"/>
        <v>0</v>
      </c>
      <c r="AF34" s="151">
        <f t="shared" si="15"/>
        <v>0</v>
      </c>
      <c r="AG34" s="151">
        <f t="shared" si="15"/>
        <v>0</v>
      </c>
      <c r="AH34" s="151">
        <f t="shared" si="15"/>
        <v>0</v>
      </c>
      <c r="AI34" s="151">
        <f t="shared" si="15"/>
        <v>0</v>
      </c>
      <c r="AJ34" s="191" t="str">
        <f>IFERROR((IF(ISBLANK(C18:C18),"",LARGE(C18:C18,1)) ),"")</f>
        <v/>
      </c>
      <c r="AK34" s="191" t="str">
        <f t="shared" ref="AK34:AO35" si="16">IFERROR((IF(ISBLANK(D18:D18),"",LARGE(D18:D18,1)) ),"")</f>
        <v/>
      </c>
      <c r="AL34" s="191" t="str">
        <f t="shared" si="16"/>
        <v/>
      </c>
      <c r="AM34" s="191" t="str">
        <f t="shared" si="16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7">IF(ISERROR(AVERAGE(M12/M32)),0,AVERAGE(M12/M32))*3</f>
        <v>0</v>
      </c>
      <c r="N35" s="163">
        <f t="shared" si="17"/>
        <v>0</v>
      </c>
      <c r="O35" s="163">
        <f t="shared" si="17"/>
        <v>0</v>
      </c>
      <c r="P35" s="163">
        <f t="shared" si="17"/>
        <v>0</v>
      </c>
      <c r="Q35" s="163">
        <f t="shared" si="17"/>
        <v>0</v>
      </c>
      <c r="R35" s="163">
        <f t="shared" si="17"/>
        <v>0</v>
      </c>
      <c r="S35" s="163">
        <f t="shared" si="17"/>
        <v>0</v>
      </c>
      <c r="T35" s="151">
        <f t="shared" ref="T35:AI35" si="18">IF(ISERROR(AVERAGE(T12/T32)),0,AVERAGE(T12/T32)*3)</f>
        <v>0</v>
      </c>
      <c r="U35" s="151">
        <f t="shared" si="18"/>
        <v>0</v>
      </c>
      <c r="V35" s="151">
        <f t="shared" si="18"/>
        <v>0</v>
      </c>
      <c r="W35" s="151">
        <f t="shared" si="18"/>
        <v>0</v>
      </c>
      <c r="X35" s="151">
        <f t="shared" si="18"/>
        <v>0</v>
      </c>
      <c r="Y35" s="151">
        <f t="shared" si="18"/>
        <v>0</v>
      </c>
      <c r="Z35" s="151">
        <f t="shared" si="18"/>
        <v>0</v>
      </c>
      <c r="AA35" s="151">
        <f t="shared" si="18"/>
        <v>0</v>
      </c>
      <c r="AB35" s="151">
        <f t="shared" si="18"/>
        <v>0</v>
      </c>
      <c r="AC35" s="151">
        <f t="shared" si="18"/>
        <v>0</v>
      </c>
      <c r="AD35" s="151">
        <f t="shared" si="18"/>
        <v>0</v>
      </c>
      <c r="AE35" s="151">
        <f t="shared" si="18"/>
        <v>0</v>
      </c>
      <c r="AF35" s="151">
        <f t="shared" si="18"/>
        <v>0</v>
      </c>
      <c r="AG35" s="151">
        <f t="shared" si="18"/>
        <v>0</v>
      </c>
      <c r="AH35" s="151">
        <f t="shared" si="18"/>
        <v>0</v>
      </c>
      <c r="AI35" s="151">
        <f t="shared" si="18"/>
        <v>0</v>
      </c>
      <c r="AJ35" s="191" t="str">
        <f>IFERROR((IF(ISBLANK(C19:C19),"",LARGE(C19:C19,1)) ),"")</f>
        <v/>
      </c>
      <c r="AK35" s="191" t="str">
        <f t="shared" si="16"/>
        <v/>
      </c>
      <c r="AL35" s="191" t="str">
        <f t="shared" si="16"/>
        <v/>
      </c>
      <c r="AM35" s="191" t="str">
        <f t="shared" si="16"/>
        <v/>
      </c>
      <c r="AN35" s="191" t="str">
        <f t="shared" si="16"/>
        <v/>
      </c>
      <c r="AO35" s="191" t="str">
        <f t="shared" si="16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19">IF(ISERROR(AVERAGE(N19/N33)),0,AVERAGE(M151/N33))*3</f>
        <v>0</v>
      </c>
      <c r="O36" s="163">
        <f t="shared" si="19"/>
        <v>0</v>
      </c>
      <c r="P36" s="163">
        <f t="shared" si="19"/>
        <v>0</v>
      </c>
      <c r="Q36" s="163">
        <f t="shared" si="19"/>
        <v>0</v>
      </c>
      <c r="R36" s="163">
        <f t="shared" si="19"/>
        <v>0</v>
      </c>
      <c r="S36" s="163">
        <f t="shared" si="19"/>
        <v>0</v>
      </c>
      <c r="T36" s="151">
        <f t="shared" ref="T36:AI36" si="20">IF(ISERROR(AVERAGE(T19/T33)),0,AVERAGE(T19/T33))*3</f>
        <v>0</v>
      </c>
      <c r="U36" s="151">
        <f t="shared" si="20"/>
        <v>0</v>
      </c>
      <c r="V36" s="151">
        <f t="shared" si="20"/>
        <v>0</v>
      </c>
      <c r="W36" s="151">
        <f t="shared" si="20"/>
        <v>0</v>
      </c>
      <c r="X36" s="151">
        <f t="shared" si="20"/>
        <v>0</v>
      </c>
      <c r="Y36" s="151">
        <f t="shared" si="20"/>
        <v>0</v>
      </c>
      <c r="Z36" s="151">
        <f t="shared" si="20"/>
        <v>0</v>
      </c>
      <c r="AA36" s="151">
        <f t="shared" si="20"/>
        <v>0</v>
      </c>
      <c r="AB36" s="151">
        <f t="shared" si="20"/>
        <v>0</v>
      </c>
      <c r="AC36" s="151">
        <f t="shared" si="20"/>
        <v>0</v>
      </c>
      <c r="AD36" s="151">
        <f t="shared" si="20"/>
        <v>0</v>
      </c>
      <c r="AE36" s="151">
        <f t="shared" si="20"/>
        <v>0</v>
      </c>
      <c r="AF36" s="151">
        <f t="shared" si="20"/>
        <v>0</v>
      </c>
      <c r="AG36" s="151">
        <f t="shared" si="20"/>
        <v>0</v>
      </c>
      <c r="AH36" s="151">
        <f t="shared" si="20"/>
        <v>0</v>
      </c>
      <c r="AI36" s="151">
        <f t="shared" si="20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1">IFERROR((IF(ISBLANK(A26:A26),"",LARGE(A26:A26,1)) ),"")</f>
        <v/>
      </c>
      <c r="AI42" s="191" t="str">
        <f t="shared" si="21"/>
        <v/>
      </c>
      <c r="AJ42" s="191" t="str">
        <f t="shared" si="21"/>
        <v/>
      </c>
      <c r="AK42" s="191" t="str">
        <f t="shared" ref="AK42:AO43" si="22">IFERROR((IF(ISBLANK(D26:D26),"",LARGE(D26:D26,1)) ),"")</f>
        <v/>
      </c>
      <c r="AL42" s="191" t="str">
        <f t="shared" si="22"/>
        <v/>
      </c>
      <c r="AM42" s="191" t="str">
        <f t="shared" si="22"/>
        <v/>
      </c>
      <c r="AN42" s="191" t="str">
        <f t="shared" si="22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1"/>
        <v/>
      </c>
      <c r="AI43" s="191" t="str">
        <f t="shared" si="21"/>
        <v/>
      </c>
      <c r="AJ43" s="191" t="str">
        <f t="shared" si="21"/>
        <v/>
      </c>
      <c r="AK43" s="191" t="str">
        <f t="shared" si="22"/>
        <v/>
      </c>
      <c r="AL43" s="191" t="str">
        <f t="shared" si="22"/>
        <v/>
      </c>
      <c r="AM43" s="191" t="str">
        <f t="shared" si="22"/>
        <v/>
      </c>
      <c r="AN43" s="191" t="str">
        <f t="shared" si="22"/>
        <v/>
      </c>
      <c r="AO43" s="191" t="str">
        <f t="shared" si="22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3">IFERROR((IF(ISBLANK(D34:D34),"",LARGE(D34:D34,1)) ),"")</f>
        <v/>
      </c>
      <c r="AL50" s="191" t="str">
        <f t="shared" si="23"/>
        <v/>
      </c>
      <c r="AM50" s="191" t="str">
        <f t="shared" si="23"/>
        <v/>
      </c>
      <c r="AN50" s="191" t="str">
        <f t="shared" si="23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3"/>
        <v/>
      </c>
      <c r="AL51" s="191" t="str">
        <f t="shared" si="23"/>
        <v/>
      </c>
      <c r="AM51" s="191" t="str">
        <f t="shared" si="23"/>
        <v/>
      </c>
      <c r="AN51" s="191" t="str">
        <f t="shared" si="23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171" priority="136">
      <formula>$J$1=501</formula>
    </cfRule>
  </conditionalFormatting>
  <conditionalFormatting sqref="L7:AI7 L14:AI15 L1:AI1">
    <cfRule type="containsText" dxfId="170" priority="134" operator="containsText" text="t">
      <formula>NOT(ISERROR(SEARCH("t",L1)))</formula>
    </cfRule>
  </conditionalFormatting>
  <conditionalFormatting sqref="AX2 AN2 AX8 M1:M7 L6:L7 N7:AI7 L14 N14:AI14 L1 N1:AI1 AN8:AN9 AN5 M10:M14">
    <cfRule type="containsText" dxfId="169" priority="133" operator="containsText" text="Checkout">
      <formula>NOT(ISERROR(SEARCH("Checkout",L1)))</formula>
    </cfRule>
  </conditionalFormatting>
  <conditionalFormatting sqref="B18:I89">
    <cfRule type="cellIs" dxfId="168" priority="106" operator="equal">
      <formula>180</formula>
    </cfRule>
  </conditionalFormatting>
  <conditionalFormatting sqref="L23:AI23 L26:AI26 L29:AI29">
    <cfRule type="containsText" dxfId="167" priority="103" operator="containsText" text="9 Darter">
      <formula>NOT(ISERROR(SEARCH("9 Darter",L23)))</formula>
    </cfRule>
  </conditionalFormatting>
  <conditionalFormatting sqref="L22:AI22 L25:AI25 L28:AI28">
    <cfRule type="containsText" dxfId="166" priority="102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21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30721" r:id="rId4" name="SpinButton1"/>
      </mc:Fallback>
    </mc:AlternateContent>
    <mc:AlternateContent xmlns:mc="http://schemas.openxmlformats.org/markup-compatibility/2006">
      <mc:Choice Requires="x14">
        <control shapeId="30722" r:id="rId6" name="Button 2">
          <controlPr defaultSize="0" print="0" autoFill="0" autoPict="0" macro="[0]!Makro27">
            <anchor moveWithCells="1" sizeWithCells="1">
              <from>
                <xdr:col>7</xdr:col>
                <xdr:colOff>171450</xdr:colOff>
                <xdr:row>4</xdr:row>
                <xdr:rowOff>38100</xdr:rowOff>
              </from>
              <to>
                <xdr:col>9</xdr:col>
                <xdr:colOff>285750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4"/>
  <dimension ref="A1:BM77"/>
  <sheetViews>
    <sheetView topLeftCell="A13" zoomScale="80" zoomScaleNormal="80" workbookViewId="0">
      <selection activeCell="BS38" sqref="BS38"/>
    </sheetView>
  </sheetViews>
  <sheetFormatPr baseColWidth="10" defaultRowHeight="15"/>
  <cols>
    <col min="1" max="1" width="7.140625" style="8" customWidth="1"/>
    <col min="2" max="8" width="5.28515625" style="8" customWidth="1"/>
    <col min="9" max="9" width="5.7109375" style="8" bestFit="1" customWidth="1"/>
    <col min="10" max="10" width="6" style="8" customWidth="1"/>
    <col min="11" max="11" width="8.5703125" style="8" customWidth="1"/>
    <col min="12" max="12" width="14.7109375" style="8" customWidth="1"/>
    <col min="13" max="13" width="15" style="8" customWidth="1"/>
    <col min="14" max="19" width="14.7109375" style="8" hidden="1" customWidth="1"/>
    <col min="20" max="20" width="15" style="8" hidden="1" customWidth="1"/>
    <col min="21" max="35" width="14.7109375" style="8" hidden="1" customWidth="1"/>
    <col min="36" max="36" width="16.28515625" style="8" customWidth="1"/>
    <col min="37" max="37" width="14.42578125" style="8" customWidth="1"/>
    <col min="38" max="38" width="12.28515625" style="8" customWidth="1"/>
    <col min="39" max="39" width="4.7109375" style="8" customWidth="1"/>
    <col min="40" max="40" width="12.28515625" style="8" customWidth="1"/>
    <col min="41" max="41" width="4.7109375" style="8" customWidth="1"/>
    <col min="42" max="42" width="13.85546875" style="8" hidden="1" customWidth="1"/>
    <col min="43" max="43" width="4.7109375" style="8" hidden="1" customWidth="1"/>
    <col min="44" max="44" width="15.42578125" style="8" hidden="1" customWidth="1"/>
    <col min="45" max="45" width="4.7109375" style="8" hidden="1" customWidth="1"/>
    <col min="46" max="46" width="13.85546875" style="8" hidden="1" customWidth="1"/>
    <col min="47" max="47" width="4.7109375" style="8" hidden="1" customWidth="1"/>
    <col min="48" max="48" width="13.85546875" style="8" hidden="1" customWidth="1"/>
    <col min="49" max="49" width="4.7109375" style="8" hidden="1" customWidth="1"/>
    <col min="50" max="50" width="13.85546875" style="8" hidden="1" customWidth="1"/>
    <col min="51" max="51" width="4.7109375" style="8" hidden="1" customWidth="1"/>
    <col min="52" max="52" width="13.85546875" style="8" hidden="1" customWidth="1"/>
    <col min="53" max="53" width="4.7109375" style="8" hidden="1" customWidth="1"/>
    <col min="54" max="54" width="9.5703125" style="8" hidden="1" customWidth="1"/>
    <col min="55" max="56" width="12.28515625" style="8" customWidth="1"/>
    <col min="57" max="57" width="12.28515625" style="8" hidden="1" customWidth="1"/>
    <col min="58" max="62" width="11.42578125" style="8" hidden="1" customWidth="1"/>
    <col min="63" max="65" width="14.85546875" style="8" hidden="1" customWidth="1"/>
    <col min="66" max="66" width="11.42578125" style="8" customWidth="1"/>
    <col min="67" max="16384" width="11.42578125" style="8"/>
  </cols>
  <sheetData>
    <row r="1" spans="1:65" s="109" customFormat="1" ht="51.75" customHeight="1" thickTop="1" thickBot="1">
      <c r="A1" s="500" t="s">
        <v>286</v>
      </c>
      <c r="B1" s="118"/>
      <c r="C1" s="119">
        <v>2</v>
      </c>
      <c r="D1" s="504" t="s">
        <v>0</v>
      </c>
      <c r="E1" s="505"/>
      <c r="F1" s="506"/>
      <c r="G1" s="119">
        <v>2</v>
      </c>
      <c r="H1" s="8"/>
      <c r="I1" s="212">
        <f>J1</f>
        <v>301</v>
      </c>
      <c r="J1" s="105">
        <v>301</v>
      </c>
      <c r="K1" s="37" t="s">
        <v>247</v>
      </c>
      <c r="L1" s="211" t="s">
        <v>495</v>
      </c>
      <c r="M1" s="211" t="s">
        <v>495</v>
      </c>
      <c r="N1" s="121" t="s">
        <v>495</v>
      </c>
      <c r="O1" s="121" t="s">
        <v>495</v>
      </c>
      <c r="P1" s="121" t="s">
        <v>495</v>
      </c>
      <c r="Q1" s="121" t="s">
        <v>495</v>
      </c>
      <c r="R1" s="121" t="s">
        <v>495</v>
      </c>
      <c r="S1" s="121" t="s">
        <v>495</v>
      </c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60" t="s">
        <v>279</v>
      </c>
      <c r="AK1" s="160" t="s">
        <v>275</v>
      </c>
      <c r="AL1" s="535" t="s">
        <v>8</v>
      </c>
      <c r="AM1" s="536"/>
      <c r="AN1" s="537"/>
      <c r="AO1" s="64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4"/>
      <c r="BA1" s="161">
        <v>1</v>
      </c>
      <c r="BB1" s="114">
        <v>1</v>
      </c>
      <c r="BC1" s="643" t="s">
        <v>290</v>
      </c>
      <c r="BD1" s="644"/>
      <c r="BE1" s="8"/>
      <c r="BG1" s="574" t="s">
        <v>290</v>
      </c>
      <c r="BH1" s="574"/>
      <c r="BI1" s="574"/>
      <c r="BJ1" s="109">
        <v>1</v>
      </c>
      <c r="BK1" s="574" t="s">
        <v>290</v>
      </c>
      <c r="BL1" s="574"/>
      <c r="BM1" s="574"/>
    </row>
    <row r="2" spans="1:65" ht="22.5" thickTop="1" thickBot="1">
      <c r="A2" s="500"/>
      <c r="I2" s="625" t="s">
        <v>386</v>
      </c>
      <c r="J2" s="626"/>
      <c r="K2" s="627" t="s">
        <v>247</v>
      </c>
      <c r="L2" s="37" t="s">
        <v>247</v>
      </c>
      <c r="M2" s="7" t="s">
        <v>248</v>
      </c>
      <c r="N2" s="7" t="s">
        <v>249</v>
      </c>
      <c r="O2" s="7" t="s">
        <v>250</v>
      </c>
      <c r="P2" s="7" t="s">
        <v>251</v>
      </c>
      <c r="Q2" s="7" t="s">
        <v>252</v>
      </c>
      <c r="R2" s="7" t="s">
        <v>253</v>
      </c>
      <c r="S2" s="7" t="s">
        <v>254</v>
      </c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164" t="str">
        <f>LARGE($AL$4:$AY$4,$BB$1)&amp;"  "&amp;"Ø"</f>
        <v>0  Ø</v>
      </c>
      <c r="AK2" s="52" t="str">
        <f>IFERROR(LARGE($B$18:$I$19,$BB$1),"")</f>
        <v/>
      </c>
      <c r="AL2" s="158" t="s">
        <v>310</v>
      </c>
      <c r="AM2" s="64" t="s">
        <v>343</v>
      </c>
      <c r="AN2" s="79" t="s">
        <v>311</v>
      </c>
      <c r="AO2" s="64"/>
      <c r="AP2" s="79" t="s">
        <v>312</v>
      </c>
      <c r="AQ2" s="64" t="s">
        <v>343</v>
      </c>
      <c r="AR2" s="79" t="s">
        <v>357</v>
      </c>
      <c r="AS2" s="65"/>
      <c r="AT2" s="79" t="s">
        <v>313</v>
      </c>
      <c r="AU2" s="64" t="s">
        <v>343</v>
      </c>
      <c r="AV2" s="79" t="s">
        <v>314</v>
      </c>
      <c r="AW2" s="64"/>
      <c r="AX2" s="79" t="s">
        <v>315</v>
      </c>
      <c r="AY2" s="64" t="s">
        <v>343</v>
      </c>
      <c r="AZ2" s="79" t="s">
        <v>316</v>
      </c>
      <c r="BA2" s="104"/>
      <c r="BB2" s="103"/>
      <c r="BC2" s="640" t="s">
        <v>247</v>
      </c>
      <c r="BD2" s="641"/>
      <c r="BE2" s="8">
        <v>1</v>
      </c>
      <c r="BG2" s="107" t="s">
        <v>247</v>
      </c>
      <c r="BH2" s="107" t="s">
        <v>248</v>
      </c>
      <c r="BI2" s="107" t="s">
        <v>249</v>
      </c>
      <c r="BK2" s="107" t="s">
        <v>247</v>
      </c>
      <c r="BL2" s="107" t="s">
        <v>248</v>
      </c>
      <c r="BM2" s="107" t="s">
        <v>249</v>
      </c>
    </row>
    <row r="3" spans="1:65" ht="30" thickTop="1" thickBot="1">
      <c r="A3" s="39"/>
      <c r="B3" s="70" t="s">
        <v>283</v>
      </c>
      <c r="C3" s="71" t="s">
        <v>284</v>
      </c>
      <c r="D3" s="198" t="s">
        <v>285</v>
      </c>
      <c r="E3" s="70" t="s">
        <v>283</v>
      </c>
      <c r="F3" s="71" t="s">
        <v>284</v>
      </c>
      <c r="G3" s="198" t="s">
        <v>285</v>
      </c>
      <c r="I3" s="215">
        <f>L31</f>
        <v>0</v>
      </c>
      <c r="J3" s="215">
        <f>M31</f>
        <v>0</v>
      </c>
      <c r="K3" s="628"/>
      <c r="L3" s="34" t="str">
        <f>'2 Spieler'!A29</f>
        <v>Adde</v>
      </c>
      <c r="M3" s="5" t="str">
        <f>'2 Spieler'!B29</f>
        <v>Andy</v>
      </c>
      <c r="N3" s="5" t="s">
        <v>2</v>
      </c>
      <c r="O3" s="5" t="s">
        <v>245</v>
      </c>
      <c r="P3" s="5" t="s">
        <v>246</v>
      </c>
      <c r="Q3" s="6" t="s">
        <v>362</v>
      </c>
      <c r="R3" s="5" t="s">
        <v>363</v>
      </c>
      <c r="S3" s="6" t="s">
        <v>364</v>
      </c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645" t="s">
        <v>280</v>
      </c>
      <c r="AK3" s="645" t="s">
        <v>276</v>
      </c>
      <c r="AL3" s="98" t="str">
        <f>L3</f>
        <v>Adde</v>
      </c>
      <c r="AM3" s="67">
        <f>COUNTIF(L5,301)+COUNTIF(L5,501)</f>
        <v>0</v>
      </c>
      <c r="AN3" s="99" t="str">
        <f>M3</f>
        <v>Andy</v>
      </c>
      <c r="AO3" s="43">
        <f>COUNTIF(M5,301)+COUNTIF(M5,501)</f>
        <v>0</v>
      </c>
      <c r="AP3" s="99" t="str">
        <f>R3</f>
        <v>Guddi</v>
      </c>
      <c r="AQ3" s="43">
        <f>COUNTIF(R5,301)+COUNTIF(U5,301)+COUNTIF(V5,301)+COUNTIF(R5,501)+COUNTIF(U5,501)+COUNTIF(V5,501)</f>
        <v>0</v>
      </c>
      <c r="AR3" s="99" t="str">
        <f>S3</f>
        <v>Anja</v>
      </c>
      <c r="AS3" s="43">
        <f>COUNTIF(S5,301)+COUNTIF(T5,301)+COUNTIF(W5,301)+COUNTIF(S5,501)+COUNTIF(T5,501)+COUNTIF(W5,501)</f>
        <v>0</v>
      </c>
      <c r="AT3" s="100" t="str">
        <f>P10</f>
        <v>Carmen</v>
      </c>
      <c r="AU3" s="43">
        <f>COUNTIF(X5,301)+COUNTIF(AA5,301)+COUNTIF(AB5,301)+COUNTIF(X5,501)+COUNTIF(AA5,501)+COUNTIF(AB5,501)</f>
        <v>0</v>
      </c>
      <c r="AV3" s="101" t="str">
        <f>Q10</f>
        <v xml:space="preserve">Iris </v>
      </c>
      <c r="AW3" s="43">
        <f>COUNTIF(Y5,301)+COUNTIF(Z5,301)+COUNTIF(AC5,301)+COUNTIF(Y5,501)+COUNTIF(Z5,501)+COUNTIF(AC5,501)</f>
        <v>0</v>
      </c>
      <c r="AX3" s="101" t="str">
        <f>N17</f>
        <v>Adde</v>
      </c>
      <c r="AY3" s="43">
        <f>COUNTIF(AD5,301)+COUNTIF(AG5,301)+COUNTIF(AH5,301)+COUNTIF(AD5,501)+COUNTIF(AG5,501)+COUNTIF(AH5,501)</f>
        <v>0</v>
      </c>
      <c r="AZ3" s="105" t="str">
        <f>O17</f>
        <v>Dieter</v>
      </c>
      <c r="BA3" s="43">
        <f>COUNTIF(AE5,301)+COUNTIF(AF5,301)+COUNTIF(AI5,301)+COUNTIF(AE5,501)+COUNTIF(AF5,501)+COUNTIF(AI5,501)</f>
        <v>0</v>
      </c>
      <c r="BC3" s="82">
        <f>L31</f>
        <v>0</v>
      </c>
      <c r="BD3" s="82">
        <f>M31</f>
        <v>0</v>
      </c>
      <c r="BG3" s="82">
        <f>P31</f>
        <v>0</v>
      </c>
      <c r="BH3" s="82">
        <f>P32</f>
        <v>0</v>
      </c>
      <c r="BI3" s="82">
        <f>P33</f>
        <v>0</v>
      </c>
      <c r="BK3" s="82" t="str">
        <f>IFERROR((LARGE($L$33:$S$33,$BJ$1) ),"")</f>
        <v/>
      </c>
      <c r="BL3" s="82" t="str">
        <f>IFERROR((LARGE($T$33:$AA$33,$BJ$1) ),"")</f>
        <v/>
      </c>
      <c r="BM3" s="82" t="str">
        <f>IFERROR((LARGE($AB$33:$AI$33,$BJ$1) ),"")</f>
        <v/>
      </c>
    </row>
    <row r="4" spans="1:65" ht="33" customHeight="1" thickTop="1" thickBot="1">
      <c r="A4" s="39"/>
      <c r="B4" s="70">
        <v>1</v>
      </c>
      <c r="C4" s="70">
        <v>2</v>
      </c>
      <c r="D4" s="70">
        <v>3</v>
      </c>
      <c r="E4" s="71">
        <v>2</v>
      </c>
      <c r="F4" s="71">
        <v>4</v>
      </c>
      <c r="G4" s="71">
        <v>6</v>
      </c>
      <c r="J4" s="194"/>
      <c r="K4" s="216" t="s">
        <v>4</v>
      </c>
      <c r="L4" s="1">
        <f>$I$1</f>
        <v>301</v>
      </c>
      <c r="M4" s="33">
        <f t="shared" ref="M4:S4" si="0">$I$1</f>
        <v>301</v>
      </c>
      <c r="N4" s="13">
        <f t="shared" si="0"/>
        <v>301</v>
      </c>
      <c r="O4" s="13">
        <f t="shared" si="0"/>
        <v>301</v>
      </c>
      <c r="P4" s="13">
        <f t="shared" si="0"/>
        <v>301</v>
      </c>
      <c r="Q4" s="1">
        <f t="shared" si="0"/>
        <v>301</v>
      </c>
      <c r="R4" s="13">
        <f t="shared" si="0"/>
        <v>301</v>
      </c>
      <c r="S4" s="1">
        <f t="shared" si="0"/>
        <v>301</v>
      </c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645"/>
      <c r="AK4" s="645"/>
      <c r="AL4" s="217">
        <f>L24</f>
        <v>0</v>
      </c>
      <c r="AM4" s="43" t="s">
        <v>392</v>
      </c>
      <c r="AN4" s="88">
        <f>M24</f>
        <v>0</v>
      </c>
      <c r="AO4" s="57"/>
      <c r="AP4" s="66">
        <f>N24</f>
        <v>0</v>
      </c>
      <c r="AQ4" s="58"/>
      <c r="AR4" s="66">
        <f>O24</f>
        <v>0</v>
      </c>
      <c r="AS4" s="60"/>
      <c r="AT4" s="66">
        <f>P24</f>
        <v>0</v>
      </c>
      <c r="AU4" s="56"/>
      <c r="AV4" s="66">
        <f>Q24</f>
        <v>0</v>
      </c>
      <c r="AW4" s="57"/>
      <c r="AX4" s="66">
        <f>R24</f>
        <v>0</v>
      </c>
      <c r="AY4" s="76"/>
      <c r="AZ4" s="66">
        <f>S24</f>
        <v>0</v>
      </c>
      <c r="BA4" s="57"/>
      <c r="BC4" s="176"/>
      <c r="BD4" s="176"/>
      <c r="BE4" s="176"/>
      <c r="BG4" s="575" t="s">
        <v>339</v>
      </c>
      <c r="BH4" s="575"/>
      <c r="BI4" s="575"/>
      <c r="BK4" s="571" t="s">
        <v>356</v>
      </c>
      <c r="BL4" s="572"/>
      <c r="BM4" s="573"/>
    </row>
    <row r="5" spans="1:65" ht="33" customHeight="1" thickTop="1" thickBot="1">
      <c r="A5" s="39"/>
      <c r="B5" s="71">
        <v>3</v>
      </c>
      <c r="C5" s="71">
        <v>6</v>
      </c>
      <c r="D5" s="71">
        <v>9</v>
      </c>
      <c r="E5" s="70">
        <v>4</v>
      </c>
      <c r="F5" s="70">
        <v>8</v>
      </c>
      <c r="G5" s="70">
        <v>12</v>
      </c>
      <c r="J5" s="194"/>
      <c r="K5" s="216" t="s">
        <v>5</v>
      </c>
      <c r="L5" s="2"/>
      <c r="M5" s="126"/>
      <c r="N5" s="131"/>
      <c r="O5" s="131"/>
      <c r="P5" s="131"/>
      <c r="Q5" s="2"/>
      <c r="R5" s="131"/>
      <c r="S5" s="2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52" t="str">
        <f>LARGE($AL$7:$AY$7,$BB$1)&amp;"  "&amp;"Ø"</f>
        <v>0  Ø</v>
      </c>
      <c r="AK5" s="52" t="str">
        <f>IFERROR(LARGE($B$26:$I$27,$BB$1),"")</f>
        <v/>
      </c>
      <c r="AL5" s="218" t="s">
        <v>311</v>
      </c>
      <c r="AM5" s="224" t="s">
        <v>343</v>
      </c>
      <c r="AN5" s="203" t="s">
        <v>310</v>
      </c>
      <c r="AO5" s="57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2"/>
      <c r="BA5" s="64"/>
      <c r="BC5" s="640" t="s">
        <v>248</v>
      </c>
      <c r="BD5" s="641"/>
      <c r="BE5" s="186"/>
      <c r="BG5" s="107" t="s">
        <v>247</v>
      </c>
      <c r="BH5" s="107" t="s">
        <v>248</v>
      </c>
      <c r="BI5" s="107" t="s">
        <v>249</v>
      </c>
    </row>
    <row r="6" spans="1:65" ht="33" customHeight="1" thickTop="1" thickBot="1">
      <c r="A6" s="39"/>
      <c r="B6" s="70">
        <v>5</v>
      </c>
      <c r="C6" s="70">
        <v>10</v>
      </c>
      <c r="D6" s="70">
        <v>15</v>
      </c>
      <c r="E6" s="71">
        <v>6</v>
      </c>
      <c r="F6" s="71">
        <v>12</v>
      </c>
      <c r="G6" s="71">
        <v>18</v>
      </c>
      <c r="J6" s="194"/>
      <c r="K6" s="216" t="s">
        <v>6</v>
      </c>
      <c r="L6" s="4">
        <f>L4-L5</f>
        <v>301</v>
      </c>
      <c r="M6" s="35">
        <f t="shared" ref="M6:S6" si="1">M4-M5</f>
        <v>301</v>
      </c>
      <c r="N6" s="3">
        <f t="shared" si="1"/>
        <v>301</v>
      </c>
      <c r="O6" s="3">
        <f t="shared" si="1"/>
        <v>301</v>
      </c>
      <c r="P6" s="3">
        <f t="shared" si="1"/>
        <v>301</v>
      </c>
      <c r="Q6" s="4">
        <f t="shared" si="1"/>
        <v>301</v>
      </c>
      <c r="R6" s="3">
        <f t="shared" si="1"/>
        <v>301</v>
      </c>
      <c r="S6" s="4">
        <f t="shared" si="1"/>
        <v>301</v>
      </c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202" t="s">
        <v>281</v>
      </c>
      <c r="AK6" s="202" t="s">
        <v>277</v>
      </c>
      <c r="AL6" s="189" t="str">
        <f>L10</f>
        <v>Andy</v>
      </c>
      <c r="AM6" s="222">
        <f>COUNTIF(L12,301)+COUNTIF(L12,501)</f>
        <v>0</v>
      </c>
      <c r="AN6" s="188" t="str">
        <f>M10</f>
        <v>Adde</v>
      </c>
      <c r="AO6" s="43">
        <f>COUNTIF(M12,301)+COUNTIF(M12,501)</f>
        <v>0</v>
      </c>
      <c r="AP6" s="99" t="str">
        <f>N10</f>
        <v>Adde</v>
      </c>
      <c r="AQ6" s="43">
        <f>COUNTIF(R12,301)+COUNTIF(U12,301)+COUNTIF(V12,301)+COUNTIF(R12,501)+COUNTIF(U12,501)+COUNTIF(V12,501)</f>
        <v>0</v>
      </c>
      <c r="AR6" s="99" t="str">
        <f>O10</f>
        <v>Dieter</v>
      </c>
      <c r="AS6" s="43">
        <f>COUNTIF(S12,301)+COUNTIF(T12,301)+COUNTIF(W12,301)+COUNTIF(S12,501)+COUNTIF(T12,501)+COUNTIF(W12,501)</f>
        <v>0</v>
      </c>
      <c r="AT6" s="100" t="str">
        <f>P10</f>
        <v>Carmen</v>
      </c>
      <c r="AU6" s="43">
        <f>COUNTIF(T8,301)+COUNTIF(W8,301)+COUNTIF(X8,301)+COUNTIF(T8,501)+COUNTIF(W8,501)+COUNTIF(X8,501)</f>
        <v>0</v>
      </c>
      <c r="AV6" s="100" t="str">
        <f>Q10</f>
        <v xml:space="preserve">Iris </v>
      </c>
      <c r="AW6" s="43">
        <f>COUNTIF(V8,301)+COUNTIF(Y8,301)+COUNTIF(Z8,301)+COUNTIF(V8,501)+COUNTIF(Y8,501)+COUNTIF(Z8,501)</f>
        <v>0</v>
      </c>
      <c r="AX6" s="101" t="str">
        <f>R10</f>
        <v>Guddi</v>
      </c>
      <c r="AY6" s="43">
        <f>COUNTIF(X8,301)+COUNTIF(AA8,301)+COUNTIF(AB8,301)+COUNTIF(X8,501)+COUNTIF(AA8,501)+COUNTIF(AB8,501)</f>
        <v>0</v>
      </c>
      <c r="AZ6" s="105" t="str">
        <f>S10</f>
        <v>Anja</v>
      </c>
      <c r="BA6" s="43">
        <f>COUNTIF(Z8,301)+COUNTIF(AC8,301)+COUNTIF(AD8,301)+COUNTIF(Z8,501)+COUNTIF(AC8,501)+COUNTIF(AD8,501)</f>
        <v>0</v>
      </c>
      <c r="BC6" s="82">
        <f>L32</f>
        <v>0</v>
      </c>
      <c r="BD6" s="82">
        <f>M32</f>
        <v>0</v>
      </c>
      <c r="BE6" s="187"/>
      <c r="BG6" s="82"/>
      <c r="BH6" s="82"/>
      <c r="BI6" s="82"/>
      <c r="BK6" s="81"/>
    </row>
    <row r="7" spans="1:65" ht="33" customHeight="1" thickTop="1" thickBot="1">
      <c r="A7" s="39"/>
      <c r="B7" s="71">
        <v>7</v>
      </c>
      <c r="C7" s="71">
        <v>14</v>
      </c>
      <c r="D7" s="71">
        <v>21</v>
      </c>
      <c r="E7" s="70">
        <v>8</v>
      </c>
      <c r="F7" s="70">
        <v>16</v>
      </c>
      <c r="G7" s="70">
        <v>24</v>
      </c>
      <c r="J7" s="194"/>
      <c r="K7" s="633" t="s">
        <v>248</v>
      </c>
      <c r="L7" s="642" t="s">
        <v>495</v>
      </c>
      <c r="M7" s="642" t="s">
        <v>495</v>
      </c>
      <c r="N7" s="562" t="s">
        <v>495</v>
      </c>
      <c r="O7" s="562" t="s">
        <v>495</v>
      </c>
      <c r="P7" s="562" t="s">
        <v>495</v>
      </c>
      <c r="Q7" s="562" t="s">
        <v>495</v>
      </c>
      <c r="R7" s="562" t="s">
        <v>495</v>
      </c>
      <c r="S7" s="562" t="s">
        <v>495</v>
      </c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52" t="str">
        <f>LARGE($AL$10:$AY$10,$BB$1)&amp;"  "&amp;"Ø"</f>
        <v>0  Ø</v>
      </c>
      <c r="AK7" s="204" t="str">
        <f>IFERROR(LARGE($B$34:$I$35,$BB$1),"")</f>
        <v/>
      </c>
      <c r="AL7" s="219">
        <f>L27</f>
        <v>0</v>
      </c>
      <c r="AM7" s="43" t="s">
        <v>392</v>
      </c>
      <c r="AN7" s="159">
        <f>M27</f>
        <v>0</v>
      </c>
      <c r="AO7" s="57"/>
      <c r="AP7" s="67">
        <f>N27</f>
        <v>0</v>
      </c>
      <c r="AQ7" s="106"/>
      <c r="AR7" s="67">
        <f>O27</f>
        <v>0</v>
      </c>
      <c r="AS7" s="56"/>
      <c r="AT7" s="66">
        <f>O27</f>
        <v>0</v>
      </c>
      <c r="AU7" s="56"/>
      <c r="AV7" s="66">
        <f>Q27</f>
        <v>0</v>
      </c>
      <c r="AW7" s="57"/>
      <c r="AX7" s="66">
        <f>R27</f>
        <v>0</v>
      </c>
      <c r="AY7" s="97"/>
      <c r="AZ7" s="66">
        <f>S27</f>
        <v>0</v>
      </c>
      <c r="BA7" s="57"/>
      <c r="BC7" s="176"/>
      <c r="BD7" s="176"/>
      <c r="BE7" s="176"/>
      <c r="BG7" s="575" t="s">
        <v>340</v>
      </c>
      <c r="BH7" s="575"/>
      <c r="BI7" s="575"/>
    </row>
    <row r="8" spans="1:65" ht="33" customHeight="1" thickTop="1" thickBot="1">
      <c r="A8" s="39"/>
      <c r="B8" s="70">
        <v>9</v>
      </c>
      <c r="C8" s="70">
        <v>18</v>
      </c>
      <c r="D8" s="70">
        <v>27</v>
      </c>
      <c r="E8" s="71">
        <v>10</v>
      </c>
      <c r="F8" s="71">
        <v>20</v>
      </c>
      <c r="G8" s="71">
        <v>30</v>
      </c>
      <c r="J8" s="194"/>
      <c r="K8" s="634"/>
      <c r="L8" s="636"/>
      <c r="M8" s="636"/>
      <c r="N8" s="563"/>
      <c r="O8" s="563"/>
      <c r="P8" s="563"/>
      <c r="Q8" s="563"/>
      <c r="R8" s="563"/>
      <c r="S8" s="563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611" t="s">
        <v>278</v>
      </c>
      <c r="AK8" s="613">
        <f>COUNTIF($B$18:$I$77,"180")</f>
        <v>0</v>
      </c>
      <c r="AL8" s="220" t="s">
        <v>310</v>
      </c>
      <c r="AM8" s="224" t="s">
        <v>343</v>
      </c>
      <c r="AN8" s="203" t="s">
        <v>311</v>
      </c>
      <c r="AP8" s="99" t="str">
        <f>N17</f>
        <v>Adde</v>
      </c>
      <c r="AQ8" s="43">
        <f>COUNTIF(P14,301)+COUNTIF(S14,301)+COUNTIF(T14,301)+COUNTIF(P14,501)+COUNTIF(S14,501)+COUNTIF(T14,501)</f>
        <v>0</v>
      </c>
      <c r="AR8" s="99" t="str">
        <f>O17</f>
        <v>Dieter</v>
      </c>
      <c r="AS8" s="43">
        <f>COUNTIF(R14,301)+COUNTIF(U14,301)+COUNTIF(V14,301)+COUNTIF(R14,501)+COUNTIF(U14,501)+COUNTIF(V14,501)</f>
        <v>0</v>
      </c>
      <c r="AT8" s="100" t="str">
        <f>P17</f>
        <v>Carmen</v>
      </c>
      <c r="AU8" s="43">
        <f>COUNTIF(X10,301)+COUNTIF(AA10,301)+COUNTIF(AB10,301)+COUNTIF(X10,501)+COUNTIF(AA10,501)+COUNTIF(AB10,501)</f>
        <v>0</v>
      </c>
      <c r="AV8" s="101" t="str">
        <f>Q17</f>
        <v xml:space="preserve">Iris </v>
      </c>
      <c r="AW8" s="43">
        <f>COUNTIF(Y10,301)+COUNTIF(Z10,301)+COUNTIF(AC10,301)+COUNTIF(Y10,501)+COUNTIF(Z10,501)+COUNTIF(AC10,501)</f>
        <v>0</v>
      </c>
      <c r="AX8" s="101" t="str">
        <f>R17</f>
        <v>Anja</v>
      </c>
      <c r="AY8" s="43">
        <f>COUNTIF(AD10,301)+COUNTIF(AG10,301)+COUNTIF(AH10,301)+COUNTIF(AD10,501)+COUNTIF(AG10,501)+COUNTIF(AH10,501)</f>
        <v>0</v>
      </c>
      <c r="AZ8" s="105" t="str">
        <f>S17</f>
        <v>Guddi</v>
      </c>
      <c r="BA8" s="64"/>
      <c r="BC8" s="640" t="s">
        <v>249</v>
      </c>
      <c r="BD8" s="641"/>
      <c r="BE8" s="186"/>
      <c r="BG8" s="107" t="s">
        <v>247</v>
      </c>
      <c r="BH8" s="107" t="s">
        <v>248</v>
      </c>
      <c r="BI8" s="107" t="s">
        <v>249</v>
      </c>
    </row>
    <row r="9" spans="1:65" ht="33" customHeight="1" thickTop="1" thickBot="1">
      <c r="A9" s="39"/>
      <c r="B9" s="71">
        <v>11</v>
      </c>
      <c r="C9" s="71">
        <v>22</v>
      </c>
      <c r="D9" s="71">
        <v>33</v>
      </c>
      <c r="E9" s="70">
        <v>12</v>
      </c>
      <c r="F9" s="70">
        <v>24</v>
      </c>
      <c r="G9" s="70">
        <v>36</v>
      </c>
      <c r="I9" s="625" t="s">
        <v>386</v>
      </c>
      <c r="J9" s="626"/>
      <c r="K9" s="627" t="s">
        <v>248</v>
      </c>
      <c r="L9" s="37" t="s">
        <v>263</v>
      </c>
      <c r="M9" s="37" t="s">
        <v>264</v>
      </c>
      <c r="N9" s="7" t="s">
        <v>265</v>
      </c>
      <c r="O9" s="7" t="s">
        <v>266</v>
      </c>
      <c r="P9" s="7" t="s">
        <v>267</v>
      </c>
      <c r="Q9" s="7" t="s">
        <v>268</v>
      </c>
      <c r="R9" s="7" t="s">
        <v>269</v>
      </c>
      <c r="S9" s="7" t="s">
        <v>270</v>
      </c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612"/>
      <c r="AK9" s="614"/>
      <c r="AL9" s="210" t="str">
        <f>L17</f>
        <v>Adde</v>
      </c>
      <c r="AM9" s="223">
        <f>COUNTIF(L19,301)+COUNTIF(L19,501)</f>
        <v>0</v>
      </c>
      <c r="AN9" s="188" t="str">
        <f>M17</f>
        <v>Andy</v>
      </c>
      <c r="AO9" s="43">
        <f>COUNTIF(M19,301)+COUNTIF(L19,501)</f>
        <v>0</v>
      </c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2"/>
      <c r="BA9" s="64"/>
      <c r="BC9" s="82">
        <f>L33</f>
        <v>0</v>
      </c>
      <c r="BD9" s="82">
        <f>M33</f>
        <v>0</v>
      </c>
      <c r="BE9" s="187"/>
      <c r="BG9" s="82"/>
      <c r="BH9" s="82"/>
      <c r="BI9" s="82"/>
    </row>
    <row r="10" spans="1:65" ht="33" customHeight="1" thickTop="1" thickBot="1">
      <c r="A10" s="39"/>
      <c r="B10" s="70">
        <v>13</v>
      </c>
      <c r="C10" s="70">
        <v>26</v>
      </c>
      <c r="D10" s="70">
        <v>39</v>
      </c>
      <c r="E10" s="71">
        <v>14</v>
      </c>
      <c r="F10" s="71">
        <v>28</v>
      </c>
      <c r="G10" s="71">
        <v>42</v>
      </c>
      <c r="I10" s="215">
        <f>L32</f>
        <v>0</v>
      </c>
      <c r="J10" s="215">
        <f>M32</f>
        <v>0</v>
      </c>
      <c r="K10" s="628"/>
      <c r="L10" s="206" t="str">
        <f>M3</f>
        <v>Andy</v>
      </c>
      <c r="M10" s="205" t="str">
        <f>L3</f>
        <v>Adde</v>
      </c>
      <c r="N10" s="5" t="s">
        <v>2</v>
      </c>
      <c r="O10" s="5" t="s">
        <v>245</v>
      </c>
      <c r="P10" s="5" t="s">
        <v>246</v>
      </c>
      <c r="Q10" s="6" t="s">
        <v>362</v>
      </c>
      <c r="R10" s="5" t="s">
        <v>363</v>
      </c>
      <c r="S10" s="6" t="s">
        <v>364</v>
      </c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99"/>
      <c r="AK10" s="199"/>
      <c r="AL10" s="221">
        <f>L30</f>
        <v>0</v>
      </c>
      <c r="AM10" s="43" t="s">
        <v>392</v>
      </c>
      <c r="AN10" s="159">
        <f>M30</f>
        <v>0</v>
      </c>
      <c r="AO10" s="199"/>
      <c r="AP10" s="59">
        <f>N30</f>
        <v>0</v>
      </c>
      <c r="AQ10" s="62"/>
      <c r="AR10" s="59">
        <f>O30</f>
        <v>0</v>
      </c>
      <c r="AS10" s="56"/>
      <c r="AT10" s="59">
        <f>O30</f>
        <v>0</v>
      </c>
      <c r="AU10" s="56"/>
      <c r="AV10" s="59">
        <f>Q30</f>
        <v>0</v>
      </c>
      <c r="AW10" s="57"/>
      <c r="AX10" s="59">
        <f>R30</f>
        <v>0</v>
      </c>
      <c r="AY10" s="76"/>
      <c r="AZ10" s="85">
        <f>S30</f>
        <v>0</v>
      </c>
      <c r="BA10" s="57"/>
      <c r="BC10" s="176"/>
      <c r="BD10" s="176"/>
      <c r="BE10" s="176"/>
      <c r="BG10" s="571" t="s">
        <v>341</v>
      </c>
      <c r="BH10" s="572"/>
      <c r="BI10" s="573"/>
    </row>
    <row r="11" spans="1:65" ht="33" customHeight="1" thickTop="1" thickBot="1">
      <c r="A11" s="39"/>
      <c r="B11" s="71">
        <v>15</v>
      </c>
      <c r="C11" s="71">
        <v>30</v>
      </c>
      <c r="D11" s="71">
        <v>45</v>
      </c>
      <c r="E11" s="70">
        <v>16</v>
      </c>
      <c r="F11" s="70">
        <v>32</v>
      </c>
      <c r="G11" s="70">
        <v>48</v>
      </c>
      <c r="J11" s="194"/>
      <c r="K11" s="216" t="s">
        <v>4</v>
      </c>
      <c r="L11" s="13">
        <f>$I$1</f>
        <v>301</v>
      </c>
      <c r="M11" s="207">
        <f t="shared" ref="M11:S11" si="2">$I$1</f>
        <v>301</v>
      </c>
      <c r="N11" s="33">
        <f t="shared" si="2"/>
        <v>301</v>
      </c>
      <c r="O11" s="13">
        <f t="shared" si="2"/>
        <v>301</v>
      </c>
      <c r="P11" s="13">
        <f t="shared" si="2"/>
        <v>301</v>
      </c>
      <c r="Q11" s="1">
        <f t="shared" si="2"/>
        <v>301</v>
      </c>
      <c r="R11" s="13">
        <f t="shared" si="2"/>
        <v>301</v>
      </c>
      <c r="S11" s="1">
        <f t="shared" si="2"/>
        <v>301</v>
      </c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99"/>
      <c r="AK11" s="199"/>
      <c r="AL11" s="606" t="str">
        <f>IFERROR(LARGE(BD34:BD35,$BB$1),"")</f>
        <v/>
      </c>
      <c r="AN11" s="606" t="str">
        <f>IFERROR(LARGE(BD42:BD43,$BB$1),"")</f>
        <v/>
      </c>
      <c r="AQ11" s="42"/>
      <c r="AR11" s="41"/>
      <c r="AS11" s="42"/>
      <c r="AT11" s="77"/>
      <c r="AU11" s="40"/>
      <c r="AV11" s="40"/>
      <c r="AW11" s="40"/>
      <c r="AX11" s="40"/>
      <c r="AY11" s="40"/>
      <c r="AZ11" s="40"/>
      <c r="BC11" s="606" t="str">
        <f>IFERROR(LARGE(BD50:BD51,$BB$1),"")</f>
        <v/>
      </c>
      <c r="BD11" s="186"/>
      <c r="BE11" s="186"/>
      <c r="BG11" s="107" t="s">
        <v>247</v>
      </c>
      <c r="BH11" s="107" t="s">
        <v>248</v>
      </c>
      <c r="BI11" s="107" t="s">
        <v>249</v>
      </c>
    </row>
    <row r="12" spans="1:65" ht="33" customHeight="1" thickTop="1" thickBot="1">
      <c r="A12" s="39"/>
      <c r="B12" s="70">
        <v>17</v>
      </c>
      <c r="C12" s="70">
        <v>34</v>
      </c>
      <c r="D12" s="70">
        <v>51</v>
      </c>
      <c r="E12" s="71">
        <v>18</v>
      </c>
      <c r="F12" s="71">
        <v>36</v>
      </c>
      <c r="G12" s="71">
        <v>54</v>
      </c>
      <c r="J12" s="194"/>
      <c r="K12" s="216" t="s">
        <v>5</v>
      </c>
      <c r="L12" s="131"/>
      <c r="M12" s="208"/>
      <c r="N12" s="126"/>
      <c r="O12" s="131"/>
      <c r="P12" s="131"/>
      <c r="Q12" s="2"/>
      <c r="R12" s="131"/>
      <c r="S12" s="2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199"/>
      <c r="AK12" s="199"/>
      <c r="AL12" s="606"/>
      <c r="AM12" s="69"/>
      <c r="AN12" s="606"/>
      <c r="AQ12" s="42"/>
      <c r="AR12" s="41"/>
      <c r="AS12" s="42"/>
      <c r="AT12" s="42"/>
      <c r="BC12" s="606"/>
      <c r="BD12" s="187"/>
      <c r="BE12" s="187"/>
      <c r="BG12" s="82"/>
      <c r="BH12" s="82"/>
      <c r="BI12" s="82"/>
    </row>
    <row r="13" spans="1:65" ht="33" customHeight="1" thickTop="1" thickBot="1">
      <c r="A13" s="39"/>
      <c r="B13" s="71">
        <v>19</v>
      </c>
      <c r="C13" s="71">
        <v>38</v>
      </c>
      <c r="D13" s="71">
        <v>57</v>
      </c>
      <c r="E13" s="70">
        <v>20</v>
      </c>
      <c r="F13" s="70">
        <v>40</v>
      </c>
      <c r="G13" s="70">
        <v>60</v>
      </c>
      <c r="J13" s="194"/>
      <c r="K13" s="216" t="s">
        <v>6</v>
      </c>
      <c r="L13" s="3">
        <f>L11-L12</f>
        <v>301</v>
      </c>
      <c r="M13" s="209">
        <f t="shared" ref="M13:S13" si="3">M11-M12</f>
        <v>301</v>
      </c>
      <c r="N13" s="35">
        <f t="shared" si="3"/>
        <v>301</v>
      </c>
      <c r="O13" s="3">
        <f t="shared" si="3"/>
        <v>301</v>
      </c>
      <c r="P13" s="3">
        <f t="shared" si="3"/>
        <v>301</v>
      </c>
      <c r="Q13" s="4">
        <f t="shared" si="3"/>
        <v>301</v>
      </c>
      <c r="R13" s="3">
        <f t="shared" si="3"/>
        <v>301</v>
      </c>
      <c r="S13" s="4">
        <f t="shared" si="3"/>
        <v>301</v>
      </c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99"/>
      <c r="AK13" s="199"/>
      <c r="AL13" s="567" t="s">
        <v>282</v>
      </c>
      <c r="AM13" s="568"/>
      <c r="AN13" s="568"/>
      <c r="AO13" s="568"/>
      <c r="AP13" s="568"/>
      <c r="AQ13" s="568"/>
      <c r="AR13" s="568"/>
      <c r="AS13" s="568"/>
      <c r="AT13" s="568"/>
      <c r="AU13" s="568"/>
      <c r="AV13" s="568"/>
      <c r="AW13" s="568"/>
      <c r="AX13" s="568"/>
      <c r="AY13" s="568"/>
      <c r="AZ13" s="568"/>
      <c r="BA13" s="568"/>
      <c r="BB13" s="568"/>
      <c r="BC13" s="569"/>
      <c r="BD13" s="176"/>
      <c r="BE13" s="176"/>
      <c r="BG13" s="571" t="s">
        <v>353</v>
      </c>
      <c r="BH13" s="572"/>
      <c r="BI13" s="573"/>
    </row>
    <row r="14" spans="1:65" ht="33" customHeight="1" thickBot="1">
      <c r="A14" s="39"/>
      <c r="B14" s="501">
        <v>25</v>
      </c>
      <c r="C14" s="501"/>
      <c r="D14" s="502">
        <v>50</v>
      </c>
      <c r="E14" s="502"/>
      <c r="F14" s="503" t="s">
        <v>1</v>
      </c>
      <c r="G14" s="503"/>
      <c r="J14" s="194"/>
      <c r="K14" s="633" t="s">
        <v>249</v>
      </c>
      <c r="L14" s="635" t="s">
        <v>495</v>
      </c>
      <c r="M14" s="635" t="s">
        <v>495</v>
      </c>
      <c r="N14" s="637" t="s">
        <v>495</v>
      </c>
      <c r="O14" s="637" t="s">
        <v>495</v>
      </c>
      <c r="P14" s="637" t="s">
        <v>495</v>
      </c>
      <c r="Q14" s="637" t="s">
        <v>495</v>
      </c>
      <c r="R14" s="637" t="s">
        <v>495</v>
      </c>
      <c r="S14" s="637" t="s">
        <v>495</v>
      </c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99"/>
      <c r="AK14" s="199"/>
      <c r="AL14" s="177"/>
      <c r="AM14" s="177"/>
      <c r="AN14" s="177"/>
      <c r="AO14" s="177"/>
      <c r="AP14" s="177"/>
      <c r="AQ14" s="175"/>
      <c r="AR14" s="176"/>
      <c r="AS14" s="175"/>
      <c r="AT14" s="175"/>
      <c r="AU14" s="175"/>
      <c r="AV14" s="175"/>
    </row>
    <row r="15" spans="1:65" ht="21.75" customHeight="1" thickBot="1">
      <c r="J15" s="194"/>
      <c r="K15" s="634"/>
      <c r="L15" s="636"/>
      <c r="M15" s="636"/>
      <c r="N15" s="638"/>
      <c r="O15" s="638"/>
      <c r="P15" s="638"/>
      <c r="Q15" s="638"/>
      <c r="R15" s="638"/>
      <c r="S15" s="638"/>
      <c r="T15" s="639"/>
      <c r="U15" s="639"/>
      <c r="V15" s="639"/>
      <c r="W15" s="639"/>
      <c r="X15" s="639"/>
      <c r="Y15" s="639"/>
      <c r="Z15" s="639"/>
      <c r="AA15" s="639"/>
      <c r="AB15" s="639"/>
      <c r="AC15" s="639"/>
      <c r="AD15" s="639"/>
      <c r="AE15" s="639"/>
      <c r="AF15" s="639"/>
      <c r="AG15" s="639"/>
      <c r="AH15" s="639"/>
      <c r="AI15" s="639"/>
      <c r="AJ15" s="102"/>
      <c r="AK15" s="102"/>
      <c r="AM15" s="177"/>
      <c r="AN15" s="177"/>
      <c r="AO15" s="177"/>
      <c r="AP15" s="177"/>
      <c r="AQ15" s="175"/>
      <c r="AR15" s="176"/>
      <c r="AS15" s="175"/>
      <c r="AT15" s="175"/>
      <c r="AU15" s="175"/>
      <c r="AV15" s="175"/>
      <c r="BC15" s="53"/>
    </row>
    <row r="16" spans="1:65" ht="48" customHeight="1" thickBot="1">
      <c r="I16" s="625" t="s">
        <v>386</v>
      </c>
      <c r="J16" s="626"/>
      <c r="K16" s="627" t="s">
        <v>249</v>
      </c>
      <c r="L16" s="7" t="s">
        <v>255</v>
      </c>
      <c r="M16" s="7" t="s">
        <v>256</v>
      </c>
      <c r="N16" s="7" t="s">
        <v>257</v>
      </c>
      <c r="O16" s="7" t="s">
        <v>258</v>
      </c>
      <c r="P16" s="7" t="s">
        <v>259</v>
      </c>
      <c r="Q16" s="7" t="s">
        <v>260</v>
      </c>
      <c r="R16" s="7" t="s">
        <v>261</v>
      </c>
      <c r="S16" s="7" t="s">
        <v>262</v>
      </c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02"/>
      <c r="AK16" s="102"/>
      <c r="AM16" s="177"/>
      <c r="AN16" s="177"/>
      <c r="AO16" s="177"/>
      <c r="AP16" s="177"/>
      <c r="AQ16" s="175"/>
      <c r="AR16" s="176"/>
      <c r="AS16" s="175"/>
      <c r="AT16" s="175"/>
      <c r="AU16" s="175"/>
      <c r="AV16" s="175"/>
      <c r="BC16" s="53"/>
    </row>
    <row r="17" spans="1:56" ht="48" customHeight="1" thickBot="1">
      <c r="I17" s="215">
        <f>L33</f>
        <v>0</v>
      </c>
      <c r="J17" s="215">
        <f>M33</f>
        <v>0</v>
      </c>
      <c r="K17" s="628"/>
      <c r="L17" s="5" t="str">
        <f t="shared" ref="L17:Q17" si="4">L3</f>
        <v>Adde</v>
      </c>
      <c r="M17" s="6" t="str">
        <f t="shared" si="4"/>
        <v>Andy</v>
      </c>
      <c r="N17" s="6" t="str">
        <f t="shared" si="4"/>
        <v>Adde</v>
      </c>
      <c r="O17" s="6" t="str">
        <f t="shared" si="4"/>
        <v>Dieter</v>
      </c>
      <c r="P17" s="6" t="str">
        <f t="shared" si="4"/>
        <v>Carmen</v>
      </c>
      <c r="Q17" s="6" t="str">
        <f t="shared" si="4"/>
        <v xml:space="preserve">Iris </v>
      </c>
      <c r="R17" s="6" t="str">
        <f>S10</f>
        <v>Anja</v>
      </c>
      <c r="S17" s="6" t="str">
        <f>R10</f>
        <v>Guddi</v>
      </c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02"/>
      <c r="AK17" s="102"/>
      <c r="AL17" s="175"/>
      <c r="AM17" s="175"/>
      <c r="AN17" s="175"/>
      <c r="AO17" s="176"/>
      <c r="AP17" s="175"/>
      <c r="AQ17" s="175"/>
      <c r="AR17" s="176"/>
      <c r="AS17" s="175"/>
      <c r="AT17" s="175"/>
      <c r="AU17" s="175"/>
      <c r="AV17" s="175"/>
    </row>
    <row r="18" spans="1:56" ht="24" thickBot="1">
      <c r="A18" s="9" t="s">
        <v>11</v>
      </c>
      <c r="B18" s="9"/>
      <c r="C18" s="14"/>
      <c r="D18" s="15"/>
      <c r="E18" s="9"/>
      <c r="F18" s="9"/>
      <c r="G18" s="9"/>
      <c r="H18" s="9"/>
      <c r="I18" s="213"/>
      <c r="J18" s="214">
        <f>IFERROR(SUM(B18:I18),"")</f>
        <v>0</v>
      </c>
      <c r="K18" s="216" t="s">
        <v>4</v>
      </c>
      <c r="L18" s="1">
        <f>$I$1</f>
        <v>301</v>
      </c>
      <c r="M18" s="195">
        <f t="shared" ref="M18:S18" si="5">$I$1</f>
        <v>301</v>
      </c>
      <c r="N18" s="13">
        <f t="shared" si="5"/>
        <v>301</v>
      </c>
      <c r="O18" s="13">
        <f t="shared" si="5"/>
        <v>301</v>
      </c>
      <c r="P18" s="13">
        <f t="shared" si="5"/>
        <v>301</v>
      </c>
      <c r="Q18" s="1">
        <f t="shared" si="5"/>
        <v>301</v>
      </c>
      <c r="R18" s="13">
        <f t="shared" si="5"/>
        <v>301</v>
      </c>
      <c r="S18" s="1">
        <f t="shared" si="5"/>
        <v>301</v>
      </c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02"/>
      <c r="AK18" s="102"/>
      <c r="AL18" s="178"/>
      <c r="AM18" s="178"/>
      <c r="AN18" s="178"/>
      <c r="AO18" s="175"/>
      <c r="AP18" s="175"/>
      <c r="AQ18" s="175"/>
      <c r="AR18" s="179"/>
      <c r="AS18" s="179"/>
      <c r="AT18" s="175"/>
      <c r="AU18" s="175"/>
      <c r="AV18" s="175"/>
      <c r="BC18" s="55"/>
    </row>
    <row r="19" spans="1:56" ht="21.75" thickBot="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6">IFERROR(SUM(B19:I19),"")</f>
        <v>0</v>
      </c>
      <c r="K19" s="216" t="s">
        <v>5</v>
      </c>
      <c r="L19" s="2"/>
      <c r="M19" s="196"/>
      <c r="N19" s="131"/>
      <c r="O19" s="131"/>
      <c r="P19" s="131"/>
      <c r="Q19" s="2"/>
      <c r="R19" s="131"/>
      <c r="S19" s="2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530"/>
      <c r="AK19" s="531"/>
      <c r="AL19" s="180"/>
      <c r="AM19" s="180"/>
      <c r="AN19" s="180"/>
      <c r="AO19" s="180"/>
      <c r="AP19" s="181"/>
      <c r="AQ19" s="175"/>
      <c r="AR19" s="180"/>
      <c r="AS19" s="180"/>
      <c r="AT19" s="175"/>
      <c r="AU19" s="182"/>
      <c r="AV19" s="182"/>
      <c r="BC19" s="55"/>
    </row>
    <row r="20" spans="1:56" ht="21.75" thickBot="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6"/>
        <v>0</v>
      </c>
      <c r="K20" s="216" t="s">
        <v>6</v>
      </c>
      <c r="L20" s="4">
        <f>L18-L19</f>
        <v>301</v>
      </c>
      <c r="M20" s="197">
        <f t="shared" ref="M20:S20" si="7">M18-M19</f>
        <v>301</v>
      </c>
      <c r="N20" s="3">
        <f t="shared" si="7"/>
        <v>301</v>
      </c>
      <c r="O20" s="3">
        <f t="shared" si="7"/>
        <v>301</v>
      </c>
      <c r="P20" s="3">
        <f t="shared" si="7"/>
        <v>301</v>
      </c>
      <c r="Q20" s="4">
        <f t="shared" si="7"/>
        <v>301</v>
      </c>
      <c r="R20" s="3">
        <f t="shared" si="7"/>
        <v>301</v>
      </c>
      <c r="S20" s="4">
        <f t="shared" si="7"/>
        <v>301</v>
      </c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02"/>
      <c r="AK20" s="102"/>
      <c r="AL20" s="180"/>
      <c r="AM20" s="180"/>
      <c r="AN20" s="180"/>
      <c r="AO20" s="180"/>
      <c r="AP20" s="181"/>
      <c r="AQ20" s="183"/>
      <c r="AR20" s="180"/>
      <c r="AS20" s="180"/>
      <c r="AT20" s="183"/>
      <c r="AU20" s="182"/>
      <c r="AV20" s="182"/>
    </row>
    <row r="21" spans="1:56" ht="17.25" customHeight="1" thickBot="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6"/>
        <v>0</v>
      </c>
      <c r="K21" s="200"/>
      <c r="L21" s="6" t="str">
        <f>L10</f>
        <v>Andy</v>
      </c>
      <c r="M21" s="6" t="str">
        <f t="shared" ref="M21:S21" si="8">M10</f>
        <v>Adde</v>
      </c>
      <c r="N21" s="6" t="str">
        <f t="shared" si="8"/>
        <v>Adde</v>
      </c>
      <c r="O21" s="6" t="str">
        <f t="shared" si="8"/>
        <v>Dieter</v>
      </c>
      <c r="P21" s="6" t="str">
        <f t="shared" si="8"/>
        <v>Carmen</v>
      </c>
      <c r="Q21" s="6" t="str">
        <f t="shared" si="8"/>
        <v xml:space="preserve">Iris </v>
      </c>
      <c r="R21" s="6" t="str">
        <f t="shared" si="8"/>
        <v>Guddi</v>
      </c>
      <c r="S21" s="6" t="str">
        <f t="shared" si="8"/>
        <v>Anja</v>
      </c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02"/>
      <c r="AK21" s="102"/>
      <c r="AL21" s="184"/>
      <c r="AM21" s="180"/>
      <c r="AN21" s="180"/>
      <c r="AO21" s="180"/>
      <c r="AP21" s="181"/>
      <c r="AQ21" s="183"/>
      <c r="AR21" s="180"/>
      <c r="AS21" s="180"/>
      <c r="AT21" s="183"/>
      <c r="AU21" s="182"/>
      <c r="AV21" s="182"/>
    </row>
    <row r="22" spans="1:56" ht="17.25" customHeight="1" thickBot="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6"/>
        <v>0</v>
      </c>
      <c r="K22" s="629" t="s">
        <v>244</v>
      </c>
      <c r="L22" s="162" t="str">
        <f>IF(AND($L$4=$L$5,$L$4=301,SUM($B$18:$I$18)=6),"6 Darter","")</f>
        <v/>
      </c>
      <c r="M22" s="162" t="str">
        <f>IF(AND($M$4=$M$5,$M$4=301,SUM($B$19:$I$19)=6),"6 Darter","")</f>
        <v/>
      </c>
      <c r="N22" s="162" t="str">
        <f>IF(AND($N$4=$N$5,$N$4=301,SUM($B$20:$I$20)=6),"6 Darter","")</f>
        <v/>
      </c>
      <c r="O22" s="162" t="str">
        <f>IF(AND($O$4=$O$5,$O$4=301,SUM($B$21:$I$21)=6),"6 Darter","")</f>
        <v/>
      </c>
      <c r="P22" s="162" t="str">
        <f>IF(AND($P$4=$P$5,$P$4=301,SUM($B$22:$I$22)=6),"6 Darter","")</f>
        <v/>
      </c>
      <c r="Q22" s="162" t="str">
        <f>IF(AND($Q$4=$Q$5,$Q$4=301,SUM($B$23:$I$23)=6),"6 Darter","")</f>
        <v/>
      </c>
      <c r="R22" s="162" t="str">
        <f>IF(AND($Q$4=$Q$5,$Q$4=301,SUM($B$24:$I$24)=6),"6 Darter","")</f>
        <v/>
      </c>
      <c r="S22" s="162" t="str">
        <f>IF(AND($R$4=$R$5,$R$4=301,SUM($B$25:$I$25)=6),"6 Darter","")</f>
        <v/>
      </c>
      <c r="T22" s="144"/>
      <c r="U22" s="144"/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02"/>
      <c r="AK22" s="185"/>
      <c r="AL22" s="184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</row>
    <row r="23" spans="1:56" ht="17.25" customHeight="1" thickBot="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6"/>
        <v>0</v>
      </c>
      <c r="K23" s="630"/>
      <c r="L23" s="162" t="str">
        <f>IF(AND($L$4=$L$5,$L$4=501,SUM($B$18:$I$18)=9),"9 Darter","")</f>
        <v/>
      </c>
      <c r="M23" s="162" t="str">
        <f>IF(AND($M$4=$M$5,$M$4=501,SUM($B$19:$I$19)=9),"9 Darter","")</f>
        <v/>
      </c>
      <c r="N23" s="162" t="str">
        <f>IF(AND($N$4=$N$5,$N$4=501,SUM($B$20:$I$20)=9),"9 Darter","")</f>
        <v/>
      </c>
      <c r="O23" s="162" t="str">
        <f>IF(AND($O$4=$O$5,$O$4=501,SUM($B$21:$I$21)=9),"9 Darter","")</f>
        <v/>
      </c>
      <c r="P23" s="162" t="str">
        <f>IF(AND($P$4=$P$5,$P$4=501,SUM($B$22:$I$22)=9),"9 Darter","")</f>
        <v/>
      </c>
      <c r="Q23" s="162" t="str">
        <f>IF(AND($Q$4=$Q$5,$Q$4=501,SUM($B$23:$I$23)=9),"9 Darter","")</f>
        <v/>
      </c>
      <c r="R23" s="162" t="str">
        <f>IF(AND($Q$4=$Q$5,$Q$4=501,SUM($B$24:$I$24)=9),"9 Darter","")</f>
        <v/>
      </c>
      <c r="S23" s="162" t="str">
        <f>IF(AND($R$4=$R$5,$R$4=501,SUM($B$25:$I$25)=9),"9 Darter","")</f>
        <v/>
      </c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09"/>
      <c r="AK23" s="185"/>
      <c r="AL23" s="184"/>
      <c r="AM23" s="184"/>
      <c r="AN23" s="183"/>
      <c r="AO23" s="183"/>
      <c r="AP23" s="183"/>
      <c r="AQ23" s="183"/>
      <c r="AR23" s="183"/>
      <c r="AS23" s="183"/>
      <c r="AT23" s="183"/>
      <c r="AU23" s="183"/>
      <c r="AV23" s="183"/>
      <c r="BB23" s="54"/>
      <c r="BC23" s="54"/>
    </row>
    <row r="24" spans="1:56" ht="17.25" customHeight="1" thickBot="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6"/>
        <v>0</v>
      </c>
      <c r="L24" s="165">
        <f t="shared" ref="L24:S24" si="9">ROUNDUP(L34,2)</f>
        <v>0</v>
      </c>
      <c r="M24" s="165">
        <f t="shared" si="9"/>
        <v>0</v>
      </c>
      <c r="N24" s="165">
        <f t="shared" si="9"/>
        <v>0</v>
      </c>
      <c r="O24" s="165">
        <f t="shared" si="9"/>
        <v>0</v>
      </c>
      <c r="P24" s="165">
        <f t="shared" si="9"/>
        <v>0</v>
      </c>
      <c r="Q24" s="165">
        <f t="shared" si="9"/>
        <v>0</v>
      </c>
      <c r="R24" s="165">
        <f t="shared" si="9"/>
        <v>0</v>
      </c>
      <c r="S24" s="165">
        <f t="shared" si="9"/>
        <v>0</v>
      </c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</row>
    <row r="25" spans="1:56" ht="17.25" customHeight="1" thickBot="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6"/>
        <v>0</v>
      </c>
      <c r="K25" s="631" t="s">
        <v>244</v>
      </c>
      <c r="L25" s="162" t="str">
        <f>IF(AND($L$11=$L$12,$L$11=301,SUM($B$26:$I$26)=6),"6 Darter","")</f>
        <v/>
      </c>
      <c r="M25" s="162" t="str">
        <f>IF(AND($M$11=$M$12,$M$11=301,SUM($B$27:$I$27)=6),"6 Darter","")</f>
        <v/>
      </c>
      <c r="N25" s="162" t="str">
        <f>IF(AND($N$11=$N$12,$N$11=301,SUM($B$28:$I$28)=6),"6 Darter","")</f>
        <v/>
      </c>
      <c r="O25" s="162" t="str">
        <f>IF(AND($O$11=$O$12,$O$11=301,SUM($B$29:$I$29)=6),"6 Darter","")</f>
        <v/>
      </c>
      <c r="P25" s="162" t="str">
        <f>IF(AND($P$11=$P$12,$P$11=301,SUM($B$30:$I$30)=6),"6 Darter","")</f>
        <v/>
      </c>
      <c r="Q25" s="162" t="str">
        <f>IF(AND($Q$11=$Q$12,$Q$11=301,SUM($B$31:$I$31)=6),"6 Darter","")</f>
        <v/>
      </c>
      <c r="R25" s="162" t="str">
        <f>IF(AND($Q$9=$Q$10,$Q$9=301,SUM($B$32:$I$32)=6),"6 Darter","")</f>
        <v/>
      </c>
      <c r="S25" s="162" t="str">
        <f>IF(AND($R$9=$R$10,$R$9=301,SUM($B$33:$I$33)=6),"6 Darter","")</f>
        <v/>
      </c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K25" s="8">
        <f>IFERROR((INDEX($L$3:$M$3,MATCH(MAX($L$5:$O$5),$L$5:$O$5,0))),0)</f>
        <v>0</v>
      </c>
      <c r="AL25" s="233">
        <f>AM3+AO6+AM9</f>
        <v>0</v>
      </c>
      <c r="AN25" s="8" t="str">
        <f>L3</f>
        <v>Adde</v>
      </c>
      <c r="AP25" s="8" t="str">
        <f t="shared" ref="AP25:BB25" si="10">IFERROR((IF(ISBLANK(AM25),"",LARGE(AM25,0)) ),"")</f>
        <v/>
      </c>
      <c r="AQ25" s="8" t="str">
        <f t="shared" si="10"/>
        <v/>
      </c>
      <c r="AR25" s="8" t="str">
        <f t="shared" si="10"/>
        <v/>
      </c>
      <c r="AS25" s="8" t="str">
        <f t="shared" si="10"/>
        <v/>
      </c>
      <c r="AT25" s="8" t="str">
        <f t="shared" si="10"/>
        <v/>
      </c>
      <c r="AU25" s="8" t="str">
        <f t="shared" si="10"/>
        <v/>
      </c>
      <c r="AV25" s="8" t="str">
        <f t="shared" si="10"/>
        <v/>
      </c>
      <c r="AW25" s="8" t="str">
        <f t="shared" si="10"/>
        <v/>
      </c>
      <c r="AX25" s="8" t="str">
        <f t="shared" si="10"/>
        <v/>
      </c>
      <c r="AY25" s="8" t="str">
        <f t="shared" si="10"/>
        <v/>
      </c>
      <c r="AZ25" s="8" t="str">
        <f t="shared" si="10"/>
        <v/>
      </c>
      <c r="BA25" s="8" t="str">
        <f t="shared" si="10"/>
        <v/>
      </c>
      <c r="BB25" s="8" t="str">
        <f t="shared" si="10"/>
        <v/>
      </c>
      <c r="BC25" s="230"/>
      <c r="BD25" s="232" t="str">
        <f>IF(SUM(AL25)=0,"",SUM(AL25))</f>
        <v/>
      </c>
    </row>
    <row r="26" spans="1:56" ht="17.25" customHeight="1" thickBot="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6"/>
        <v>0</v>
      </c>
      <c r="K26" s="632"/>
      <c r="L26" s="162" t="str">
        <f>IF(AND($L$11=$L$12,$L$11=501,SUM($B$26:$I$26)=9),"9 Darter","")</f>
        <v/>
      </c>
      <c r="M26" s="162" t="str">
        <f>IF(AND($M$11=$M$12,$M$11=501,SUM($B$27:$I$27)=9),"9 Darter","")</f>
        <v/>
      </c>
      <c r="N26" s="162" t="str">
        <f>IF(AND($N$11=$N$12,$N$11=501,SUM($B$28:$I$28)=9),"9 Darter","")</f>
        <v/>
      </c>
      <c r="O26" s="162" t="str">
        <f>IF(AND($O$11=$O$12,$O$11=501,SUM($B$29:$I$29)=9),"9 Darter","")</f>
        <v/>
      </c>
      <c r="P26" s="162" t="str">
        <f>IF(AND($P$11=$P$12,$P$11=501,SUM($B$30:$I$30)=9),"9 Darter","")</f>
        <v/>
      </c>
      <c r="Q26" s="162" t="str">
        <f>IF(AND($Q$11=$Q$12,$Q$11=501,SUM($B$31:$I$31)=9),"9 Darter","")</f>
        <v/>
      </c>
      <c r="R26" s="162" t="str">
        <f>IF(AND($Q$9=$Q$10,$Q$9=501,SUM($B$32:$I$32)=9),"9 Darter","")</f>
        <v/>
      </c>
      <c r="S26" s="162" t="str">
        <f>IF(AND($R$9=$R$10,$R$9=501,SUM($B$33:$I$33)=9),"9 Darter","")</f>
        <v/>
      </c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K26" s="8">
        <f>IFERROR((INDEX(L10:M10,MATCH(MAX(L12:M12),L12:M12,0))),0)</f>
        <v>0</v>
      </c>
      <c r="AL26" s="233">
        <f>AO3+AM6+AO9</f>
        <v>0</v>
      </c>
      <c r="AN26" s="8" t="str">
        <f>M3</f>
        <v>Andy</v>
      </c>
      <c r="AP26" s="74">
        <f>AL26*AU20</f>
        <v>0</v>
      </c>
      <c r="AT26" s="8" t="str">
        <f>IFERROR((INDEX($AN$26:$AN$27,MATCH(MAX($AP$26:$AP$27),$AP$26:$AP$27,0))),0)&amp;"  "</f>
        <v xml:space="preserve">Andy  </v>
      </c>
      <c r="AX26" s="8">
        <f>COUNTIF(AK25:AK27,AN26)</f>
        <v>0</v>
      </c>
      <c r="AZ26" s="8" t="str">
        <f>IFERROR((INDEX($AN$25:$AN$27,MATCH(LARGE($AX$25:$AX$27,2),$AX$25:$AX$27,0))),0)&amp;"  "&amp;$AV$25&amp; ""&amp;"  "&amp;$AP$27</f>
        <v xml:space="preserve">0    </v>
      </c>
      <c r="BC26" s="230"/>
      <c r="BD26" s="232" t="str">
        <f>IF(SUM(AL26)=0,"",SUM(AL26))</f>
        <v/>
      </c>
    </row>
    <row r="27" spans="1:56" ht="17.25" customHeight="1" thickBot="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6"/>
        <v>0</v>
      </c>
      <c r="L27" s="165">
        <f t="shared" ref="L27:AI27" si="11">ROUNDUP(L35,2)</f>
        <v>0</v>
      </c>
      <c r="M27" s="165">
        <f t="shared" si="11"/>
        <v>0</v>
      </c>
      <c r="N27" s="165">
        <f t="shared" si="11"/>
        <v>0</v>
      </c>
      <c r="O27" s="165">
        <f t="shared" si="11"/>
        <v>0</v>
      </c>
      <c r="P27" s="165">
        <f t="shared" si="11"/>
        <v>0</v>
      </c>
      <c r="Q27" s="165">
        <f t="shared" si="11"/>
        <v>0</v>
      </c>
      <c r="R27" s="165">
        <f t="shared" si="11"/>
        <v>0</v>
      </c>
      <c r="S27" s="165">
        <f t="shared" si="11"/>
        <v>0</v>
      </c>
      <c r="T27" s="153">
        <f t="shared" si="11"/>
        <v>0</v>
      </c>
      <c r="U27" s="153">
        <f t="shared" si="11"/>
        <v>0</v>
      </c>
      <c r="V27" s="153">
        <f t="shared" si="11"/>
        <v>0</v>
      </c>
      <c r="W27" s="153">
        <f t="shared" si="11"/>
        <v>0</v>
      </c>
      <c r="X27" s="153">
        <f t="shared" si="11"/>
        <v>0</v>
      </c>
      <c r="Y27" s="153">
        <f t="shared" si="11"/>
        <v>0</v>
      </c>
      <c r="Z27" s="153">
        <f t="shared" si="11"/>
        <v>0</v>
      </c>
      <c r="AA27" s="153">
        <f t="shared" si="11"/>
        <v>0</v>
      </c>
      <c r="AB27" s="153">
        <f t="shared" si="11"/>
        <v>0</v>
      </c>
      <c r="AC27" s="153">
        <f t="shared" si="11"/>
        <v>0</v>
      </c>
      <c r="AD27" s="153">
        <f t="shared" si="11"/>
        <v>0</v>
      </c>
      <c r="AE27" s="153">
        <f t="shared" si="11"/>
        <v>0</v>
      </c>
      <c r="AF27" s="153">
        <f t="shared" si="11"/>
        <v>0</v>
      </c>
      <c r="AG27" s="153">
        <f t="shared" si="11"/>
        <v>0</v>
      </c>
      <c r="AH27" s="153">
        <f t="shared" si="11"/>
        <v>0</v>
      </c>
      <c r="AI27" s="153">
        <f t="shared" si="11"/>
        <v>0</v>
      </c>
      <c r="AK27" s="8">
        <f>IFERROR((INDEX(L17:M17,MATCH(MAX(L19:M19),L19:M19,0))),0)</f>
        <v>0</v>
      </c>
      <c r="AP27" s="74"/>
      <c r="BD27" s="124"/>
    </row>
    <row r="28" spans="1:56" ht="17.25" customHeight="1" thickBot="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6"/>
        <v>0</v>
      </c>
      <c r="K28" s="629" t="s">
        <v>244</v>
      </c>
      <c r="L28" s="162" t="str">
        <f>IF(AND($L$18=$L$19,$L$18=301,SUM($B$34:$I$34)=6),"6 Darter","")</f>
        <v/>
      </c>
      <c r="M28" s="162" t="str">
        <f>IF(AND($M$18=$M$19,$M$18=301,SUM($B$35:$I$35)=6),"6 Darter","")</f>
        <v/>
      </c>
      <c r="N28" s="162" t="str">
        <f>IF(AND($N$18=$N$19,$N$18=301,SUM($B$36:$I$36)=6),"6 Darter","")</f>
        <v/>
      </c>
      <c r="O28" s="162" t="str">
        <f>IF(AND($O$18=$O$19,$O$18=301,SUM($B$37:$I$37)=6),"6 Darter","")</f>
        <v/>
      </c>
      <c r="P28" s="162" t="str">
        <f>IF(AND($P$18=$P$19,$P$18=301,SUM($B$38:$I$38)=6),"6 Darter","")</f>
        <v/>
      </c>
      <c r="Q28" s="162" t="str">
        <f>IF(AND($Q$18=$Q$19,$Q$18=301,SUM($B$39:$I$39)=6),"6 Darter","")</f>
        <v/>
      </c>
      <c r="R28" s="162" t="str">
        <f>IF(AND($Q$14=$Q$15,$Q$14=301,SUM($B$40:$I$40)=6),"6 Darter","")</f>
        <v/>
      </c>
      <c r="S28" s="162" t="str">
        <f>IF(AND($R$14=$R$15,$R$14=301,SUM($B$41:$I$41)=6),"6 Darter","")</f>
        <v/>
      </c>
      <c r="T28" s="149" t="str">
        <f t="shared" ref="T28:AI28" si="12">IF(AND($R$14=$R$15,$R$14=301,SUM($B$41:$I$41)=6),"6 Darter","")</f>
        <v/>
      </c>
      <c r="U28" s="149" t="str">
        <f t="shared" si="12"/>
        <v/>
      </c>
      <c r="V28" s="149" t="str">
        <f t="shared" si="12"/>
        <v/>
      </c>
      <c r="W28" s="149" t="str">
        <f t="shared" si="12"/>
        <v/>
      </c>
      <c r="X28" s="149" t="str">
        <f t="shared" si="12"/>
        <v/>
      </c>
      <c r="Y28" s="149" t="str">
        <f t="shared" si="12"/>
        <v/>
      </c>
      <c r="Z28" s="149" t="str">
        <f t="shared" si="12"/>
        <v/>
      </c>
      <c r="AA28" s="149" t="str">
        <f t="shared" si="12"/>
        <v/>
      </c>
      <c r="AB28" s="149" t="str">
        <f t="shared" si="12"/>
        <v/>
      </c>
      <c r="AC28" s="149" t="str">
        <f t="shared" si="12"/>
        <v/>
      </c>
      <c r="AD28" s="149" t="str">
        <f t="shared" si="12"/>
        <v/>
      </c>
      <c r="AE28" s="149" t="str">
        <f>IF(AND($R$14=$R$15,$R$14=301,SUM($B$41:$I$41)=6),"6 Darter","")</f>
        <v/>
      </c>
      <c r="AF28" s="149" t="str">
        <f t="shared" si="12"/>
        <v/>
      </c>
      <c r="AG28" s="149" t="str">
        <f t="shared" si="12"/>
        <v/>
      </c>
      <c r="AH28" s="149" t="str">
        <f t="shared" si="12"/>
        <v/>
      </c>
      <c r="AI28" s="149" t="str">
        <f t="shared" si="12"/>
        <v/>
      </c>
    </row>
    <row r="29" spans="1:56" ht="17.25" customHeight="1" thickBot="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6"/>
        <v>0</v>
      </c>
      <c r="K29" s="630"/>
      <c r="L29" s="162" t="str">
        <f>IF(AND($L$18=$L$19,$L$18=501,SUM($B$34:$I$34)=9),"9 Darter","")</f>
        <v/>
      </c>
      <c r="M29" s="162" t="str">
        <f>IF(AND($M$18=$M$19,$M$18=501,SUM($B$35:$I$359)=9),"9 Darter","")</f>
        <v/>
      </c>
      <c r="N29" s="162" t="str">
        <f>IF(AND($N$18=$N$19,$N$18=501,SUM($B$36:$I$36)=9),"9 Darter","")</f>
        <v/>
      </c>
      <c r="O29" s="162" t="str">
        <f>IF(AND($O$18=$O$19,$O$18=501,SUM($B$37:$I$37)=9),"9 Darter","")</f>
        <v/>
      </c>
      <c r="P29" s="162" t="str">
        <f>IF(AND($P$18=$P$19,$P$18=501,SUM($B$38:$I$38)=9),"9 Darter","")</f>
        <v/>
      </c>
      <c r="Q29" s="162" t="str">
        <f>IF(AND($Q$18=$Q$19,$Q$18=501,SUM($B$39:$I$39)=9),"9 Darter","")</f>
        <v/>
      </c>
      <c r="R29" s="162" t="str">
        <f>IF(AND($Q$14=$Q$15,$Q$14=501,SUM($B$40:$I$40)=9),"9 Darter","")</f>
        <v/>
      </c>
      <c r="S29" s="162" t="str">
        <f>IF(AND($R$14=$R$15,$R$14=501,SUM($B$41:$I$41)=9),"9 Darter","")</f>
        <v/>
      </c>
      <c r="T29" s="149" t="str">
        <f t="shared" ref="T29:AI29" si="13">IF(AND($R$14=$R$15,$R$14=501,SUM($B$41:$I$41)=9),"9 Darter","")</f>
        <v/>
      </c>
      <c r="U29" s="149" t="str">
        <f t="shared" si="13"/>
        <v/>
      </c>
      <c r="V29" s="149" t="str">
        <f t="shared" si="13"/>
        <v/>
      </c>
      <c r="W29" s="149" t="str">
        <f t="shared" si="13"/>
        <v/>
      </c>
      <c r="X29" s="149" t="str">
        <f t="shared" si="13"/>
        <v/>
      </c>
      <c r="Y29" s="149" t="str">
        <f t="shared" si="13"/>
        <v/>
      </c>
      <c r="Z29" s="149" t="str">
        <f t="shared" si="13"/>
        <v/>
      </c>
      <c r="AA29" s="149" t="str">
        <f t="shared" si="13"/>
        <v/>
      </c>
      <c r="AB29" s="149" t="str">
        <f t="shared" si="13"/>
        <v/>
      </c>
      <c r="AC29" s="149" t="str">
        <f t="shared" si="13"/>
        <v/>
      </c>
      <c r="AD29" s="149" t="str">
        <f t="shared" si="13"/>
        <v/>
      </c>
      <c r="AE29" s="149" t="str">
        <f t="shared" si="13"/>
        <v/>
      </c>
      <c r="AF29" s="149" t="str">
        <f t="shared" si="13"/>
        <v/>
      </c>
      <c r="AG29" s="149" t="str">
        <f t="shared" si="13"/>
        <v/>
      </c>
      <c r="AH29" s="149" t="str">
        <f t="shared" si="13"/>
        <v/>
      </c>
      <c r="AI29" s="149" t="str">
        <f t="shared" si="13"/>
        <v/>
      </c>
    </row>
    <row r="30" spans="1:56" ht="17.25" customHeight="1" thickBot="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6"/>
        <v>0</v>
      </c>
      <c r="L30" s="165">
        <f>ROUNDUP(L36,2)</f>
        <v>0</v>
      </c>
      <c r="M30" s="165">
        <f t="shared" ref="M30:R30" si="14">ROUNDUP(M36,2)</f>
        <v>0</v>
      </c>
      <c r="N30" s="165">
        <f t="shared" si="14"/>
        <v>0</v>
      </c>
      <c r="O30" s="165">
        <f t="shared" si="14"/>
        <v>0</v>
      </c>
      <c r="P30" s="165">
        <f t="shared" si="14"/>
        <v>0</v>
      </c>
      <c r="Q30" s="165">
        <f t="shared" si="14"/>
        <v>0</v>
      </c>
      <c r="R30" s="165">
        <f t="shared" si="14"/>
        <v>0</v>
      </c>
      <c r="S30" s="165">
        <f>ROUNDUP(S36,2)</f>
        <v>0</v>
      </c>
      <c r="T30" s="150">
        <f t="shared" ref="T30:AI30" si="15">ROUNDUP(T36,2)</f>
        <v>0</v>
      </c>
      <c r="U30" s="150">
        <f t="shared" si="15"/>
        <v>0</v>
      </c>
      <c r="V30" s="150">
        <f t="shared" si="15"/>
        <v>0</v>
      </c>
      <c r="W30" s="150">
        <f t="shared" si="15"/>
        <v>0</v>
      </c>
      <c r="X30" s="150">
        <f t="shared" si="15"/>
        <v>0</v>
      </c>
      <c r="Y30" s="150">
        <f t="shared" si="15"/>
        <v>0</v>
      </c>
      <c r="Z30" s="150">
        <f t="shared" si="15"/>
        <v>0</v>
      </c>
      <c r="AA30" s="150">
        <f t="shared" si="15"/>
        <v>0</v>
      </c>
      <c r="AB30" s="150">
        <f t="shared" si="15"/>
        <v>0</v>
      </c>
      <c r="AC30" s="150">
        <f t="shared" si="15"/>
        <v>0</v>
      </c>
      <c r="AD30" s="150">
        <f t="shared" si="15"/>
        <v>0</v>
      </c>
      <c r="AE30" s="150">
        <f t="shared" si="15"/>
        <v>0</v>
      </c>
      <c r="AF30" s="150">
        <f t="shared" si="15"/>
        <v>0</v>
      </c>
      <c r="AG30" s="150">
        <f t="shared" si="15"/>
        <v>0</v>
      </c>
      <c r="AH30" s="150">
        <f t="shared" si="15"/>
        <v>0</v>
      </c>
      <c r="AI30" s="150">
        <f t="shared" si="15"/>
        <v>0</v>
      </c>
    </row>
    <row r="31" spans="1:56" ht="17.25" customHeight="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6"/>
        <v>0</v>
      </c>
      <c r="K31" s="40"/>
      <c r="L31" s="40"/>
      <c r="M31" s="40"/>
      <c r="N31" s="40"/>
      <c r="O31" s="40"/>
      <c r="P31" s="40"/>
      <c r="Q31" s="40"/>
      <c r="R31" s="40"/>
      <c r="S31" s="40"/>
      <c r="T31" s="151"/>
      <c r="U31" s="151"/>
      <c r="V31" s="151"/>
      <c r="W31" s="151">
        <v>6</v>
      </c>
      <c r="X31" s="151">
        <v>1</v>
      </c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>
        <v>9</v>
      </c>
      <c r="AJ31" s="40"/>
    </row>
    <row r="32" spans="1:56" ht="17.25" customHeight="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6"/>
        <v>0</v>
      </c>
      <c r="K32" s="40"/>
      <c r="L32" s="40"/>
      <c r="M32" s="40"/>
      <c r="N32" s="40"/>
      <c r="O32" s="40"/>
      <c r="P32" s="40"/>
      <c r="Q32" s="40"/>
      <c r="R32" s="40"/>
      <c r="S32" s="40"/>
      <c r="T32" s="151">
        <v>0</v>
      </c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>
        <v>12</v>
      </c>
      <c r="AJ32" s="40"/>
      <c r="AO32" s="8" t="s">
        <v>382</v>
      </c>
      <c r="BD32" s="623" t="s">
        <v>385</v>
      </c>
    </row>
    <row r="33" spans="1:56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6"/>
        <v>0</v>
      </c>
      <c r="K33" s="40"/>
      <c r="L33" s="40"/>
      <c r="M33" s="40"/>
      <c r="N33" s="40"/>
      <c r="O33" s="40"/>
      <c r="P33" s="40"/>
      <c r="Q33" s="40"/>
      <c r="R33" s="40"/>
      <c r="S33" s="40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90" t="s">
        <v>381</v>
      </c>
      <c r="AK33" s="192" t="s">
        <v>284</v>
      </c>
      <c r="AL33" s="191" t="s">
        <v>380</v>
      </c>
      <c r="AM33" s="191" t="s">
        <v>379</v>
      </c>
      <c r="AN33" s="191" t="s">
        <v>378</v>
      </c>
      <c r="AO33" s="190" t="s">
        <v>383</v>
      </c>
      <c r="BC33" s="190" t="s">
        <v>384</v>
      </c>
      <c r="BD33" s="624"/>
    </row>
    <row r="34" spans="1:56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6"/>
        <v>0</v>
      </c>
      <c r="K34" s="40"/>
      <c r="L34" s="163">
        <f>IF(ISERROR(AVERAGE(L5/L31)),0,AVERAGE(L5/L31))*3</f>
        <v>0</v>
      </c>
      <c r="M34" s="163">
        <f t="shared" ref="M34:AI34" si="16">IF(ISERROR(AVERAGE(M5/M31)),0,AVERAGE(M5/M31))*3</f>
        <v>0</v>
      </c>
      <c r="N34" s="163">
        <f t="shared" si="16"/>
        <v>0</v>
      </c>
      <c r="O34" s="163">
        <f t="shared" si="16"/>
        <v>0</v>
      </c>
      <c r="P34" s="163">
        <f t="shared" si="16"/>
        <v>0</v>
      </c>
      <c r="Q34" s="163">
        <f t="shared" si="16"/>
        <v>0</v>
      </c>
      <c r="R34" s="163">
        <f t="shared" si="16"/>
        <v>0</v>
      </c>
      <c r="S34" s="163">
        <f t="shared" si="16"/>
        <v>0</v>
      </c>
      <c r="T34" s="151">
        <f t="shared" si="16"/>
        <v>0</v>
      </c>
      <c r="U34" s="151">
        <f t="shared" si="16"/>
        <v>0</v>
      </c>
      <c r="V34" s="151">
        <f t="shared" si="16"/>
        <v>0</v>
      </c>
      <c r="W34" s="151">
        <f t="shared" si="16"/>
        <v>0</v>
      </c>
      <c r="X34" s="151">
        <f t="shared" si="16"/>
        <v>0</v>
      </c>
      <c r="Y34" s="151">
        <f t="shared" si="16"/>
        <v>0</v>
      </c>
      <c r="Z34" s="151">
        <f t="shared" si="16"/>
        <v>0</v>
      </c>
      <c r="AA34" s="151">
        <f t="shared" si="16"/>
        <v>0</v>
      </c>
      <c r="AB34" s="151">
        <f t="shared" si="16"/>
        <v>0</v>
      </c>
      <c r="AC34" s="151">
        <f t="shared" si="16"/>
        <v>0</v>
      </c>
      <c r="AD34" s="151">
        <f t="shared" si="16"/>
        <v>0</v>
      </c>
      <c r="AE34" s="151">
        <f t="shared" si="16"/>
        <v>0</v>
      </c>
      <c r="AF34" s="151">
        <f t="shared" si="16"/>
        <v>0</v>
      </c>
      <c r="AG34" s="151">
        <f t="shared" si="16"/>
        <v>0</v>
      </c>
      <c r="AH34" s="151">
        <f t="shared" si="16"/>
        <v>0</v>
      </c>
      <c r="AI34" s="151">
        <f t="shared" si="16"/>
        <v>0</v>
      </c>
      <c r="AJ34" s="191" t="str">
        <f>IFERROR((IF(ISBLANK(C18:C18),"",LARGE(C18:C18,1)) ),"")</f>
        <v/>
      </c>
      <c r="AK34" s="191" t="str">
        <f>IFERROR((IF(ISBLANK(D18:D18),"",LARGE(D18:D18,1)) ),"")</f>
        <v/>
      </c>
      <c r="AL34" s="191" t="str">
        <f t="shared" ref="AK34:AO35" si="17">IFERROR((IF(ISBLANK(E18:E18),"",LARGE(E18:E18,1)) ),"")</f>
        <v/>
      </c>
      <c r="AM34" s="191" t="str">
        <f t="shared" si="17"/>
        <v/>
      </c>
      <c r="AN34" s="191" t="str">
        <f>IFERROR((IF(ISBLANK(G18:G18),"",LARGE(G18:G18,1)) ),"")</f>
        <v/>
      </c>
      <c r="AO34" s="191" t="str">
        <f>IFERROR((IF(ISBLANK(H18:H18),"",LARGE(H18:H18,1)) ),"")</f>
        <v/>
      </c>
      <c r="BC34" s="191" t="str">
        <f>IFERROR((IF(ISBLANK(I18:I18),"",LARGE(I18:I18,1)) ),"")</f>
        <v/>
      </c>
      <c r="BD34" s="193" t="str">
        <f>IF(SUM(AJ34:BC35)=0,"",LOOKUP(9^99,AJ34:BC34))</f>
        <v/>
      </c>
    </row>
    <row r="35" spans="1:56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6"/>
        <v>0</v>
      </c>
      <c r="K35" s="40"/>
      <c r="L35" s="163">
        <f>IF(ISERROR(AVERAGE(L12/L32)),0,AVERAGE(L12/L32))*3</f>
        <v>0</v>
      </c>
      <c r="M35" s="163">
        <f t="shared" ref="M35:S35" si="18">IF(ISERROR(AVERAGE(M12/M32)),0,AVERAGE(M12/M32))*3</f>
        <v>0</v>
      </c>
      <c r="N35" s="163">
        <f t="shared" si="18"/>
        <v>0</v>
      </c>
      <c r="O35" s="163">
        <f t="shared" si="18"/>
        <v>0</v>
      </c>
      <c r="P35" s="163">
        <f t="shared" si="18"/>
        <v>0</v>
      </c>
      <c r="Q35" s="163">
        <f t="shared" si="18"/>
        <v>0</v>
      </c>
      <c r="R35" s="163">
        <f t="shared" si="18"/>
        <v>0</v>
      </c>
      <c r="S35" s="163">
        <f t="shared" si="18"/>
        <v>0</v>
      </c>
      <c r="T35" s="151">
        <f t="shared" ref="T35:AI35" si="19">IF(ISERROR(AVERAGE(T12/T32)),0,AVERAGE(T12/T32)*3)</f>
        <v>0</v>
      </c>
      <c r="U35" s="151">
        <f t="shared" si="19"/>
        <v>0</v>
      </c>
      <c r="V35" s="151">
        <f t="shared" si="19"/>
        <v>0</v>
      </c>
      <c r="W35" s="151">
        <f t="shared" si="19"/>
        <v>0</v>
      </c>
      <c r="X35" s="151">
        <f t="shared" si="19"/>
        <v>0</v>
      </c>
      <c r="Y35" s="151">
        <f t="shared" si="19"/>
        <v>0</v>
      </c>
      <c r="Z35" s="151">
        <f t="shared" si="19"/>
        <v>0</v>
      </c>
      <c r="AA35" s="151">
        <f t="shared" si="19"/>
        <v>0</v>
      </c>
      <c r="AB35" s="151">
        <f t="shared" si="19"/>
        <v>0</v>
      </c>
      <c r="AC35" s="151">
        <f t="shared" si="19"/>
        <v>0</v>
      </c>
      <c r="AD35" s="151">
        <f t="shared" si="19"/>
        <v>0</v>
      </c>
      <c r="AE35" s="151">
        <f t="shared" si="19"/>
        <v>0</v>
      </c>
      <c r="AF35" s="151">
        <f t="shared" si="19"/>
        <v>0</v>
      </c>
      <c r="AG35" s="151">
        <f t="shared" si="19"/>
        <v>0</v>
      </c>
      <c r="AH35" s="151">
        <f t="shared" si="19"/>
        <v>0</v>
      </c>
      <c r="AI35" s="151">
        <f t="shared" si="19"/>
        <v>0</v>
      </c>
      <c r="AJ35" s="191" t="str">
        <f>IFERROR((IF(ISBLANK(C19:C19),"",LARGE(C19:C19,1)) ),"")</f>
        <v/>
      </c>
      <c r="AK35" s="191" t="str">
        <f t="shared" si="17"/>
        <v/>
      </c>
      <c r="AL35" s="191" t="str">
        <f t="shared" si="17"/>
        <v/>
      </c>
      <c r="AM35" s="191" t="str">
        <f t="shared" si="17"/>
        <v/>
      </c>
      <c r="AN35" s="191" t="str">
        <f t="shared" si="17"/>
        <v/>
      </c>
      <c r="AO35" s="191" t="str">
        <f t="shared" si="17"/>
        <v/>
      </c>
      <c r="BC35" s="191" t="str">
        <f>IFERROR((IF(ISBLANK(I19:I19),"",LARGE(I19:I19,1)) ),"")</f>
        <v/>
      </c>
      <c r="BD35" s="193" t="str">
        <f>IF(SUM(AJ35:BC36)=0,"",LOOKUP(9^99,AJ35:BC35))</f>
        <v/>
      </c>
    </row>
    <row r="36" spans="1:56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20">IF(ISERROR(AVERAGE(N19/N33)),0,AVERAGE(M151/N33))*3</f>
        <v>0</v>
      </c>
      <c r="O36" s="163">
        <f t="shared" si="20"/>
        <v>0</v>
      </c>
      <c r="P36" s="163">
        <f t="shared" si="20"/>
        <v>0</v>
      </c>
      <c r="Q36" s="163">
        <f t="shared" si="20"/>
        <v>0</v>
      </c>
      <c r="R36" s="163">
        <f t="shared" si="20"/>
        <v>0</v>
      </c>
      <c r="S36" s="163">
        <f t="shared" si="20"/>
        <v>0</v>
      </c>
      <c r="T36" s="151">
        <f t="shared" ref="T36:AI36" si="21">IF(ISERROR(AVERAGE(T19/T33)),0,AVERAGE(T19/T33))*3</f>
        <v>0</v>
      </c>
      <c r="U36" s="151">
        <f t="shared" si="21"/>
        <v>0</v>
      </c>
      <c r="V36" s="151">
        <f t="shared" si="21"/>
        <v>0</v>
      </c>
      <c r="W36" s="151">
        <f t="shared" si="21"/>
        <v>0</v>
      </c>
      <c r="X36" s="151">
        <f t="shared" si="21"/>
        <v>0</v>
      </c>
      <c r="Y36" s="151">
        <f t="shared" si="21"/>
        <v>0</v>
      </c>
      <c r="Z36" s="151">
        <f t="shared" si="21"/>
        <v>0</v>
      </c>
      <c r="AA36" s="151">
        <f t="shared" si="21"/>
        <v>0</v>
      </c>
      <c r="AB36" s="151">
        <f t="shared" si="21"/>
        <v>0</v>
      </c>
      <c r="AC36" s="151">
        <f t="shared" si="21"/>
        <v>0</v>
      </c>
      <c r="AD36" s="151">
        <f t="shared" si="21"/>
        <v>0</v>
      </c>
      <c r="AE36" s="151">
        <f t="shared" si="21"/>
        <v>0</v>
      </c>
      <c r="AF36" s="151">
        <f t="shared" si="21"/>
        <v>0</v>
      </c>
      <c r="AG36" s="151">
        <f t="shared" si="21"/>
        <v>0</v>
      </c>
      <c r="AH36" s="151">
        <f t="shared" si="21"/>
        <v>0</v>
      </c>
      <c r="AI36" s="151">
        <f t="shared" si="21"/>
        <v>0</v>
      </c>
      <c r="AJ36" s="175"/>
      <c r="AK36" s="175"/>
      <c r="AL36" s="175"/>
      <c r="AM36" s="175"/>
      <c r="AN36" s="175"/>
    </row>
    <row r="37" spans="1:56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6"/>
        <v>0</v>
      </c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175"/>
      <c r="AK37" s="175"/>
      <c r="AL37" s="175"/>
      <c r="AM37" s="175"/>
      <c r="AN37" s="175"/>
    </row>
    <row r="38" spans="1:56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6"/>
        <v>0</v>
      </c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175"/>
      <c r="AK38" s="175"/>
      <c r="AL38" s="175"/>
      <c r="AM38" s="175"/>
      <c r="AN38" s="175"/>
    </row>
    <row r="39" spans="1:56" ht="21" customHeight="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6"/>
        <v>0</v>
      </c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175"/>
      <c r="AK39" s="175"/>
      <c r="AL39" s="175"/>
      <c r="AM39" s="175"/>
      <c r="AN39" s="175"/>
    </row>
    <row r="40" spans="1:56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6"/>
        <v>0</v>
      </c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175"/>
      <c r="AK40" s="175"/>
      <c r="AL40" s="175"/>
      <c r="AM40" s="175"/>
      <c r="AN40" s="175"/>
      <c r="BD40" s="623" t="s">
        <v>385</v>
      </c>
    </row>
    <row r="41" spans="1:56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6"/>
        <v>0</v>
      </c>
      <c r="L41" s="40"/>
      <c r="M41" s="190" t="s">
        <v>391</v>
      </c>
      <c r="N41" s="190" t="s">
        <v>381</v>
      </c>
      <c r="O41" s="190" t="s">
        <v>381</v>
      </c>
      <c r="P41" s="190" t="s">
        <v>381</v>
      </c>
      <c r="Q41" s="190" t="s">
        <v>381</v>
      </c>
      <c r="R41" s="190" t="s">
        <v>381</v>
      </c>
      <c r="S41" s="190" t="s">
        <v>381</v>
      </c>
      <c r="T41" s="190" t="s">
        <v>381</v>
      </c>
      <c r="U41" s="190" t="s">
        <v>381</v>
      </c>
      <c r="V41" s="190" t="s">
        <v>381</v>
      </c>
      <c r="W41" s="190" t="s">
        <v>381</v>
      </c>
      <c r="X41" s="190" t="s">
        <v>381</v>
      </c>
      <c r="Y41" s="190" t="s">
        <v>381</v>
      </c>
      <c r="Z41" s="190" t="s">
        <v>381</v>
      </c>
      <c r="AA41" s="190" t="s">
        <v>381</v>
      </c>
      <c r="AB41" s="190" t="s">
        <v>381</v>
      </c>
      <c r="AC41" s="190" t="s">
        <v>381</v>
      </c>
      <c r="AD41" s="190" t="s">
        <v>381</v>
      </c>
      <c r="AE41" s="190" t="s">
        <v>381</v>
      </c>
      <c r="AF41" s="190" t="s">
        <v>381</v>
      </c>
      <c r="AG41" s="190" t="s">
        <v>381</v>
      </c>
      <c r="AH41" s="190" t="s">
        <v>381</v>
      </c>
      <c r="AI41" s="190" t="s">
        <v>381</v>
      </c>
      <c r="AJ41" s="190" t="s">
        <v>381</v>
      </c>
      <c r="AK41" s="192" t="s">
        <v>284</v>
      </c>
      <c r="AL41" s="191" t="s">
        <v>380</v>
      </c>
      <c r="AM41" s="191" t="s">
        <v>379</v>
      </c>
      <c r="AN41" s="191" t="s">
        <v>378</v>
      </c>
      <c r="AO41" s="190" t="s">
        <v>383</v>
      </c>
      <c r="BC41" s="190" t="s">
        <v>384</v>
      </c>
      <c r="BD41" s="624"/>
    </row>
    <row r="42" spans="1:56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6"/>
        <v>0</v>
      </c>
      <c r="M42" s="191" t="str">
        <f>IFERROR((IF(ISBLANK(B26),"",LARGE(B26,1)) ),"")</f>
        <v/>
      </c>
      <c r="N42" s="191" t="str">
        <f>IFERROR((IF(ISBLANK(#REF!),"",LARGE(#REF!,1)) ),"")</f>
        <v/>
      </c>
      <c r="O42" s="191" t="str">
        <f>IFERROR((IF(ISBLANK(#REF!),"",LARGE(#REF!,1)) ),"")</f>
        <v/>
      </c>
      <c r="P42" s="191" t="str">
        <f>IFERROR((IF(ISBLANK(#REF!),"",LARGE(#REF!,1)) ),"")</f>
        <v/>
      </c>
      <c r="Q42" s="191" t="str">
        <f>IFERROR((IF(ISBLANK(#REF!),"",LARGE(#REF!,1)) ),"")</f>
        <v/>
      </c>
      <c r="R42" s="191" t="str">
        <f>IFERROR((IF(ISBLANK(#REF!),"",LARGE(#REF!,1)) ),"")</f>
        <v/>
      </c>
      <c r="S42" s="191" t="str">
        <f>IFERROR((IF(ISBLANK(#REF!),"",LARGE(#REF!,1)) ),"")</f>
        <v/>
      </c>
      <c r="T42" s="191" t="str">
        <f>IFERROR((IF(ISBLANK(#REF!),"",LARGE(#REF!,1)) ),"")</f>
        <v/>
      </c>
      <c r="U42" s="191" t="str">
        <f>IFERROR((IF(ISBLANK(#REF!),"",LARGE(#REF!,1)) ),"")</f>
        <v/>
      </c>
      <c r="V42" s="191" t="str">
        <f>IFERROR((IF(ISBLANK(#REF!),"",LARGE(#REF!,1)) ),"")</f>
        <v/>
      </c>
      <c r="W42" s="191" t="str">
        <f>IFERROR((IF(ISBLANK(#REF!),"",LARGE(#REF!,1)) ),"")</f>
        <v/>
      </c>
      <c r="X42" s="191" t="str">
        <f>IFERROR((IF(ISBLANK(#REF!),"",LARGE(#REF!,1)) ),"")</f>
        <v/>
      </c>
      <c r="Y42" s="191" t="str">
        <f>IFERROR((IF(ISBLANK(#REF!),"",LARGE(#REF!,1)) ),"")</f>
        <v/>
      </c>
      <c r="Z42" s="191" t="str">
        <f>IFERROR((IF(ISBLANK(#REF!),"",LARGE(#REF!,1)) ),"")</f>
        <v/>
      </c>
      <c r="AA42" s="191" t="str">
        <f>IFERROR((IF(ISBLANK(#REF!),"",LARGE(#REF!,1)) ),"")</f>
        <v/>
      </c>
      <c r="AB42" s="191" t="str">
        <f>IFERROR((IF(ISBLANK(#REF!),"",LARGE(#REF!,1)) ),"")</f>
        <v/>
      </c>
      <c r="AC42" s="191" t="str">
        <f>IFERROR((IF(ISBLANK(#REF!),"",LARGE(#REF!,1)) ),"")</f>
        <v/>
      </c>
      <c r="AD42" s="191" t="str">
        <f>IFERROR((IF(ISBLANK(#REF!),"",LARGE(#REF!,1)) ),"")</f>
        <v/>
      </c>
      <c r="AE42" s="191" t="str">
        <f>IFERROR((IF(ISBLANK(#REF!),"",LARGE(#REF!,1)) ),"")</f>
        <v/>
      </c>
      <c r="AF42" s="191" t="str">
        <f>IFERROR((IF(ISBLANK(#REF!),"",LARGE(#REF!,1)) ),"")</f>
        <v/>
      </c>
      <c r="AG42" s="191" t="str">
        <f>IFERROR((IF(ISBLANK(#REF!),"",LARGE(#REF!,1)) ),"")</f>
        <v/>
      </c>
      <c r="AH42" s="191" t="str">
        <f t="shared" ref="AH42:AJ43" si="22">IFERROR((IF(ISBLANK(A26:A26),"",LARGE(A26:A26,1)) ),"")</f>
        <v/>
      </c>
      <c r="AI42" s="191" t="str">
        <f t="shared" si="22"/>
        <v/>
      </c>
      <c r="AJ42" s="191" t="str">
        <f t="shared" si="22"/>
        <v/>
      </c>
      <c r="AK42" s="191" t="str">
        <f t="shared" ref="AK42:AO43" si="23">IFERROR((IF(ISBLANK(D26:D26),"",LARGE(D26:D26,1)) ),"")</f>
        <v/>
      </c>
      <c r="AL42" s="191" t="str">
        <f t="shared" si="23"/>
        <v/>
      </c>
      <c r="AM42" s="191" t="str">
        <f t="shared" si="23"/>
        <v/>
      </c>
      <c r="AN42" s="191" t="str">
        <f t="shared" si="23"/>
        <v/>
      </c>
      <c r="AO42" s="191" t="str">
        <f>IFERROR((IF(ISBLANK(H26:H26),"",LARGE(H26:H26,1)) ),"")</f>
        <v/>
      </c>
      <c r="BC42" s="191" t="str">
        <f>IFERROR((IF(ISBLANK(I26:I26),"",LARGE(I26:I26,1)) ),"")</f>
        <v/>
      </c>
      <c r="BD42" s="193" t="str">
        <f>IF(SUM(AJ42:BC43)=0,"",LOOKUP(9^99,AJ42:BC42))</f>
        <v/>
      </c>
    </row>
    <row r="43" spans="1:56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6"/>
        <v>0</v>
      </c>
      <c r="M43" s="191" t="str">
        <f>IFERROR((IF(ISBLANK(B27),"",LARGE(B27,1)) ),"")</f>
        <v/>
      </c>
      <c r="N43" s="191" t="str">
        <f>IFERROR((IF(ISBLANK(#REF!),"",LARGE(#REF!,1)) ),"")</f>
        <v/>
      </c>
      <c r="O43" s="191" t="str">
        <f>IFERROR((IF(ISBLANK(#REF!),"",LARGE(#REF!,1)) ),"")</f>
        <v/>
      </c>
      <c r="P43" s="191" t="str">
        <f>IFERROR((IF(ISBLANK(#REF!),"",LARGE(#REF!,1)) ),"")</f>
        <v/>
      </c>
      <c r="Q43" s="191" t="str">
        <f>IFERROR((IF(ISBLANK(#REF!),"",LARGE(#REF!,1)) ),"")</f>
        <v/>
      </c>
      <c r="R43" s="191" t="str">
        <f>IFERROR((IF(ISBLANK(#REF!),"",LARGE(#REF!,1)) ),"")</f>
        <v/>
      </c>
      <c r="S43" s="191" t="str">
        <f>IFERROR((IF(ISBLANK(#REF!),"",LARGE(#REF!,1)) ),"")</f>
        <v/>
      </c>
      <c r="T43" s="191" t="str">
        <f>IFERROR((IF(ISBLANK(#REF!),"",LARGE(#REF!,1)) ),"")</f>
        <v/>
      </c>
      <c r="U43" s="191" t="str">
        <f>IFERROR((IF(ISBLANK(#REF!),"",LARGE(#REF!,1)) ),"")</f>
        <v/>
      </c>
      <c r="V43" s="191" t="str">
        <f>IFERROR((IF(ISBLANK(#REF!),"",LARGE(#REF!,1)) ),"")</f>
        <v/>
      </c>
      <c r="W43" s="191" t="str">
        <f>IFERROR((IF(ISBLANK(#REF!),"",LARGE(#REF!,1)) ),"")</f>
        <v/>
      </c>
      <c r="X43" s="191" t="str">
        <f>IFERROR((IF(ISBLANK(#REF!),"",LARGE(#REF!,1)) ),"")</f>
        <v/>
      </c>
      <c r="Y43" s="191" t="str">
        <f>IFERROR((IF(ISBLANK(#REF!),"",LARGE(#REF!,1)) ),"")</f>
        <v/>
      </c>
      <c r="Z43" s="191" t="str">
        <f>IFERROR((IF(ISBLANK(#REF!),"",LARGE(#REF!,1)) ),"")</f>
        <v/>
      </c>
      <c r="AA43" s="191" t="str">
        <f>IFERROR((IF(ISBLANK(#REF!),"",LARGE(#REF!,1)) ),"")</f>
        <v/>
      </c>
      <c r="AB43" s="191" t="str">
        <f>IFERROR((IF(ISBLANK(#REF!),"",LARGE(#REF!,1)) ),"")</f>
        <v/>
      </c>
      <c r="AC43" s="191" t="str">
        <f>IFERROR((IF(ISBLANK(#REF!),"",LARGE(#REF!,1)) ),"")</f>
        <v/>
      </c>
      <c r="AD43" s="191" t="str">
        <f>IFERROR((IF(ISBLANK(#REF!),"",LARGE(#REF!,1)) ),"")</f>
        <v/>
      </c>
      <c r="AE43" s="191" t="str">
        <f>IFERROR((IF(ISBLANK(#REF!),"",LARGE(#REF!,1)) ),"")</f>
        <v/>
      </c>
      <c r="AF43" s="191" t="str">
        <f>IFERROR((IF(ISBLANK(#REF!),"",LARGE(#REF!,1)) ),"")</f>
        <v/>
      </c>
      <c r="AG43" s="191" t="str">
        <f>IFERROR((IF(ISBLANK(#REF!),"",LARGE(#REF!,1)) ),"")</f>
        <v/>
      </c>
      <c r="AH43" s="191" t="str">
        <f t="shared" si="22"/>
        <v/>
      </c>
      <c r="AI43" s="191" t="str">
        <f t="shared" si="22"/>
        <v/>
      </c>
      <c r="AJ43" s="191" t="str">
        <f t="shared" si="22"/>
        <v/>
      </c>
      <c r="AK43" s="191" t="str">
        <f t="shared" si="23"/>
        <v/>
      </c>
      <c r="AL43" s="191" t="str">
        <f t="shared" si="23"/>
        <v/>
      </c>
      <c r="AM43" s="191" t="str">
        <f t="shared" si="23"/>
        <v/>
      </c>
      <c r="AN43" s="191" t="str">
        <f t="shared" si="23"/>
        <v/>
      </c>
      <c r="AO43" s="191" t="str">
        <f t="shared" si="23"/>
        <v/>
      </c>
      <c r="BC43" s="191" t="str">
        <f>IFERROR((IF(ISBLANK(I27:I27),"",LARGE(I27:I27,1)) ),"")</f>
        <v/>
      </c>
      <c r="BD43" s="193" t="str">
        <f>IF(SUM(AJ43:BC44)=0,"",LOOKUP(9^99,AJ43:BC43))</f>
        <v/>
      </c>
    </row>
    <row r="44" spans="1:56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6"/>
        <v>0</v>
      </c>
      <c r="AJ44" s="175"/>
      <c r="AK44" s="175"/>
      <c r="AL44" s="175"/>
      <c r="AM44" s="175"/>
      <c r="AN44" s="175"/>
    </row>
    <row r="45" spans="1:56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6"/>
        <v>0</v>
      </c>
      <c r="AJ45" s="175"/>
      <c r="AK45" s="175"/>
      <c r="AL45" s="175"/>
      <c r="AM45" s="175"/>
      <c r="AN45" s="175"/>
    </row>
    <row r="46" spans="1:56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6"/>
        <v>0</v>
      </c>
      <c r="AJ46" s="175"/>
      <c r="AK46" s="175"/>
      <c r="AL46" s="175"/>
      <c r="AM46" s="175"/>
      <c r="AN46" s="175"/>
    </row>
    <row r="47" spans="1:56" ht="21" customHeight="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6"/>
        <v>0</v>
      </c>
      <c r="AJ47" s="175"/>
      <c r="AK47" s="175"/>
      <c r="AL47" s="175"/>
      <c r="AM47" s="175"/>
      <c r="AN47" s="175"/>
    </row>
    <row r="48" spans="1:56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6"/>
        <v>0</v>
      </c>
      <c r="AJ48" s="175"/>
      <c r="AK48" s="175"/>
      <c r="AL48" s="175"/>
      <c r="AM48" s="175"/>
      <c r="AN48" s="175"/>
      <c r="BD48" s="623" t="s">
        <v>385</v>
      </c>
    </row>
    <row r="49" spans="1:56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6"/>
        <v>0</v>
      </c>
      <c r="AJ49" s="190" t="s">
        <v>381</v>
      </c>
      <c r="AK49" s="192" t="s">
        <v>284</v>
      </c>
      <c r="AL49" s="191" t="s">
        <v>380</v>
      </c>
      <c r="AM49" s="191" t="s">
        <v>379</v>
      </c>
      <c r="AN49" s="191" t="s">
        <v>378</v>
      </c>
      <c r="AO49" s="190" t="s">
        <v>383</v>
      </c>
      <c r="BC49" s="190" t="s">
        <v>384</v>
      </c>
      <c r="BD49" s="624"/>
    </row>
    <row r="50" spans="1:56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6"/>
        <v>0</v>
      </c>
      <c r="AJ50" s="191" t="str">
        <f>IFERROR((IF(ISBLANK(C34:C34),"",LARGE(C34:C34,1)) ),"")</f>
        <v/>
      </c>
      <c r="AK50" s="191" t="str">
        <f t="shared" ref="AK50:AN51" si="24">IFERROR((IF(ISBLANK(D34:D34),"",LARGE(D34:D34,1)) ),"")</f>
        <v/>
      </c>
      <c r="AL50" s="191" t="str">
        <f t="shared" si="24"/>
        <v/>
      </c>
      <c r="AM50" s="191" t="str">
        <f t="shared" si="24"/>
        <v/>
      </c>
      <c r="AN50" s="191" t="str">
        <f t="shared" si="24"/>
        <v/>
      </c>
      <c r="AO50" s="191" t="str">
        <f>IFERROR((IF(ISBLANK(H34:H34),"",LARGE(H34:H34,1)) ),"")</f>
        <v/>
      </c>
      <c r="BC50" s="191" t="str">
        <f>IFERROR((IF(ISBLANK(I34:I34),"",LARGE(I34:I34,1)) ),"")</f>
        <v/>
      </c>
      <c r="BD50" s="193" t="str">
        <f>IF(SUM(AJ50:BC51)=0,"",LOOKUP(9^99,AJ50:BC50))</f>
        <v/>
      </c>
    </row>
    <row r="51" spans="1:56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6"/>
        <v>0</v>
      </c>
      <c r="AJ51" s="191" t="str">
        <f>IFERROR((IF(ISBLANK(C35:C35),"",LARGE(C35:C35,1)) ),"")</f>
        <v/>
      </c>
      <c r="AK51" s="191" t="str">
        <f t="shared" si="24"/>
        <v/>
      </c>
      <c r="AL51" s="191" t="str">
        <f t="shared" si="24"/>
        <v/>
      </c>
      <c r="AM51" s="191" t="str">
        <f t="shared" si="24"/>
        <v/>
      </c>
      <c r="AN51" s="191" t="str">
        <f t="shared" si="24"/>
        <v/>
      </c>
      <c r="AO51" s="191" t="str">
        <f>IFERROR((IF(ISBLANK(H35:H35),"",LARGE(H35:H35,1)) ),"")</f>
        <v/>
      </c>
      <c r="BC51" s="191" t="str">
        <f>IFERROR((IF(ISBLANK(I35:I35),"",LARGE(I35:I35,1)) ),"")</f>
        <v/>
      </c>
      <c r="BD51" s="193" t="str">
        <f>IF(SUM(AJ51:BC52)=0,"",LOOKUP(9^99,AJ51:BC51))</f>
        <v/>
      </c>
    </row>
    <row r="52" spans="1:56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6"/>
        <v>0</v>
      </c>
    </row>
    <row r="53" spans="1:56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6"/>
        <v>0</v>
      </c>
    </row>
    <row r="54" spans="1:56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6"/>
        <v>0</v>
      </c>
    </row>
    <row r="55" spans="1:56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6"/>
        <v>0</v>
      </c>
    </row>
    <row r="56" spans="1:56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6"/>
        <v>0</v>
      </c>
    </row>
    <row r="57" spans="1:56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6"/>
        <v>0</v>
      </c>
    </row>
    <row r="58" spans="1:56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6"/>
        <v>0</v>
      </c>
    </row>
    <row r="59" spans="1:56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6"/>
        <v>0</v>
      </c>
    </row>
    <row r="60" spans="1:56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6"/>
        <v>0</v>
      </c>
    </row>
    <row r="61" spans="1:56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6"/>
        <v>0</v>
      </c>
    </row>
    <row r="62" spans="1:56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6"/>
        <v>0</v>
      </c>
    </row>
    <row r="63" spans="1:56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6"/>
        <v>0</v>
      </c>
    </row>
    <row r="64" spans="1:56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6"/>
        <v>0</v>
      </c>
    </row>
  </sheetData>
  <mergeCells count="58">
    <mergeCell ref="BK1:BM1"/>
    <mergeCell ref="I2:J2"/>
    <mergeCell ref="K2:K3"/>
    <mergeCell ref="BC2:BD2"/>
    <mergeCell ref="AJ3:AJ4"/>
    <mergeCell ref="AK3:AK4"/>
    <mergeCell ref="BG4:BI4"/>
    <mergeCell ref="BK4:BM4"/>
    <mergeCell ref="A1:A2"/>
    <mergeCell ref="D1:F1"/>
    <mergeCell ref="AL1:AN1"/>
    <mergeCell ref="BC1:BD1"/>
    <mergeCell ref="BG1:BI1"/>
    <mergeCell ref="BC5:BD5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BG7:BI7"/>
    <mergeCell ref="AJ8:AJ9"/>
    <mergeCell ref="AK8:AK9"/>
    <mergeCell ref="BC8:BD8"/>
    <mergeCell ref="I9:J9"/>
    <mergeCell ref="K9:K10"/>
    <mergeCell ref="BG10:BI10"/>
    <mergeCell ref="AL11:AL12"/>
    <mergeCell ref="AN11:AN12"/>
    <mergeCell ref="BC11:BC12"/>
    <mergeCell ref="AB15:AI15"/>
    <mergeCell ref="AL13:BC13"/>
    <mergeCell ref="BG13:BI13"/>
    <mergeCell ref="B14:C14"/>
    <mergeCell ref="D14:E14"/>
    <mergeCell ref="F14:G14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5:AA15"/>
    <mergeCell ref="BD32:BD33"/>
    <mergeCell ref="BD40:BD41"/>
    <mergeCell ref="BD48:BD49"/>
    <mergeCell ref="I16:J16"/>
    <mergeCell ref="K16:K17"/>
    <mergeCell ref="AJ19:AK19"/>
    <mergeCell ref="K22:K23"/>
    <mergeCell ref="K25:K26"/>
    <mergeCell ref="K28:K29"/>
  </mergeCells>
  <conditionalFormatting sqref="I1:J1">
    <cfRule type="expression" dxfId="165" priority="137">
      <formula>$J$1=501</formula>
    </cfRule>
  </conditionalFormatting>
  <conditionalFormatting sqref="L7:AI7 L14:AI15 L1:AI1">
    <cfRule type="containsText" dxfId="164" priority="135" operator="containsText" text="t">
      <formula>NOT(ISERROR(SEARCH("t",L1)))</formula>
    </cfRule>
  </conditionalFormatting>
  <conditionalFormatting sqref="AX2 AN2 AX8 M1:M7 L6:L7 N7:AI7 L14 N14:AI14 L1 N1:AI1 AN8:AN9 AN5 M10:M14">
    <cfRule type="containsText" dxfId="163" priority="134" operator="containsText" text="Checkout">
      <formula>NOT(ISERROR(SEARCH("Checkout",L1)))</formula>
    </cfRule>
  </conditionalFormatting>
  <conditionalFormatting sqref="B18:I89">
    <cfRule type="cellIs" dxfId="162" priority="106" operator="equal">
      <formula>180</formula>
    </cfRule>
  </conditionalFormatting>
  <conditionalFormatting sqref="L23:AI23 L26:AI26 L29:AI29">
    <cfRule type="containsText" dxfId="161" priority="103" operator="containsText" text="9 Darter">
      <formula>NOT(ISERROR(SEARCH("9 Darter",L23)))</formula>
    </cfRule>
  </conditionalFormatting>
  <conditionalFormatting sqref="L22:AI22 L25:AI25 L28:AI28">
    <cfRule type="containsText" dxfId="160" priority="102" operator="containsText" text="6 Darter">
      <formula>NOT(ISERROR(SEARCH("6 Darter",L22)))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745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123825</xdr:rowOff>
              </to>
            </anchor>
          </controlPr>
        </control>
      </mc:Choice>
      <mc:Fallback>
        <control shapeId="31745" r:id="rId4" name="SpinButton1"/>
      </mc:Fallback>
    </mc:AlternateContent>
    <mc:AlternateContent xmlns:mc="http://schemas.openxmlformats.org/markup-compatibility/2006">
      <mc:Choice Requires="x14">
        <control shapeId="31746" r:id="rId6" name="Button 2">
          <controlPr defaultSize="0" print="0" autoFill="0" autoPict="0" macro="[0]!Makro28">
            <anchor moveWithCells="1" sizeWithCells="1">
              <from>
                <xdr:col>7</xdr:col>
                <xdr:colOff>171450</xdr:colOff>
                <xdr:row>3</xdr:row>
                <xdr:rowOff>38100</xdr:rowOff>
              </from>
              <to>
                <xdr:col>9</xdr:col>
                <xdr:colOff>285750</xdr:colOff>
                <xdr:row>4</xdr:row>
                <xdr:rowOff>28575</xdr:rowOff>
              </to>
            </anchor>
          </controlPr>
        </control>
      </mc:Choice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T171"/>
  <sheetViews>
    <sheetView topLeftCell="A135" workbookViewId="0">
      <selection activeCell="F24" sqref="F24"/>
    </sheetView>
  </sheetViews>
  <sheetFormatPr baseColWidth="10" defaultRowHeight="15"/>
  <sheetData>
    <row r="1" spans="1:20" s="8" customFormat="1" ht="26.25">
      <c r="A1" s="25">
        <v>170</v>
      </c>
      <c r="B1" s="27" t="s">
        <v>72</v>
      </c>
      <c r="C1" s="27"/>
      <c r="D1" s="25">
        <v>170</v>
      </c>
      <c r="E1" s="27" t="s">
        <v>72</v>
      </c>
      <c r="F1" s="24"/>
      <c r="G1" s="25">
        <v>170</v>
      </c>
      <c r="H1" s="27" t="s">
        <v>72</v>
      </c>
      <c r="I1" s="24"/>
      <c r="J1" s="25">
        <v>170</v>
      </c>
      <c r="K1" s="27" t="s">
        <v>72</v>
      </c>
      <c r="L1" s="24"/>
      <c r="M1" s="25">
        <v>170</v>
      </c>
      <c r="N1" s="27" t="s">
        <v>72</v>
      </c>
      <c r="O1" s="24"/>
      <c r="P1" s="25">
        <v>170</v>
      </c>
      <c r="Q1" s="27" t="s">
        <v>72</v>
      </c>
      <c r="R1" s="24"/>
      <c r="S1" s="25">
        <v>170</v>
      </c>
      <c r="T1" s="27" t="s">
        <v>72</v>
      </c>
    </row>
    <row r="2" spans="1:20" s="8" customFormat="1">
      <c r="A2" s="25">
        <v>169</v>
      </c>
      <c r="B2" s="26" t="s">
        <v>71</v>
      </c>
      <c r="C2" s="26"/>
      <c r="D2" s="25">
        <v>169</v>
      </c>
      <c r="E2" s="26" t="s">
        <v>71</v>
      </c>
      <c r="F2" s="24"/>
      <c r="G2" s="25">
        <v>169</v>
      </c>
      <c r="H2" s="26" t="s">
        <v>71</v>
      </c>
      <c r="I2" s="24"/>
      <c r="J2" s="25">
        <v>169</v>
      </c>
      <c r="K2" s="26" t="s">
        <v>71</v>
      </c>
      <c r="L2" s="24"/>
      <c r="M2" s="25">
        <v>169</v>
      </c>
      <c r="N2" s="26" t="s">
        <v>71</v>
      </c>
      <c r="O2" s="24"/>
      <c r="P2" s="25">
        <v>169</v>
      </c>
      <c r="Q2" s="26" t="s">
        <v>71</v>
      </c>
      <c r="R2" s="24"/>
      <c r="S2" s="25">
        <v>169</v>
      </c>
      <c r="T2" s="26" t="s">
        <v>71</v>
      </c>
    </row>
    <row r="3" spans="1:20" s="8" customFormat="1">
      <c r="A3" s="25">
        <v>168</v>
      </c>
      <c r="B3" s="26" t="s">
        <v>71</v>
      </c>
      <c r="C3" s="26"/>
      <c r="D3" s="25">
        <v>168</v>
      </c>
      <c r="E3" s="26" t="s">
        <v>71</v>
      </c>
      <c r="F3" s="24"/>
      <c r="G3" s="25">
        <v>168</v>
      </c>
      <c r="H3" s="26" t="s">
        <v>71</v>
      </c>
      <c r="I3" s="24"/>
      <c r="J3" s="25">
        <v>168</v>
      </c>
      <c r="K3" s="26" t="s">
        <v>71</v>
      </c>
      <c r="L3" s="24"/>
      <c r="M3" s="25">
        <v>168</v>
      </c>
      <c r="N3" s="26" t="s">
        <v>71</v>
      </c>
      <c r="O3" s="24"/>
      <c r="P3" s="25">
        <v>168</v>
      </c>
      <c r="Q3" s="26" t="s">
        <v>71</v>
      </c>
      <c r="R3" s="24"/>
      <c r="S3" s="25">
        <v>168</v>
      </c>
      <c r="T3" s="26" t="s">
        <v>71</v>
      </c>
    </row>
    <row r="4" spans="1:20" s="8" customFormat="1" ht="26.25">
      <c r="A4" s="25">
        <v>167</v>
      </c>
      <c r="B4" s="27" t="s">
        <v>73</v>
      </c>
      <c r="C4" s="27"/>
      <c r="D4" s="25">
        <v>167</v>
      </c>
      <c r="E4" s="27" t="s">
        <v>73</v>
      </c>
      <c r="F4" s="24"/>
      <c r="G4" s="25">
        <v>167</v>
      </c>
      <c r="H4" s="27" t="s">
        <v>73</v>
      </c>
      <c r="I4" s="24"/>
      <c r="J4" s="25">
        <v>167</v>
      </c>
      <c r="K4" s="27" t="s">
        <v>73</v>
      </c>
      <c r="L4" s="24"/>
      <c r="M4" s="25">
        <v>167</v>
      </c>
      <c r="N4" s="27" t="s">
        <v>73</v>
      </c>
      <c r="O4" s="24"/>
      <c r="P4" s="25">
        <v>167</v>
      </c>
      <c r="Q4" s="27" t="s">
        <v>73</v>
      </c>
      <c r="R4" s="24"/>
      <c r="S4" s="25">
        <v>167</v>
      </c>
      <c r="T4" s="27" t="s">
        <v>73</v>
      </c>
    </row>
    <row r="5" spans="1:20" s="8" customFormat="1">
      <c r="A5" s="25">
        <v>166</v>
      </c>
      <c r="B5" s="26" t="s">
        <v>71</v>
      </c>
      <c r="C5" s="26"/>
      <c r="D5" s="25">
        <v>166</v>
      </c>
      <c r="E5" s="26" t="s">
        <v>71</v>
      </c>
      <c r="F5" s="24"/>
      <c r="G5" s="25">
        <v>166</v>
      </c>
      <c r="H5" s="26" t="s">
        <v>71</v>
      </c>
      <c r="I5" s="24"/>
      <c r="J5" s="25">
        <v>166</v>
      </c>
      <c r="K5" s="26" t="s">
        <v>71</v>
      </c>
      <c r="L5" s="24"/>
      <c r="M5" s="25">
        <v>166</v>
      </c>
      <c r="N5" s="26" t="s">
        <v>71</v>
      </c>
      <c r="O5" s="24"/>
      <c r="P5" s="25">
        <v>166</v>
      </c>
      <c r="Q5" s="26" t="s">
        <v>71</v>
      </c>
      <c r="R5" s="24"/>
      <c r="S5" s="25">
        <v>166</v>
      </c>
      <c r="T5" s="26" t="s">
        <v>71</v>
      </c>
    </row>
    <row r="6" spans="1:20" s="8" customFormat="1">
      <c r="A6" s="25">
        <v>165</v>
      </c>
      <c r="B6" s="26" t="s">
        <v>71</v>
      </c>
      <c r="C6" s="26"/>
      <c r="D6" s="25">
        <v>165</v>
      </c>
      <c r="E6" s="26" t="s">
        <v>71</v>
      </c>
      <c r="F6" s="24"/>
      <c r="G6" s="25">
        <v>165</v>
      </c>
      <c r="H6" s="26" t="s">
        <v>71</v>
      </c>
      <c r="I6" s="24"/>
      <c r="J6" s="25">
        <v>165</v>
      </c>
      <c r="K6" s="26" t="s">
        <v>71</v>
      </c>
      <c r="L6" s="24"/>
      <c r="M6" s="25">
        <v>165</v>
      </c>
      <c r="N6" s="26" t="s">
        <v>71</v>
      </c>
      <c r="O6" s="24"/>
      <c r="P6" s="25">
        <v>165</v>
      </c>
      <c r="Q6" s="26" t="s">
        <v>71</v>
      </c>
      <c r="R6" s="24"/>
      <c r="S6" s="25">
        <v>165</v>
      </c>
      <c r="T6" s="26" t="s">
        <v>71</v>
      </c>
    </row>
    <row r="7" spans="1:20" s="8" customFormat="1" ht="26.25">
      <c r="A7" s="25">
        <v>164</v>
      </c>
      <c r="B7" s="27" t="s">
        <v>74</v>
      </c>
      <c r="C7" s="27"/>
      <c r="D7" s="25">
        <v>164</v>
      </c>
      <c r="E7" s="27" t="s">
        <v>74</v>
      </c>
      <c r="F7" s="24"/>
      <c r="G7" s="25">
        <v>164</v>
      </c>
      <c r="H7" s="27" t="s">
        <v>74</v>
      </c>
      <c r="I7" s="24"/>
      <c r="J7" s="25">
        <v>164</v>
      </c>
      <c r="K7" s="27" t="s">
        <v>74</v>
      </c>
      <c r="L7" s="24"/>
      <c r="M7" s="25">
        <v>164</v>
      </c>
      <c r="N7" s="27" t="s">
        <v>74</v>
      </c>
      <c r="O7" s="24"/>
      <c r="P7" s="25">
        <v>164</v>
      </c>
      <c r="Q7" s="27" t="s">
        <v>74</v>
      </c>
      <c r="R7" s="24"/>
      <c r="S7" s="25">
        <v>164</v>
      </c>
      <c r="T7" s="27" t="s">
        <v>74</v>
      </c>
    </row>
    <row r="8" spans="1:20" s="8" customFormat="1">
      <c r="A8" s="25">
        <v>163</v>
      </c>
      <c r="B8" s="26" t="s">
        <v>71</v>
      </c>
      <c r="C8" s="26"/>
      <c r="D8" s="25">
        <v>163</v>
      </c>
      <c r="E8" s="26" t="s">
        <v>71</v>
      </c>
      <c r="F8" s="24"/>
      <c r="G8" s="25">
        <v>163</v>
      </c>
      <c r="H8" s="26" t="s">
        <v>71</v>
      </c>
      <c r="I8" s="24"/>
      <c r="J8" s="25">
        <v>163</v>
      </c>
      <c r="K8" s="26" t="s">
        <v>71</v>
      </c>
      <c r="L8" s="24"/>
      <c r="M8" s="25">
        <v>163</v>
      </c>
      <c r="N8" s="26" t="s">
        <v>71</v>
      </c>
      <c r="O8" s="24"/>
      <c r="P8" s="25">
        <v>163</v>
      </c>
      <c r="Q8" s="26" t="s">
        <v>71</v>
      </c>
      <c r="R8" s="24"/>
      <c r="S8" s="25">
        <v>163</v>
      </c>
      <c r="T8" s="26" t="s">
        <v>71</v>
      </c>
    </row>
    <row r="9" spans="1:20" s="8" customFormat="1">
      <c r="A9" s="25">
        <v>162</v>
      </c>
      <c r="B9" s="26" t="s">
        <v>71</v>
      </c>
      <c r="C9" s="26"/>
      <c r="D9" s="25">
        <v>162</v>
      </c>
      <c r="E9" s="26" t="s">
        <v>71</v>
      </c>
      <c r="F9" s="24"/>
      <c r="G9" s="25">
        <v>162</v>
      </c>
      <c r="H9" s="26" t="s">
        <v>71</v>
      </c>
      <c r="I9" s="24"/>
      <c r="J9" s="25">
        <v>162</v>
      </c>
      <c r="K9" s="26" t="s">
        <v>71</v>
      </c>
      <c r="L9" s="24"/>
      <c r="M9" s="25">
        <v>162</v>
      </c>
      <c r="N9" s="26" t="s">
        <v>71</v>
      </c>
      <c r="O9" s="24"/>
      <c r="P9" s="25">
        <v>162</v>
      </c>
      <c r="Q9" s="26" t="s">
        <v>71</v>
      </c>
      <c r="R9" s="24"/>
      <c r="S9" s="25">
        <v>162</v>
      </c>
      <c r="T9" s="26" t="s">
        <v>71</v>
      </c>
    </row>
    <row r="10" spans="1:20" s="8" customFormat="1" ht="26.25">
      <c r="A10" s="25">
        <v>161</v>
      </c>
      <c r="B10" s="27" t="s">
        <v>75</v>
      </c>
      <c r="C10" s="27"/>
      <c r="D10" s="25">
        <v>161</v>
      </c>
      <c r="E10" s="27" t="s">
        <v>75</v>
      </c>
      <c r="F10" s="24"/>
      <c r="G10" s="25">
        <v>161</v>
      </c>
      <c r="H10" s="27" t="s">
        <v>75</v>
      </c>
      <c r="I10" s="24"/>
      <c r="J10" s="25">
        <v>161</v>
      </c>
      <c r="K10" s="27" t="s">
        <v>75</v>
      </c>
      <c r="L10" s="24"/>
      <c r="M10" s="25">
        <v>161</v>
      </c>
      <c r="N10" s="27" t="s">
        <v>75</v>
      </c>
      <c r="O10" s="24"/>
      <c r="P10" s="25">
        <v>161</v>
      </c>
      <c r="Q10" s="27" t="s">
        <v>75</v>
      </c>
      <c r="R10" s="24"/>
      <c r="S10" s="25">
        <v>161</v>
      </c>
      <c r="T10" s="27" t="s">
        <v>75</v>
      </c>
    </row>
    <row r="11" spans="1:20" s="8" customFormat="1" ht="26.25">
      <c r="A11" s="25">
        <v>160</v>
      </c>
      <c r="B11" s="27" t="s">
        <v>76</v>
      </c>
      <c r="C11" s="27"/>
      <c r="D11" s="25">
        <v>160</v>
      </c>
      <c r="E11" s="27" t="s">
        <v>77</v>
      </c>
      <c r="F11" s="24"/>
      <c r="G11" s="25">
        <v>160</v>
      </c>
      <c r="H11" s="27" t="s">
        <v>77</v>
      </c>
      <c r="I11" s="24"/>
      <c r="J11" s="25">
        <v>160</v>
      </c>
      <c r="K11" s="27" t="s">
        <v>77</v>
      </c>
      <c r="L11" s="24"/>
      <c r="M11" s="25">
        <v>160</v>
      </c>
      <c r="N11" s="27" t="s">
        <v>77</v>
      </c>
      <c r="O11" s="24"/>
      <c r="P11" s="25">
        <v>160</v>
      </c>
      <c r="Q11" s="27" t="s">
        <v>77</v>
      </c>
      <c r="R11" s="24"/>
      <c r="S11" s="25">
        <v>160</v>
      </c>
      <c r="T11" s="27" t="s">
        <v>77</v>
      </c>
    </row>
    <row r="12" spans="1:20" s="8" customFormat="1" ht="26.25">
      <c r="A12" s="25">
        <v>159</v>
      </c>
      <c r="B12" s="26" t="s">
        <v>78</v>
      </c>
      <c r="C12" s="26"/>
      <c r="D12" s="25">
        <v>159</v>
      </c>
      <c r="E12" s="26" t="s">
        <v>71</v>
      </c>
      <c r="F12" s="24"/>
      <c r="G12" s="25">
        <v>159</v>
      </c>
      <c r="H12" s="26" t="s">
        <v>71</v>
      </c>
      <c r="I12" s="24"/>
      <c r="J12" s="25">
        <v>159</v>
      </c>
      <c r="K12" s="26" t="s">
        <v>71</v>
      </c>
      <c r="L12" s="24"/>
      <c r="M12" s="25">
        <v>159</v>
      </c>
      <c r="N12" s="26" t="s">
        <v>71</v>
      </c>
      <c r="O12" s="24"/>
      <c r="P12" s="25">
        <v>159</v>
      </c>
      <c r="Q12" s="26" t="s">
        <v>71</v>
      </c>
      <c r="R12" s="24"/>
      <c r="S12" s="25">
        <v>159</v>
      </c>
      <c r="T12" s="26" t="s">
        <v>71</v>
      </c>
    </row>
    <row r="13" spans="1:20" s="8" customFormat="1" ht="26.25">
      <c r="A13" s="25">
        <v>158</v>
      </c>
      <c r="B13" s="27" t="s">
        <v>79</v>
      </c>
      <c r="C13" s="27"/>
      <c r="D13" s="25">
        <v>158</v>
      </c>
      <c r="E13" s="27" t="s">
        <v>80</v>
      </c>
      <c r="F13" s="24"/>
      <c r="G13" s="25">
        <v>158</v>
      </c>
      <c r="H13" s="27" t="s">
        <v>80</v>
      </c>
      <c r="I13" s="24"/>
      <c r="J13" s="25">
        <v>158</v>
      </c>
      <c r="K13" s="27" t="s">
        <v>80</v>
      </c>
      <c r="L13" s="24"/>
      <c r="M13" s="25">
        <v>158</v>
      </c>
      <c r="N13" s="27" t="s">
        <v>80</v>
      </c>
      <c r="O13" s="24"/>
      <c r="P13" s="25">
        <v>158</v>
      </c>
      <c r="Q13" s="27" t="s">
        <v>80</v>
      </c>
      <c r="R13" s="24"/>
      <c r="S13" s="25">
        <v>158</v>
      </c>
      <c r="T13" s="27" t="s">
        <v>80</v>
      </c>
    </row>
    <row r="14" spans="1:20" s="8" customFormat="1" ht="26.25">
      <c r="A14" s="25">
        <v>157</v>
      </c>
      <c r="B14" s="27" t="s">
        <v>81</v>
      </c>
      <c r="C14" s="27"/>
      <c r="D14" s="25">
        <v>157</v>
      </c>
      <c r="E14" s="27" t="s">
        <v>81</v>
      </c>
      <c r="F14" s="24"/>
      <c r="G14" s="25">
        <v>157</v>
      </c>
      <c r="H14" s="27" t="s">
        <v>81</v>
      </c>
      <c r="I14" s="24"/>
      <c r="J14" s="25">
        <v>157</v>
      </c>
      <c r="K14" s="27" t="s">
        <v>81</v>
      </c>
      <c r="L14" s="24"/>
      <c r="M14" s="25">
        <v>157</v>
      </c>
      <c r="N14" s="27" t="s">
        <v>81</v>
      </c>
      <c r="O14" s="24"/>
      <c r="P14" s="25">
        <v>157</v>
      </c>
      <c r="Q14" s="27" t="s">
        <v>81</v>
      </c>
      <c r="R14" s="24"/>
      <c r="S14" s="25">
        <v>157</v>
      </c>
      <c r="T14" s="27" t="s">
        <v>81</v>
      </c>
    </row>
    <row r="15" spans="1:20" s="8" customFormat="1" ht="26.25">
      <c r="A15" s="25">
        <v>156</v>
      </c>
      <c r="B15" s="27" t="s">
        <v>82</v>
      </c>
      <c r="C15" s="27"/>
      <c r="D15" s="25">
        <v>156</v>
      </c>
      <c r="E15" s="27" t="s">
        <v>82</v>
      </c>
      <c r="F15" s="24"/>
      <c r="G15" s="25">
        <v>156</v>
      </c>
      <c r="H15" s="27" t="s">
        <v>82</v>
      </c>
      <c r="I15" s="24"/>
      <c r="J15" s="25">
        <v>156</v>
      </c>
      <c r="K15" s="27" t="s">
        <v>82</v>
      </c>
      <c r="L15" s="24"/>
      <c r="M15" s="25">
        <v>156</v>
      </c>
      <c r="N15" s="27" t="s">
        <v>82</v>
      </c>
      <c r="O15" s="24"/>
      <c r="P15" s="25">
        <v>156</v>
      </c>
      <c r="Q15" s="27" t="s">
        <v>82</v>
      </c>
      <c r="R15" s="24"/>
      <c r="S15" s="25">
        <v>156</v>
      </c>
      <c r="T15" s="27" t="s">
        <v>82</v>
      </c>
    </row>
    <row r="16" spans="1:20" s="8" customFormat="1" ht="26.25">
      <c r="A16" s="25">
        <v>155</v>
      </c>
      <c r="B16" s="27" t="s">
        <v>83</v>
      </c>
      <c r="C16" s="27"/>
      <c r="D16" s="25">
        <v>155</v>
      </c>
      <c r="E16" s="27" t="s">
        <v>83</v>
      </c>
      <c r="F16" s="24"/>
      <c r="G16" s="25">
        <v>155</v>
      </c>
      <c r="H16" s="27" t="s">
        <v>83</v>
      </c>
      <c r="I16" s="24"/>
      <c r="J16" s="25">
        <v>155</v>
      </c>
      <c r="K16" s="27" t="s">
        <v>83</v>
      </c>
      <c r="L16" s="24"/>
      <c r="M16" s="25">
        <v>155</v>
      </c>
      <c r="N16" s="27" t="s">
        <v>83</v>
      </c>
      <c r="O16" s="24"/>
      <c r="P16" s="25">
        <v>155</v>
      </c>
      <c r="Q16" s="27" t="s">
        <v>83</v>
      </c>
      <c r="R16" s="24"/>
      <c r="S16" s="25">
        <v>155</v>
      </c>
      <c r="T16" s="27" t="s">
        <v>83</v>
      </c>
    </row>
    <row r="17" spans="1:20" s="8" customFormat="1" ht="26.25">
      <c r="A17" s="25">
        <v>154</v>
      </c>
      <c r="B17" s="27" t="s">
        <v>84</v>
      </c>
      <c r="C17" s="27"/>
      <c r="D17" s="25">
        <v>154</v>
      </c>
      <c r="E17" s="27" t="s">
        <v>84</v>
      </c>
      <c r="F17" s="24"/>
      <c r="G17" s="25">
        <v>154</v>
      </c>
      <c r="H17" s="27" t="s">
        <v>84</v>
      </c>
      <c r="I17" s="24"/>
      <c r="J17" s="25">
        <v>154</v>
      </c>
      <c r="K17" s="27" t="s">
        <v>84</v>
      </c>
      <c r="L17" s="24"/>
      <c r="M17" s="25">
        <v>154</v>
      </c>
      <c r="N17" s="27" t="s">
        <v>84</v>
      </c>
      <c r="O17" s="24"/>
      <c r="P17" s="25">
        <v>154</v>
      </c>
      <c r="Q17" s="27" t="s">
        <v>84</v>
      </c>
      <c r="R17" s="24"/>
      <c r="S17" s="25">
        <v>154</v>
      </c>
      <c r="T17" s="27" t="s">
        <v>84</v>
      </c>
    </row>
    <row r="18" spans="1:20" s="8" customFormat="1" ht="26.25">
      <c r="A18" s="25">
        <v>153</v>
      </c>
      <c r="B18" s="27" t="s">
        <v>85</v>
      </c>
      <c r="C18" s="27"/>
      <c r="D18" s="25">
        <v>153</v>
      </c>
      <c r="E18" s="27" t="s">
        <v>85</v>
      </c>
      <c r="F18" s="24"/>
      <c r="G18" s="25">
        <v>153</v>
      </c>
      <c r="H18" s="27" t="s">
        <v>85</v>
      </c>
      <c r="I18" s="24"/>
      <c r="J18" s="25">
        <v>153</v>
      </c>
      <c r="K18" s="27" t="s">
        <v>85</v>
      </c>
      <c r="L18" s="24"/>
      <c r="M18" s="25">
        <v>153</v>
      </c>
      <c r="N18" s="27" t="s">
        <v>85</v>
      </c>
      <c r="O18" s="24"/>
      <c r="P18" s="25">
        <v>153</v>
      </c>
      <c r="Q18" s="27" t="s">
        <v>85</v>
      </c>
      <c r="R18" s="24"/>
      <c r="S18" s="25">
        <v>153</v>
      </c>
      <c r="T18" s="27" t="s">
        <v>85</v>
      </c>
    </row>
    <row r="19" spans="1:20" s="8" customFormat="1" ht="26.25">
      <c r="A19" s="25">
        <v>152</v>
      </c>
      <c r="B19" s="27" t="s">
        <v>86</v>
      </c>
      <c r="C19" s="27"/>
      <c r="D19" s="25">
        <v>152</v>
      </c>
      <c r="E19" s="27" t="s">
        <v>86</v>
      </c>
      <c r="F19" s="24"/>
      <c r="G19" s="25">
        <v>152</v>
      </c>
      <c r="H19" s="27" t="s">
        <v>86</v>
      </c>
      <c r="I19" s="24"/>
      <c r="J19" s="25">
        <v>152</v>
      </c>
      <c r="K19" s="27" t="s">
        <v>86</v>
      </c>
      <c r="L19" s="24"/>
      <c r="M19" s="25">
        <v>152</v>
      </c>
      <c r="N19" s="27" t="s">
        <v>86</v>
      </c>
      <c r="O19" s="24"/>
      <c r="P19" s="25">
        <v>152</v>
      </c>
      <c r="Q19" s="27" t="s">
        <v>86</v>
      </c>
      <c r="R19" s="24"/>
      <c r="S19" s="25">
        <v>152</v>
      </c>
      <c r="T19" s="27" t="s">
        <v>86</v>
      </c>
    </row>
    <row r="20" spans="1:20" s="8" customFormat="1" ht="26.25">
      <c r="A20" s="25">
        <v>151</v>
      </c>
      <c r="B20" s="27" t="s">
        <v>87</v>
      </c>
      <c r="C20" s="27"/>
      <c r="D20" s="25">
        <v>151</v>
      </c>
      <c r="E20" s="27" t="s">
        <v>87</v>
      </c>
      <c r="F20" s="24"/>
      <c r="G20" s="25">
        <v>151</v>
      </c>
      <c r="H20" s="27" t="s">
        <v>87</v>
      </c>
      <c r="I20" s="24"/>
      <c r="J20" s="25">
        <v>151</v>
      </c>
      <c r="K20" s="27" t="s">
        <v>87</v>
      </c>
      <c r="L20" s="24"/>
      <c r="M20" s="25">
        <v>151</v>
      </c>
      <c r="N20" s="27" t="s">
        <v>87</v>
      </c>
      <c r="O20" s="24"/>
      <c r="P20" s="25">
        <v>151</v>
      </c>
      <c r="Q20" s="27" t="s">
        <v>87</v>
      </c>
      <c r="R20" s="24"/>
      <c r="S20" s="25">
        <v>151</v>
      </c>
      <c r="T20" s="27" t="s">
        <v>87</v>
      </c>
    </row>
    <row r="21" spans="1:20" s="8" customFormat="1" ht="26.25">
      <c r="A21" s="25">
        <v>150</v>
      </c>
      <c r="B21" s="27" t="s">
        <v>88</v>
      </c>
      <c r="C21" s="27"/>
      <c r="D21" s="25">
        <v>150</v>
      </c>
      <c r="E21" s="27" t="s">
        <v>88</v>
      </c>
      <c r="F21" s="24"/>
      <c r="G21" s="25">
        <v>150</v>
      </c>
      <c r="H21" s="27" t="s">
        <v>88</v>
      </c>
      <c r="I21" s="24"/>
      <c r="J21" s="25">
        <v>150</v>
      </c>
      <c r="K21" s="27" t="s">
        <v>88</v>
      </c>
      <c r="L21" s="24"/>
      <c r="M21" s="25">
        <v>150</v>
      </c>
      <c r="N21" s="27" t="s">
        <v>88</v>
      </c>
      <c r="O21" s="24"/>
      <c r="P21" s="25">
        <v>150</v>
      </c>
      <c r="Q21" s="27" t="s">
        <v>88</v>
      </c>
      <c r="R21" s="24"/>
      <c r="S21" s="25">
        <v>150</v>
      </c>
      <c r="T21" s="27" t="s">
        <v>88</v>
      </c>
    </row>
    <row r="22" spans="1:20" s="8" customFormat="1" ht="26.25">
      <c r="A22" s="25">
        <v>149</v>
      </c>
      <c r="B22" s="27" t="s">
        <v>89</v>
      </c>
      <c r="C22" s="27"/>
      <c r="D22" s="25">
        <v>149</v>
      </c>
      <c r="E22" s="27" t="s">
        <v>89</v>
      </c>
      <c r="F22" s="24"/>
      <c r="G22" s="25">
        <v>149</v>
      </c>
      <c r="H22" s="27" t="s">
        <v>89</v>
      </c>
      <c r="I22" s="24"/>
      <c r="J22" s="25">
        <v>149</v>
      </c>
      <c r="K22" s="27" t="s">
        <v>89</v>
      </c>
      <c r="L22" s="24"/>
      <c r="M22" s="25">
        <v>149</v>
      </c>
      <c r="N22" s="27" t="s">
        <v>89</v>
      </c>
      <c r="O22" s="24"/>
      <c r="P22" s="25">
        <v>149</v>
      </c>
      <c r="Q22" s="27" t="s">
        <v>89</v>
      </c>
      <c r="R22" s="24"/>
      <c r="S22" s="25">
        <v>149</v>
      </c>
      <c r="T22" s="27" t="s">
        <v>89</v>
      </c>
    </row>
    <row r="23" spans="1:20" s="8" customFormat="1" ht="26.25">
      <c r="A23" s="25">
        <v>148</v>
      </c>
      <c r="B23" s="27" t="s">
        <v>90</v>
      </c>
      <c r="C23" s="27"/>
      <c r="D23" s="25">
        <v>148</v>
      </c>
      <c r="E23" s="27" t="s">
        <v>90</v>
      </c>
      <c r="F23" s="24"/>
      <c r="G23" s="25">
        <v>148</v>
      </c>
      <c r="H23" s="27" t="s">
        <v>90</v>
      </c>
      <c r="I23" s="24"/>
      <c r="J23" s="25">
        <v>148</v>
      </c>
      <c r="K23" s="27" t="s">
        <v>90</v>
      </c>
      <c r="L23" s="24"/>
      <c r="M23" s="25">
        <v>148</v>
      </c>
      <c r="N23" s="27" t="s">
        <v>90</v>
      </c>
      <c r="O23" s="24"/>
      <c r="P23" s="25">
        <v>148</v>
      </c>
      <c r="Q23" s="27" t="s">
        <v>90</v>
      </c>
      <c r="R23" s="24"/>
      <c r="S23" s="25">
        <v>148</v>
      </c>
      <c r="T23" s="27" t="s">
        <v>90</v>
      </c>
    </row>
    <row r="24" spans="1:20" s="8" customFormat="1" ht="26.25">
      <c r="A24" s="25">
        <v>147</v>
      </c>
      <c r="B24" s="27" t="s">
        <v>91</v>
      </c>
      <c r="C24" s="27"/>
      <c r="D24" s="25">
        <v>147</v>
      </c>
      <c r="E24" s="27" t="s">
        <v>91</v>
      </c>
      <c r="F24" s="24"/>
      <c r="G24" s="25">
        <v>147</v>
      </c>
      <c r="H24" s="27" t="s">
        <v>91</v>
      </c>
      <c r="I24" s="24"/>
      <c r="J24" s="25">
        <v>147</v>
      </c>
      <c r="K24" s="27" t="s">
        <v>91</v>
      </c>
      <c r="L24" s="24"/>
      <c r="M24" s="25">
        <v>147</v>
      </c>
      <c r="N24" s="27" t="s">
        <v>91</v>
      </c>
      <c r="O24" s="24"/>
      <c r="P24" s="25">
        <v>147</v>
      </c>
      <c r="Q24" s="27" t="s">
        <v>91</v>
      </c>
      <c r="R24" s="24"/>
      <c r="S24" s="25">
        <v>147</v>
      </c>
      <c r="T24" s="27" t="s">
        <v>91</v>
      </c>
    </row>
    <row r="25" spans="1:20" s="8" customFormat="1" ht="26.25">
      <c r="A25" s="25">
        <v>146</v>
      </c>
      <c r="B25" s="27" t="s">
        <v>92</v>
      </c>
      <c r="C25" s="27"/>
      <c r="D25" s="25">
        <v>146</v>
      </c>
      <c r="E25" s="27" t="s">
        <v>92</v>
      </c>
      <c r="F25" s="24"/>
      <c r="G25" s="25">
        <v>146</v>
      </c>
      <c r="H25" s="27" t="s">
        <v>92</v>
      </c>
      <c r="I25" s="24"/>
      <c r="J25" s="25">
        <v>146</v>
      </c>
      <c r="K25" s="27" t="s">
        <v>92</v>
      </c>
      <c r="L25" s="24"/>
      <c r="M25" s="25">
        <v>146</v>
      </c>
      <c r="N25" s="27" t="s">
        <v>92</v>
      </c>
      <c r="O25" s="24"/>
      <c r="P25" s="25">
        <v>146</v>
      </c>
      <c r="Q25" s="27" t="s">
        <v>92</v>
      </c>
      <c r="R25" s="24"/>
      <c r="S25" s="25">
        <v>146</v>
      </c>
      <c r="T25" s="27" t="s">
        <v>92</v>
      </c>
    </row>
    <row r="26" spans="1:20" s="8" customFormat="1" ht="26.25">
      <c r="A26" s="25">
        <v>145</v>
      </c>
      <c r="B26" s="27" t="s">
        <v>93</v>
      </c>
      <c r="C26" s="27"/>
      <c r="D26" s="25">
        <v>145</v>
      </c>
      <c r="E26" s="27" t="s">
        <v>93</v>
      </c>
      <c r="F26" s="24"/>
      <c r="G26" s="25">
        <v>145</v>
      </c>
      <c r="H26" s="27" t="s">
        <v>93</v>
      </c>
      <c r="I26" s="24"/>
      <c r="J26" s="25">
        <v>145</v>
      </c>
      <c r="K26" s="27" t="s">
        <v>93</v>
      </c>
      <c r="L26" s="24"/>
      <c r="M26" s="25">
        <v>145</v>
      </c>
      <c r="N26" s="27" t="s">
        <v>93</v>
      </c>
      <c r="O26" s="24"/>
      <c r="P26" s="25">
        <v>145</v>
      </c>
      <c r="Q26" s="27" t="s">
        <v>93</v>
      </c>
      <c r="R26" s="24"/>
      <c r="S26" s="25">
        <v>145</v>
      </c>
      <c r="T26" s="27" t="s">
        <v>93</v>
      </c>
    </row>
    <row r="27" spans="1:20" s="8" customFormat="1" ht="26.25">
      <c r="A27" s="25">
        <v>144</v>
      </c>
      <c r="B27" s="27" t="s">
        <v>94</v>
      </c>
      <c r="C27" s="27"/>
      <c r="D27" s="25">
        <v>144</v>
      </c>
      <c r="E27" s="27" t="s">
        <v>94</v>
      </c>
      <c r="F27" s="24"/>
      <c r="G27" s="25">
        <v>144</v>
      </c>
      <c r="H27" s="27" t="s">
        <v>94</v>
      </c>
      <c r="I27" s="24"/>
      <c r="J27" s="25">
        <v>144</v>
      </c>
      <c r="K27" s="27" t="s">
        <v>94</v>
      </c>
      <c r="L27" s="24"/>
      <c r="M27" s="25">
        <v>144</v>
      </c>
      <c r="N27" s="27" t="s">
        <v>94</v>
      </c>
      <c r="O27" s="24"/>
      <c r="P27" s="25">
        <v>144</v>
      </c>
      <c r="Q27" s="27" t="s">
        <v>94</v>
      </c>
      <c r="R27" s="24"/>
      <c r="S27" s="25">
        <v>144</v>
      </c>
      <c r="T27" s="27" t="s">
        <v>94</v>
      </c>
    </row>
    <row r="28" spans="1:20" s="8" customFormat="1" ht="26.25">
      <c r="A28" s="25">
        <v>143</v>
      </c>
      <c r="B28" s="27" t="s">
        <v>95</v>
      </c>
      <c r="C28" s="27"/>
      <c r="D28" s="25">
        <v>143</v>
      </c>
      <c r="E28" s="27" t="s">
        <v>95</v>
      </c>
      <c r="F28" s="24"/>
      <c r="G28" s="25">
        <v>143</v>
      </c>
      <c r="H28" s="27" t="s">
        <v>95</v>
      </c>
      <c r="I28" s="24"/>
      <c r="J28" s="25">
        <v>143</v>
      </c>
      <c r="K28" s="27" t="s">
        <v>95</v>
      </c>
      <c r="L28" s="24"/>
      <c r="M28" s="25">
        <v>143</v>
      </c>
      <c r="N28" s="27" t="s">
        <v>95</v>
      </c>
      <c r="O28" s="24"/>
      <c r="P28" s="25">
        <v>143</v>
      </c>
      <c r="Q28" s="27" t="s">
        <v>95</v>
      </c>
      <c r="R28" s="24"/>
      <c r="S28" s="25">
        <v>143</v>
      </c>
      <c r="T28" s="27" t="s">
        <v>95</v>
      </c>
    </row>
    <row r="29" spans="1:20" s="8" customFormat="1" ht="26.25">
      <c r="A29" s="25">
        <v>142</v>
      </c>
      <c r="B29" s="27" t="s">
        <v>96</v>
      </c>
      <c r="C29" s="27"/>
      <c r="D29" s="25">
        <v>142</v>
      </c>
      <c r="E29" s="27" t="s">
        <v>96</v>
      </c>
      <c r="F29" s="24"/>
      <c r="G29" s="25">
        <v>142</v>
      </c>
      <c r="H29" s="27" t="s">
        <v>96</v>
      </c>
      <c r="I29" s="24"/>
      <c r="J29" s="25">
        <v>142</v>
      </c>
      <c r="K29" s="27" t="s">
        <v>96</v>
      </c>
      <c r="L29" s="24"/>
      <c r="M29" s="25">
        <v>142</v>
      </c>
      <c r="N29" s="27" t="s">
        <v>96</v>
      </c>
      <c r="O29" s="24"/>
      <c r="P29" s="25">
        <v>142</v>
      </c>
      <c r="Q29" s="27" t="s">
        <v>96</v>
      </c>
      <c r="R29" s="24"/>
      <c r="S29" s="25">
        <v>142</v>
      </c>
      <c r="T29" s="27" t="s">
        <v>96</v>
      </c>
    </row>
    <row r="30" spans="1:20" s="8" customFormat="1" ht="26.25">
      <c r="A30" s="25">
        <v>141</v>
      </c>
      <c r="B30" s="27" t="s">
        <v>97</v>
      </c>
      <c r="C30" s="27"/>
      <c r="D30" s="25">
        <v>141</v>
      </c>
      <c r="E30" s="27" t="s">
        <v>97</v>
      </c>
      <c r="F30" s="24"/>
      <c r="G30" s="25">
        <v>141</v>
      </c>
      <c r="H30" s="27" t="s">
        <v>97</v>
      </c>
      <c r="I30" s="24"/>
      <c r="J30" s="25">
        <v>141</v>
      </c>
      <c r="K30" s="27" t="s">
        <v>97</v>
      </c>
      <c r="L30" s="24"/>
      <c r="M30" s="25">
        <v>141</v>
      </c>
      <c r="N30" s="27" t="s">
        <v>97</v>
      </c>
      <c r="O30" s="24"/>
      <c r="P30" s="25">
        <v>141</v>
      </c>
      <c r="Q30" s="27" t="s">
        <v>97</v>
      </c>
      <c r="R30" s="24"/>
      <c r="S30" s="25">
        <v>141</v>
      </c>
      <c r="T30" s="27" t="s">
        <v>97</v>
      </c>
    </row>
    <row r="31" spans="1:20" s="8" customFormat="1" ht="26.25">
      <c r="A31" s="25">
        <v>140</v>
      </c>
      <c r="B31" s="27" t="s">
        <v>98</v>
      </c>
      <c r="C31" s="27"/>
      <c r="D31" s="25">
        <v>140</v>
      </c>
      <c r="E31" s="27" t="s">
        <v>98</v>
      </c>
      <c r="F31" s="24"/>
      <c r="G31" s="25">
        <v>140</v>
      </c>
      <c r="H31" s="27" t="s">
        <v>98</v>
      </c>
      <c r="I31" s="24"/>
      <c r="J31" s="25">
        <v>140</v>
      </c>
      <c r="K31" s="27" t="s">
        <v>98</v>
      </c>
      <c r="L31" s="24"/>
      <c r="M31" s="25">
        <v>140</v>
      </c>
      <c r="N31" s="27" t="s">
        <v>98</v>
      </c>
      <c r="O31" s="24"/>
      <c r="P31" s="25">
        <v>140</v>
      </c>
      <c r="Q31" s="27" t="s">
        <v>98</v>
      </c>
      <c r="R31" s="24"/>
      <c r="S31" s="25">
        <v>140</v>
      </c>
      <c r="T31" s="27" t="s">
        <v>98</v>
      </c>
    </row>
    <row r="32" spans="1:20" s="8" customFormat="1" ht="26.25">
      <c r="A32" s="25">
        <v>139</v>
      </c>
      <c r="B32" s="27" t="s">
        <v>99</v>
      </c>
      <c r="C32" s="27"/>
      <c r="D32" s="25">
        <v>139</v>
      </c>
      <c r="E32" s="27" t="s">
        <v>99</v>
      </c>
      <c r="F32" s="24"/>
      <c r="G32" s="25">
        <v>139</v>
      </c>
      <c r="H32" s="27" t="s">
        <v>99</v>
      </c>
      <c r="I32" s="24"/>
      <c r="J32" s="25">
        <v>139</v>
      </c>
      <c r="K32" s="27" t="s">
        <v>99</v>
      </c>
      <c r="L32" s="24"/>
      <c r="M32" s="25">
        <v>139</v>
      </c>
      <c r="N32" s="27" t="s">
        <v>99</v>
      </c>
      <c r="O32" s="24"/>
      <c r="P32" s="25">
        <v>139</v>
      </c>
      <c r="Q32" s="27" t="s">
        <v>99</v>
      </c>
      <c r="R32" s="24"/>
      <c r="S32" s="25">
        <v>139</v>
      </c>
      <c r="T32" s="27" t="s">
        <v>99</v>
      </c>
    </row>
    <row r="33" spans="1:20" s="8" customFormat="1" ht="26.25">
      <c r="A33" s="25">
        <v>138</v>
      </c>
      <c r="B33" s="27" t="s">
        <v>100</v>
      </c>
      <c r="C33" s="27"/>
      <c r="D33" s="25">
        <v>138</v>
      </c>
      <c r="E33" s="27" t="s">
        <v>100</v>
      </c>
      <c r="F33" s="24"/>
      <c r="G33" s="25">
        <v>138</v>
      </c>
      <c r="H33" s="27" t="s">
        <v>100</v>
      </c>
      <c r="I33" s="24"/>
      <c r="J33" s="25">
        <v>138</v>
      </c>
      <c r="K33" s="27" t="s">
        <v>100</v>
      </c>
      <c r="L33" s="24"/>
      <c r="M33" s="25">
        <v>138</v>
      </c>
      <c r="N33" s="27" t="s">
        <v>100</v>
      </c>
      <c r="O33" s="24"/>
      <c r="P33" s="25">
        <v>138</v>
      </c>
      <c r="Q33" s="27" t="s">
        <v>100</v>
      </c>
      <c r="R33" s="24"/>
      <c r="S33" s="25">
        <v>138</v>
      </c>
      <c r="T33" s="27" t="s">
        <v>100</v>
      </c>
    </row>
    <row r="34" spans="1:20" s="8" customFormat="1" ht="26.25">
      <c r="A34" s="25">
        <v>137</v>
      </c>
      <c r="B34" s="27" t="s">
        <v>101</v>
      </c>
      <c r="C34" s="27"/>
      <c r="D34" s="25">
        <v>137</v>
      </c>
      <c r="E34" s="27" t="s">
        <v>101</v>
      </c>
      <c r="F34" s="24"/>
      <c r="G34" s="25">
        <v>137</v>
      </c>
      <c r="H34" s="27" t="s">
        <v>101</v>
      </c>
      <c r="I34" s="24"/>
      <c r="J34" s="25">
        <v>137</v>
      </c>
      <c r="K34" s="27" t="s">
        <v>101</v>
      </c>
      <c r="L34" s="24"/>
      <c r="M34" s="25">
        <v>137</v>
      </c>
      <c r="N34" s="27" t="s">
        <v>101</v>
      </c>
      <c r="O34" s="24"/>
      <c r="P34" s="25">
        <v>137</v>
      </c>
      <c r="Q34" s="27" t="s">
        <v>101</v>
      </c>
      <c r="R34" s="24"/>
      <c r="S34" s="25">
        <v>137</v>
      </c>
      <c r="T34" s="27" t="s">
        <v>101</v>
      </c>
    </row>
    <row r="35" spans="1:20" s="8" customFormat="1" ht="26.25">
      <c r="A35" s="25">
        <v>136</v>
      </c>
      <c r="B35" s="27" t="s">
        <v>102</v>
      </c>
      <c r="C35" s="27"/>
      <c r="D35" s="25">
        <v>136</v>
      </c>
      <c r="E35" s="27" t="s">
        <v>102</v>
      </c>
      <c r="F35" s="24"/>
      <c r="G35" s="25">
        <v>136</v>
      </c>
      <c r="H35" s="27" t="s">
        <v>102</v>
      </c>
      <c r="I35" s="24"/>
      <c r="J35" s="25">
        <v>136</v>
      </c>
      <c r="K35" s="27" t="s">
        <v>102</v>
      </c>
      <c r="L35" s="24"/>
      <c r="M35" s="25">
        <v>136</v>
      </c>
      <c r="N35" s="27" t="s">
        <v>102</v>
      </c>
      <c r="O35" s="24"/>
      <c r="P35" s="25">
        <v>136</v>
      </c>
      <c r="Q35" s="27" t="s">
        <v>102</v>
      </c>
      <c r="R35" s="24"/>
      <c r="S35" s="25">
        <v>136</v>
      </c>
      <c r="T35" s="27" t="s">
        <v>102</v>
      </c>
    </row>
    <row r="36" spans="1:20" s="8" customFormat="1" ht="26.25">
      <c r="A36" s="25">
        <v>135</v>
      </c>
      <c r="B36" s="27" t="s">
        <v>103</v>
      </c>
      <c r="C36" s="27"/>
      <c r="D36" s="25">
        <v>135</v>
      </c>
      <c r="E36" s="27" t="s">
        <v>103</v>
      </c>
      <c r="F36" s="24"/>
      <c r="G36" s="25">
        <v>135</v>
      </c>
      <c r="H36" s="27" t="s">
        <v>103</v>
      </c>
      <c r="I36" s="24"/>
      <c r="J36" s="25">
        <v>135</v>
      </c>
      <c r="K36" s="27" t="s">
        <v>103</v>
      </c>
      <c r="L36" s="24"/>
      <c r="M36" s="25">
        <v>135</v>
      </c>
      <c r="N36" s="27" t="s">
        <v>103</v>
      </c>
      <c r="O36" s="24"/>
      <c r="P36" s="25">
        <v>135</v>
      </c>
      <c r="Q36" s="27" t="s">
        <v>103</v>
      </c>
      <c r="R36" s="24"/>
      <c r="S36" s="25">
        <v>135</v>
      </c>
      <c r="T36" s="27" t="s">
        <v>103</v>
      </c>
    </row>
    <row r="37" spans="1:20" s="8" customFormat="1" ht="26.25">
      <c r="A37" s="25">
        <v>134</v>
      </c>
      <c r="B37" s="27" t="s">
        <v>104</v>
      </c>
      <c r="C37" s="27"/>
      <c r="D37" s="25">
        <v>134</v>
      </c>
      <c r="E37" s="27" t="s">
        <v>104</v>
      </c>
      <c r="F37" s="24"/>
      <c r="G37" s="25">
        <v>134</v>
      </c>
      <c r="H37" s="27" t="s">
        <v>104</v>
      </c>
      <c r="I37" s="24"/>
      <c r="J37" s="25">
        <v>134</v>
      </c>
      <c r="K37" s="27" t="s">
        <v>104</v>
      </c>
      <c r="L37" s="24"/>
      <c r="M37" s="25">
        <v>134</v>
      </c>
      <c r="N37" s="27" t="s">
        <v>104</v>
      </c>
      <c r="O37" s="24"/>
      <c r="P37" s="25">
        <v>134</v>
      </c>
      <c r="Q37" s="27" t="s">
        <v>104</v>
      </c>
      <c r="R37" s="24"/>
      <c r="S37" s="25">
        <v>134</v>
      </c>
      <c r="T37" s="27" t="s">
        <v>104</v>
      </c>
    </row>
    <row r="38" spans="1:20" s="8" customFormat="1" ht="26.25">
      <c r="A38" s="25">
        <v>133</v>
      </c>
      <c r="B38" s="27" t="s">
        <v>105</v>
      </c>
      <c r="C38" s="27"/>
      <c r="D38" s="25">
        <v>133</v>
      </c>
      <c r="E38" s="27" t="s">
        <v>105</v>
      </c>
      <c r="F38" s="24"/>
      <c r="G38" s="25">
        <v>133</v>
      </c>
      <c r="H38" s="27" t="s">
        <v>105</v>
      </c>
      <c r="I38" s="24"/>
      <c r="J38" s="25">
        <v>133</v>
      </c>
      <c r="K38" s="27" t="s">
        <v>105</v>
      </c>
      <c r="L38" s="24"/>
      <c r="M38" s="25">
        <v>133</v>
      </c>
      <c r="N38" s="27" t="s">
        <v>105</v>
      </c>
      <c r="O38" s="24"/>
      <c r="P38" s="25">
        <v>133</v>
      </c>
      <c r="Q38" s="27" t="s">
        <v>105</v>
      </c>
      <c r="R38" s="24"/>
      <c r="S38" s="25">
        <v>133</v>
      </c>
      <c r="T38" s="27" t="s">
        <v>105</v>
      </c>
    </row>
    <row r="39" spans="1:20" s="8" customFormat="1" ht="26.25">
      <c r="A39" s="25">
        <v>132</v>
      </c>
      <c r="B39" s="27" t="s">
        <v>106</v>
      </c>
      <c r="C39" s="27"/>
      <c r="D39" s="25">
        <v>132</v>
      </c>
      <c r="E39" s="27" t="s">
        <v>106</v>
      </c>
      <c r="F39" s="24"/>
      <c r="G39" s="25">
        <v>132</v>
      </c>
      <c r="H39" s="27" t="s">
        <v>106</v>
      </c>
      <c r="I39" s="24"/>
      <c r="J39" s="25">
        <v>132</v>
      </c>
      <c r="K39" s="27" t="s">
        <v>106</v>
      </c>
      <c r="L39" s="24"/>
      <c r="M39" s="25">
        <v>132</v>
      </c>
      <c r="N39" s="27" t="s">
        <v>106</v>
      </c>
      <c r="O39" s="24"/>
      <c r="P39" s="25">
        <v>132</v>
      </c>
      <c r="Q39" s="27" t="s">
        <v>106</v>
      </c>
      <c r="R39" s="24"/>
      <c r="S39" s="25">
        <v>132</v>
      </c>
      <c r="T39" s="27" t="s">
        <v>106</v>
      </c>
    </row>
    <row r="40" spans="1:20" s="8" customFormat="1" ht="26.25">
      <c r="A40" s="25">
        <v>131</v>
      </c>
      <c r="B40" s="27" t="s">
        <v>107</v>
      </c>
      <c r="C40" s="27"/>
      <c r="D40" s="25">
        <v>131</v>
      </c>
      <c r="E40" s="27" t="s">
        <v>107</v>
      </c>
      <c r="F40" s="24"/>
      <c r="G40" s="25">
        <v>131</v>
      </c>
      <c r="H40" s="27" t="s">
        <v>107</v>
      </c>
      <c r="I40" s="24"/>
      <c r="J40" s="25">
        <v>131</v>
      </c>
      <c r="K40" s="27" t="s">
        <v>107</v>
      </c>
      <c r="L40" s="24"/>
      <c r="M40" s="25">
        <v>131</v>
      </c>
      <c r="N40" s="27" t="s">
        <v>107</v>
      </c>
      <c r="O40" s="24"/>
      <c r="P40" s="25">
        <v>131</v>
      </c>
      <c r="Q40" s="27" t="s">
        <v>107</v>
      </c>
      <c r="R40" s="24"/>
      <c r="S40" s="25">
        <v>131</v>
      </c>
      <c r="T40" s="27" t="s">
        <v>107</v>
      </c>
    </row>
    <row r="41" spans="1:20" s="8" customFormat="1" ht="26.25">
      <c r="A41" s="25">
        <v>130</v>
      </c>
      <c r="B41" s="27" t="s">
        <v>108</v>
      </c>
      <c r="C41" s="27"/>
      <c r="D41" s="25">
        <v>130</v>
      </c>
      <c r="E41" s="27" t="s">
        <v>108</v>
      </c>
      <c r="F41" s="24"/>
      <c r="G41" s="25">
        <v>130</v>
      </c>
      <c r="H41" s="27" t="s">
        <v>108</v>
      </c>
      <c r="I41" s="24"/>
      <c r="J41" s="25">
        <v>130</v>
      </c>
      <c r="K41" s="27" t="s">
        <v>108</v>
      </c>
      <c r="L41" s="24"/>
      <c r="M41" s="25">
        <v>130</v>
      </c>
      <c r="N41" s="27" t="s">
        <v>108</v>
      </c>
      <c r="O41" s="24"/>
      <c r="P41" s="25">
        <v>130</v>
      </c>
      <c r="Q41" s="27" t="s">
        <v>108</v>
      </c>
      <c r="R41" s="24"/>
      <c r="S41" s="25">
        <v>130</v>
      </c>
      <c r="T41" s="27" t="s">
        <v>108</v>
      </c>
    </row>
    <row r="42" spans="1:20" s="8" customFormat="1" ht="26.25">
      <c r="A42" s="25">
        <v>129</v>
      </c>
      <c r="B42" s="27" t="s">
        <v>109</v>
      </c>
      <c r="C42" s="27"/>
      <c r="D42" s="25">
        <v>129</v>
      </c>
      <c r="E42" s="27" t="s">
        <v>109</v>
      </c>
      <c r="F42" s="24"/>
      <c r="G42" s="25">
        <v>129</v>
      </c>
      <c r="H42" s="27" t="s">
        <v>109</v>
      </c>
      <c r="I42" s="24"/>
      <c r="J42" s="25">
        <v>129</v>
      </c>
      <c r="K42" s="27" t="s">
        <v>109</v>
      </c>
      <c r="L42" s="24"/>
      <c r="M42" s="25">
        <v>129</v>
      </c>
      <c r="N42" s="27" t="s">
        <v>109</v>
      </c>
      <c r="O42" s="24"/>
      <c r="P42" s="25">
        <v>129</v>
      </c>
      <c r="Q42" s="27" t="s">
        <v>109</v>
      </c>
      <c r="R42" s="24"/>
      <c r="S42" s="25">
        <v>129</v>
      </c>
      <c r="T42" s="27" t="s">
        <v>109</v>
      </c>
    </row>
    <row r="43" spans="1:20" s="8" customFormat="1" ht="26.25">
      <c r="A43" s="25">
        <v>128</v>
      </c>
      <c r="B43" s="27" t="s">
        <v>110</v>
      </c>
      <c r="C43" s="27"/>
      <c r="D43" s="25">
        <v>128</v>
      </c>
      <c r="E43" s="27" t="s">
        <v>110</v>
      </c>
      <c r="F43" s="24"/>
      <c r="G43" s="25">
        <v>128</v>
      </c>
      <c r="H43" s="27" t="s">
        <v>110</v>
      </c>
      <c r="I43" s="24"/>
      <c r="J43" s="25">
        <v>128</v>
      </c>
      <c r="K43" s="27" t="s">
        <v>110</v>
      </c>
      <c r="L43" s="24"/>
      <c r="M43" s="25">
        <v>128</v>
      </c>
      <c r="N43" s="27" t="s">
        <v>110</v>
      </c>
      <c r="O43" s="24"/>
      <c r="P43" s="25">
        <v>128</v>
      </c>
      <c r="Q43" s="27" t="s">
        <v>110</v>
      </c>
      <c r="R43" s="24"/>
      <c r="S43" s="25">
        <v>128</v>
      </c>
      <c r="T43" s="27" t="s">
        <v>110</v>
      </c>
    </row>
    <row r="44" spans="1:20" s="8" customFormat="1" ht="26.25">
      <c r="A44" s="25">
        <v>127</v>
      </c>
      <c r="B44" s="27" t="s">
        <v>111</v>
      </c>
      <c r="C44" s="27"/>
      <c r="D44" s="25">
        <v>127</v>
      </c>
      <c r="E44" s="27" t="s">
        <v>111</v>
      </c>
      <c r="F44" s="24"/>
      <c r="G44" s="25">
        <v>127</v>
      </c>
      <c r="H44" s="27" t="s">
        <v>111</v>
      </c>
      <c r="I44" s="24"/>
      <c r="J44" s="25">
        <v>127</v>
      </c>
      <c r="K44" s="27" t="s">
        <v>111</v>
      </c>
      <c r="L44" s="24"/>
      <c r="M44" s="25">
        <v>127</v>
      </c>
      <c r="N44" s="27" t="s">
        <v>111</v>
      </c>
      <c r="O44" s="24"/>
      <c r="P44" s="25">
        <v>127</v>
      </c>
      <c r="Q44" s="27" t="s">
        <v>111</v>
      </c>
      <c r="R44" s="24"/>
      <c r="S44" s="25">
        <v>127</v>
      </c>
      <c r="T44" s="27" t="s">
        <v>111</v>
      </c>
    </row>
    <row r="45" spans="1:20" s="8" customFormat="1" ht="26.25">
      <c r="A45" s="25">
        <v>126</v>
      </c>
      <c r="B45" s="27" t="s">
        <v>112</v>
      </c>
      <c r="C45" s="27"/>
      <c r="D45" s="25">
        <v>126</v>
      </c>
      <c r="E45" s="27" t="s">
        <v>112</v>
      </c>
      <c r="F45" s="24"/>
      <c r="G45" s="25">
        <v>126</v>
      </c>
      <c r="H45" s="27" t="s">
        <v>112</v>
      </c>
      <c r="I45" s="24"/>
      <c r="J45" s="25">
        <v>126</v>
      </c>
      <c r="K45" s="27" t="s">
        <v>112</v>
      </c>
      <c r="L45" s="24"/>
      <c r="M45" s="25">
        <v>126</v>
      </c>
      <c r="N45" s="27" t="s">
        <v>112</v>
      </c>
      <c r="O45" s="24"/>
      <c r="P45" s="25">
        <v>126</v>
      </c>
      <c r="Q45" s="27" t="s">
        <v>112</v>
      </c>
      <c r="R45" s="24"/>
      <c r="S45" s="25">
        <v>126</v>
      </c>
      <c r="T45" s="27" t="s">
        <v>112</v>
      </c>
    </row>
    <row r="46" spans="1:20" s="8" customFormat="1" ht="26.25">
      <c r="A46" s="25">
        <v>125</v>
      </c>
      <c r="B46" s="27" t="s">
        <v>113</v>
      </c>
      <c r="C46" s="27"/>
      <c r="D46" s="25">
        <v>125</v>
      </c>
      <c r="E46" s="27" t="s">
        <v>113</v>
      </c>
      <c r="F46" s="24"/>
      <c r="G46" s="25">
        <v>125</v>
      </c>
      <c r="H46" s="27" t="s">
        <v>113</v>
      </c>
      <c r="I46" s="24"/>
      <c r="J46" s="25">
        <v>125</v>
      </c>
      <c r="K46" s="27" t="s">
        <v>113</v>
      </c>
      <c r="L46" s="24"/>
      <c r="M46" s="25">
        <v>125</v>
      </c>
      <c r="N46" s="27" t="s">
        <v>113</v>
      </c>
      <c r="O46" s="24"/>
      <c r="P46" s="25">
        <v>125</v>
      </c>
      <c r="Q46" s="27" t="s">
        <v>113</v>
      </c>
      <c r="R46" s="24"/>
      <c r="S46" s="25">
        <v>125</v>
      </c>
      <c r="T46" s="27" t="s">
        <v>113</v>
      </c>
    </row>
    <row r="47" spans="1:20" s="8" customFormat="1" ht="26.25">
      <c r="A47" s="25">
        <v>124</v>
      </c>
      <c r="B47" s="27" t="s">
        <v>114</v>
      </c>
      <c r="C47" s="27"/>
      <c r="D47" s="25">
        <v>124</v>
      </c>
      <c r="E47" s="27" t="s">
        <v>114</v>
      </c>
      <c r="F47" s="24"/>
      <c r="G47" s="25">
        <v>124</v>
      </c>
      <c r="H47" s="27" t="s">
        <v>114</v>
      </c>
      <c r="I47" s="24"/>
      <c r="J47" s="25">
        <v>124</v>
      </c>
      <c r="K47" s="27" t="s">
        <v>114</v>
      </c>
      <c r="L47" s="24"/>
      <c r="M47" s="25">
        <v>124</v>
      </c>
      <c r="N47" s="27" t="s">
        <v>114</v>
      </c>
      <c r="O47" s="24"/>
      <c r="P47" s="25">
        <v>124</v>
      </c>
      <c r="Q47" s="27" t="s">
        <v>114</v>
      </c>
      <c r="R47" s="24"/>
      <c r="S47" s="25">
        <v>124</v>
      </c>
      <c r="T47" s="27" t="s">
        <v>114</v>
      </c>
    </row>
    <row r="48" spans="1:20" s="8" customFormat="1" ht="26.25">
      <c r="A48" s="25">
        <v>123</v>
      </c>
      <c r="B48" s="27" t="s">
        <v>115</v>
      </c>
      <c r="C48" s="27"/>
      <c r="D48" s="25">
        <v>123</v>
      </c>
      <c r="E48" s="27" t="s">
        <v>115</v>
      </c>
      <c r="F48" s="24"/>
      <c r="G48" s="25">
        <v>123</v>
      </c>
      <c r="H48" s="27" t="s">
        <v>115</v>
      </c>
      <c r="I48" s="24"/>
      <c r="J48" s="25">
        <v>123</v>
      </c>
      <c r="K48" s="27" t="s">
        <v>115</v>
      </c>
      <c r="L48" s="24"/>
      <c r="M48" s="25">
        <v>123</v>
      </c>
      <c r="N48" s="27" t="s">
        <v>115</v>
      </c>
      <c r="O48" s="24"/>
      <c r="P48" s="25">
        <v>123</v>
      </c>
      <c r="Q48" s="27" t="s">
        <v>115</v>
      </c>
      <c r="R48" s="24"/>
      <c r="S48" s="25">
        <v>123</v>
      </c>
      <c r="T48" s="27" t="s">
        <v>115</v>
      </c>
    </row>
    <row r="49" spans="1:20" s="8" customFormat="1" ht="26.25">
      <c r="A49" s="25">
        <v>122</v>
      </c>
      <c r="B49" s="27" t="s">
        <v>116</v>
      </c>
      <c r="C49" s="27"/>
      <c r="D49" s="25">
        <v>122</v>
      </c>
      <c r="E49" s="27" t="s">
        <v>116</v>
      </c>
      <c r="F49" s="24"/>
      <c r="G49" s="25">
        <v>122</v>
      </c>
      <c r="H49" s="27" t="s">
        <v>116</v>
      </c>
      <c r="I49" s="24"/>
      <c r="J49" s="25">
        <v>122</v>
      </c>
      <c r="K49" s="27" t="s">
        <v>116</v>
      </c>
      <c r="L49" s="24"/>
      <c r="M49" s="25">
        <v>122</v>
      </c>
      <c r="N49" s="27" t="s">
        <v>116</v>
      </c>
      <c r="O49" s="24"/>
      <c r="P49" s="25">
        <v>122</v>
      </c>
      <c r="Q49" s="27" t="s">
        <v>116</v>
      </c>
      <c r="R49" s="24"/>
      <c r="S49" s="25">
        <v>122</v>
      </c>
      <c r="T49" s="27" t="s">
        <v>116</v>
      </c>
    </row>
    <row r="50" spans="1:20" s="8" customFormat="1" ht="26.25">
      <c r="A50" s="25">
        <v>121</v>
      </c>
      <c r="B50" s="27" t="s">
        <v>117</v>
      </c>
      <c r="C50" s="27"/>
      <c r="D50" s="25">
        <v>121</v>
      </c>
      <c r="E50" s="27" t="s">
        <v>117</v>
      </c>
      <c r="F50" s="24"/>
      <c r="G50" s="25">
        <v>121</v>
      </c>
      <c r="H50" s="27" t="s">
        <v>117</v>
      </c>
      <c r="I50" s="24"/>
      <c r="J50" s="25">
        <v>121</v>
      </c>
      <c r="K50" s="27" t="s">
        <v>117</v>
      </c>
      <c r="L50" s="24"/>
      <c r="M50" s="25">
        <v>121</v>
      </c>
      <c r="N50" s="27" t="s">
        <v>117</v>
      </c>
      <c r="O50" s="24"/>
      <c r="P50" s="25">
        <v>121</v>
      </c>
      <c r="Q50" s="27" t="s">
        <v>117</v>
      </c>
      <c r="R50" s="24"/>
      <c r="S50" s="25">
        <v>121</v>
      </c>
      <c r="T50" s="27" t="s">
        <v>117</v>
      </c>
    </row>
    <row r="51" spans="1:20" s="8" customFormat="1" ht="26.25">
      <c r="A51" s="25">
        <v>120</v>
      </c>
      <c r="B51" s="27" t="s">
        <v>118</v>
      </c>
      <c r="C51" s="27"/>
      <c r="D51" s="25">
        <v>120</v>
      </c>
      <c r="E51" s="27" t="s">
        <v>118</v>
      </c>
      <c r="F51" s="24"/>
      <c r="G51" s="25">
        <v>120</v>
      </c>
      <c r="H51" s="27" t="s">
        <v>118</v>
      </c>
      <c r="I51" s="24"/>
      <c r="J51" s="25">
        <v>120</v>
      </c>
      <c r="K51" s="27" t="s">
        <v>118</v>
      </c>
      <c r="L51" s="24"/>
      <c r="M51" s="25">
        <v>120</v>
      </c>
      <c r="N51" s="27" t="s">
        <v>118</v>
      </c>
      <c r="O51" s="24"/>
      <c r="P51" s="25">
        <v>120</v>
      </c>
      <c r="Q51" s="27" t="s">
        <v>118</v>
      </c>
      <c r="R51" s="24"/>
      <c r="S51" s="25">
        <v>120</v>
      </c>
      <c r="T51" s="27" t="s">
        <v>118</v>
      </c>
    </row>
    <row r="52" spans="1:20" s="8" customFormat="1" ht="26.25">
      <c r="A52" s="25">
        <v>119</v>
      </c>
      <c r="B52" s="27" t="s">
        <v>119</v>
      </c>
      <c r="C52" s="27"/>
      <c r="D52" s="25">
        <v>119</v>
      </c>
      <c r="E52" s="27" t="s">
        <v>119</v>
      </c>
      <c r="F52" s="24"/>
      <c r="G52" s="25">
        <v>119</v>
      </c>
      <c r="H52" s="27" t="s">
        <v>119</v>
      </c>
      <c r="I52" s="24"/>
      <c r="J52" s="25">
        <v>119</v>
      </c>
      <c r="K52" s="27" t="s">
        <v>119</v>
      </c>
      <c r="L52" s="24"/>
      <c r="M52" s="25">
        <v>119</v>
      </c>
      <c r="N52" s="27" t="s">
        <v>119</v>
      </c>
      <c r="O52" s="24"/>
      <c r="P52" s="25">
        <v>119</v>
      </c>
      <c r="Q52" s="27" t="s">
        <v>119</v>
      </c>
      <c r="R52" s="24"/>
      <c r="S52" s="25">
        <v>119</v>
      </c>
      <c r="T52" s="27" t="s">
        <v>119</v>
      </c>
    </row>
    <row r="53" spans="1:20" s="8" customFormat="1" ht="26.25">
      <c r="A53" s="25">
        <v>118</v>
      </c>
      <c r="B53" s="27" t="s">
        <v>120</v>
      </c>
      <c r="C53" s="27"/>
      <c r="D53" s="25">
        <v>118</v>
      </c>
      <c r="E53" s="27" t="s">
        <v>120</v>
      </c>
      <c r="F53" s="24"/>
      <c r="G53" s="25">
        <v>118</v>
      </c>
      <c r="H53" s="27" t="s">
        <v>120</v>
      </c>
      <c r="I53" s="24"/>
      <c r="J53" s="25">
        <v>118</v>
      </c>
      <c r="K53" s="27" t="s">
        <v>120</v>
      </c>
      <c r="L53" s="24"/>
      <c r="M53" s="25">
        <v>118</v>
      </c>
      <c r="N53" s="27" t="s">
        <v>120</v>
      </c>
      <c r="O53" s="24"/>
      <c r="P53" s="25">
        <v>118</v>
      </c>
      <c r="Q53" s="27" t="s">
        <v>120</v>
      </c>
      <c r="R53" s="24"/>
      <c r="S53" s="25">
        <v>118</v>
      </c>
      <c r="T53" s="27" t="s">
        <v>120</v>
      </c>
    </row>
    <row r="54" spans="1:20" s="8" customFormat="1" ht="26.25">
      <c r="A54" s="25">
        <v>117</v>
      </c>
      <c r="B54" s="27" t="s">
        <v>121</v>
      </c>
      <c r="C54" s="27"/>
      <c r="D54" s="25">
        <v>117</v>
      </c>
      <c r="E54" s="27" t="s">
        <v>121</v>
      </c>
      <c r="F54" s="24"/>
      <c r="G54" s="25">
        <v>117</v>
      </c>
      <c r="H54" s="27" t="s">
        <v>121</v>
      </c>
      <c r="I54" s="24"/>
      <c r="J54" s="25">
        <v>117</v>
      </c>
      <c r="K54" s="27" t="s">
        <v>121</v>
      </c>
      <c r="L54" s="24"/>
      <c r="M54" s="25">
        <v>117</v>
      </c>
      <c r="N54" s="27" t="s">
        <v>121</v>
      </c>
      <c r="O54" s="24"/>
      <c r="P54" s="25">
        <v>117</v>
      </c>
      <c r="Q54" s="27" t="s">
        <v>121</v>
      </c>
      <c r="R54" s="24"/>
      <c r="S54" s="25">
        <v>117</v>
      </c>
      <c r="T54" s="27" t="s">
        <v>121</v>
      </c>
    </row>
    <row r="55" spans="1:20" s="8" customFormat="1" ht="26.25">
      <c r="A55" s="25">
        <v>116</v>
      </c>
      <c r="B55" s="27" t="s">
        <v>122</v>
      </c>
      <c r="C55" s="27"/>
      <c r="D55" s="25">
        <v>116</v>
      </c>
      <c r="E55" s="27" t="s">
        <v>122</v>
      </c>
      <c r="F55" s="24"/>
      <c r="G55" s="25">
        <v>116</v>
      </c>
      <c r="H55" s="27" t="s">
        <v>122</v>
      </c>
      <c r="I55" s="24"/>
      <c r="J55" s="25">
        <v>116</v>
      </c>
      <c r="K55" s="27" t="s">
        <v>122</v>
      </c>
      <c r="L55" s="24"/>
      <c r="M55" s="25">
        <v>116</v>
      </c>
      <c r="N55" s="27" t="s">
        <v>122</v>
      </c>
      <c r="O55" s="24"/>
      <c r="P55" s="25">
        <v>116</v>
      </c>
      <c r="Q55" s="27" t="s">
        <v>122</v>
      </c>
      <c r="R55" s="24"/>
      <c r="S55" s="25">
        <v>116</v>
      </c>
      <c r="T55" s="27" t="s">
        <v>122</v>
      </c>
    </row>
    <row r="56" spans="1:20" s="8" customFormat="1" ht="26.25">
      <c r="A56" s="25">
        <v>115</v>
      </c>
      <c r="B56" s="27" t="s">
        <v>123</v>
      </c>
      <c r="C56" s="27"/>
      <c r="D56" s="25">
        <v>115</v>
      </c>
      <c r="E56" s="27" t="s">
        <v>123</v>
      </c>
      <c r="F56" s="24"/>
      <c r="G56" s="25">
        <v>115</v>
      </c>
      <c r="H56" s="27" t="s">
        <v>123</v>
      </c>
      <c r="I56" s="24"/>
      <c r="J56" s="25">
        <v>115</v>
      </c>
      <c r="K56" s="27" t="s">
        <v>123</v>
      </c>
      <c r="L56" s="24"/>
      <c r="M56" s="25">
        <v>115</v>
      </c>
      <c r="N56" s="27" t="s">
        <v>123</v>
      </c>
      <c r="O56" s="24"/>
      <c r="P56" s="25">
        <v>115</v>
      </c>
      <c r="Q56" s="27" t="s">
        <v>123</v>
      </c>
      <c r="R56" s="24"/>
      <c r="S56" s="25">
        <v>115</v>
      </c>
      <c r="T56" s="27" t="s">
        <v>123</v>
      </c>
    </row>
    <row r="57" spans="1:20" s="8" customFormat="1" ht="26.25">
      <c r="A57" s="25">
        <v>114</v>
      </c>
      <c r="B57" s="27" t="s">
        <v>124</v>
      </c>
      <c r="C57" s="27"/>
      <c r="D57" s="25">
        <v>114</v>
      </c>
      <c r="E57" s="27" t="s">
        <v>124</v>
      </c>
      <c r="F57" s="24"/>
      <c r="G57" s="25">
        <v>114</v>
      </c>
      <c r="H57" s="27" t="s">
        <v>124</v>
      </c>
      <c r="I57" s="24"/>
      <c r="J57" s="25">
        <v>114</v>
      </c>
      <c r="K57" s="27" t="s">
        <v>124</v>
      </c>
      <c r="L57" s="24"/>
      <c r="M57" s="25">
        <v>114</v>
      </c>
      <c r="N57" s="27" t="s">
        <v>124</v>
      </c>
      <c r="O57" s="24"/>
      <c r="P57" s="25">
        <v>114</v>
      </c>
      <c r="Q57" s="27" t="s">
        <v>124</v>
      </c>
      <c r="R57" s="24"/>
      <c r="S57" s="25">
        <v>114</v>
      </c>
      <c r="T57" s="27" t="s">
        <v>124</v>
      </c>
    </row>
    <row r="58" spans="1:20" s="8" customFormat="1" ht="26.25">
      <c r="A58" s="25">
        <v>113</v>
      </c>
      <c r="B58" s="27" t="s">
        <v>125</v>
      </c>
      <c r="C58" s="27"/>
      <c r="D58" s="25">
        <v>113</v>
      </c>
      <c r="E58" s="27" t="s">
        <v>125</v>
      </c>
      <c r="F58" s="24"/>
      <c r="G58" s="25">
        <v>113</v>
      </c>
      <c r="H58" s="27" t="s">
        <v>125</v>
      </c>
      <c r="I58" s="24"/>
      <c r="J58" s="25">
        <v>113</v>
      </c>
      <c r="K58" s="27" t="s">
        <v>125</v>
      </c>
      <c r="L58" s="24"/>
      <c r="M58" s="25">
        <v>113</v>
      </c>
      <c r="N58" s="27" t="s">
        <v>125</v>
      </c>
      <c r="O58" s="24"/>
      <c r="P58" s="25">
        <v>113</v>
      </c>
      <c r="Q58" s="27" t="s">
        <v>125</v>
      </c>
      <c r="R58" s="24"/>
      <c r="S58" s="25">
        <v>113</v>
      </c>
      <c r="T58" s="27" t="s">
        <v>125</v>
      </c>
    </row>
    <row r="59" spans="1:20" s="8" customFormat="1" ht="26.25">
      <c r="A59" s="25">
        <v>112</v>
      </c>
      <c r="B59" s="27" t="s">
        <v>126</v>
      </c>
      <c r="C59" s="27"/>
      <c r="D59" s="25">
        <v>112</v>
      </c>
      <c r="E59" s="27" t="s">
        <v>126</v>
      </c>
      <c r="F59" s="24"/>
      <c r="G59" s="25">
        <v>112</v>
      </c>
      <c r="H59" s="27" t="s">
        <v>126</v>
      </c>
      <c r="I59" s="24"/>
      <c r="J59" s="25">
        <v>112</v>
      </c>
      <c r="K59" s="27" t="s">
        <v>126</v>
      </c>
      <c r="L59" s="24"/>
      <c r="M59" s="25">
        <v>112</v>
      </c>
      <c r="N59" s="27" t="s">
        <v>126</v>
      </c>
      <c r="O59" s="24"/>
      <c r="P59" s="25">
        <v>112</v>
      </c>
      <c r="Q59" s="27" t="s">
        <v>126</v>
      </c>
      <c r="R59" s="24"/>
      <c r="S59" s="25">
        <v>112</v>
      </c>
      <c r="T59" s="27" t="s">
        <v>126</v>
      </c>
    </row>
    <row r="60" spans="1:20" s="8" customFormat="1" ht="26.25">
      <c r="A60" s="25">
        <v>111</v>
      </c>
      <c r="B60" s="27" t="s">
        <v>127</v>
      </c>
      <c r="C60" s="27"/>
      <c r="D60" s="25">
        <v>111</v>
      </c>
      <c r="E60" s="27" t="s">
        <v>127</v>
      </c>
      <c r="F60" s="24"/>
      <c r="G60" s="25">
        <v>111</v>
      </c>
      <c r="H60" s="27" t="s">
        <v>127</v>
      </c>
      <c r="I60" s="24"/>
      <c r="J60" s="25">
        <v>111</v>
      </c>
      <c r="K60" s="27" t="s">
        <v>127</v>
      </c>
      <c r="L60" s="24"/>
      <c r="M60" s="25">
        <v>111</v>
      </c>
      <c r="N60" s="27" t="s">
        <v>127</v>
      </c>
      <c r="O60" s="24"/>
      <c r="P60" s="25">
        <v>111</v>
      </c>
      <c r="Q60" s="27" t="s">
        <v>127</v>
      </c>
      <c r="R60" s="24"/>
      <c r="S60" s="25">
        <v>111</v>
      </c>
      <c r="T60" s="27" t="s">
        <v>127</v>
      </c>
    </row>
    <row r="61" spans="1:20" s="8" customFormat="1" ht="26.25">
      <c r="A61" s="25">
        <v>110</v>
      </c>
      <c r="B61" s="27" t="s">
        <v>128</v>
      </c>
      <c r="C61" s="27"/>
      <c r="D61" s="25">
        <v>110</v>
      </c>
      <c r="E61" s="27" t="s">
        <v>128</v>
      </c>
      <c r="F61" s="24"/>
      <c r="G61" s="25">
        <v>110</v>
      </c>
      <c r="H61" s="27" t="s">
        <v>128</v>
      </c>
      <c r="I61" s="24"/>
      <c r="J61" s="25">
        <v>110</v>
      </c>
      <c r="K61" s="27" t="s">
        <v>128</v>
      </c>
      <c r="L61" s="24"/>
      <c r="M61" s="25">
        <v>110</v>
      </c>
      <c r="N61" s="27" t="s">
        <v>128</v>
      </c>
      <c r="O61" s="24"/>
      <c r="P61" s="25">
        <v>110</v>
      </c>
      <c r="Q61" s="27" t="s">
        <v>128</v>
      </c>
      <c r="R61" s="24"/>
      <c r="S61" s="25">
        <v>110</v>
      </c>
      <c r="T61" s="27" t="s">
        <v>128</v>
      </c>
    </row>
    <row r="62" spans="1:20" s="8" customFormat="1" ht="26.25">
      <c r="A62" s="25">
        <v>109</v>
      </c>
      <c r="B62" s="27" t="s">
        <v>129</v>
      </c>
      <c r="C62" s="27"/>
      <c r="D62" s="25">
        <v>109</v>
      </c>
      <c r="E62" s="27" t="s">
        <v>129</v>
      </c>
      <c r="F62" s="24"/>
      <c r="G62" s="25">
        <v>109</v>
      </c>
      <c r="H62" s="27" t="s">
        <v>129</v>
      </c>
      <c r="I62" s="24"/>
      <c r="J62" s="25">
        <v>109</v>
      </c>
      <c r="K62" s="27" t="s">
        <v>129</v>
      </c>
      <c r="L62" s="24"/>
      <c r="M62" s="25">
        <v>109</v>
      </c>
      <c r="N62" s="27" t="s">
        <v>129</v>
      </c>
      <c r="O62" s="24"/>
      <c r="P62" s="25">
        <v>109</v>
      </c>
      <c r="Q62" s="27" t="s">
        <v>129</v>
      </c>
      <c r="R62" s="24"/>
      <c r="S62" s="25">
        <v>109</v>
      </c>
      <c r="T62" s="27" t="s">
        <v>129</v>
      </c>
    </row>
    <row r="63" spans="1:20" s="8" customFormat="1" ht="26.25">
      <c r="A63" s="25">
        <v>108</v>
      </c>
      <c r="B63" s="27" t="s">
        <v>130</v>
      </c>
      <c r="C63" s="27"/>
      <c r="D63" s="25">
        <v>108</v>
      </c>
      <c r="E63" s="27" t="s">
        <v>130</v>
      </c>
      <c r="F63" s="24"/>
      <c r="G63" s="25">
        <v>108</v>
      </c>
      <c r="H63" s="27" t="s">
        <v>130</v>
      </c>
      <c r="I63" s="24"/>
      <c r="J63" s="25">
        <v>108</v>
      </c>
      <c r="K63" s="27" t="s">
        <v>130</v>
      </c>
      <c r="L63" s="24"/>
      <c r="M63" s="25">
        <v>108</v>
      </c>
      <c r="N63" s="27" t="s">
        <v>130</v>
      </c>
      <c r="O63" s="24"/>
      <c r="P63" s="25">
        <v>108</v>
      </c>
      <c r="Q63" s="27" t="s">
        <v>130</v>
      </c>
      <c r="R63" s="24"/>
      <c r="S63" s="25">
        <v>108</v>
      </c>
      <c r="T63" s="27" t="s">
        <v>130</v>
      </c>
    </row>
    <row r="64" spans="1:20" s="8" customFormat="1">
      <c r="A64" s="25">
        <v>107</v>
      </c>
      <c r="B64" s="27" t="s">
        <v>131</v>
      </c>
      <c r="C64" s="27"/>
      <c r="D64" s="25">
        <v>107</v>
      </c>
      <c r="E64" s="27" t="s">
        <v>131</v>
      </c>
      <c r="F64" s="24"/>
      <c r="G64" s="25">
        <v>107</v>
      </c>
      <c r="H64" s="27" t="s">
        <v>131</v>
      </c>
      <c r="I64" s="24"/>
      <c r="J64" s="25">
        <v>107</v>
      </c>
      <c r="K64" s="27" t="s">
        <v>131</v>
      </c>
      <c r="L64" s="24"/>
      <c r="M64" s="25">
        <v>107</v>
      </c>
      <c r="N64" s="27" t="s">
        <v>131</v>
      </c>
      <c r="O64" s="24"/>
      <c r="P64" s="25">
        <v>107</v>
      </c>
      <c r="Q64" s="27" t="s">
        <v>131</v>
      </c>
      <c r="R64" s="24"/>
      <c r="S64" s="25">
        <v>107</v>
      </c>
      <c r="T64" s="27" t="s">
        <v>131</v>
      </c>
    </row>
    <row r="65" spans="1:20" s="8" customFormat="1" ht="26.25">
      <c r="A65" s="25">
        <v>106</v>
      </c>
      <c r="B65" s="27" t="s">
        <v>132</v>
      </c>
      <c r="C65" s="27"/>
      <c r="D65" s="25">
        <v>106</v>
      </c>
      <c r="E65" s="27" t="s">
        <v>132</v>
      </c>
      <c r="F65" s="24"/>
      <c r="G65" s="25">
        <v>106</v>
      </c>
      <c r="H65" s="27" t="s">
        <v>132</v>
      </c>
      <c r="I65" s="24"/>
      <c r="J65" s="25">
        <v>106</v>
      </c>
      <c r="K65" s="27" t="s">
        <v>132</v>
      </c>
      <c r="L65" s="24"/>
      <c r="M65" s="25">
        <v>106</v>
      </c>
      <c r="N65" s="27" t="s">
        <v>132</v>
      </c>
      <c r="O65" s="24"/>
      <c r="P65" s="25">
        <v>106</v>
      </c>
      <c r="Q65" s="27" t="s">
        <v>132</v>
      </c>
      <c r="R65" s="24"/>
      <c r="S65" s="25">
        <v>106</v>
      </c>
      <c r="T65" s="27" t="s">
        <v>132</v>
      </c>
    </row>
    <row r="66" spans="1:20" s="8" customFormat="1" ht="26.25">
      <c r="A66" s="25">
        <v>105</v>
      </c>
      <c r="B66" s="27" t="s">
        <v>133</v>
      </c>
      <c r="C66" s="27"/>
      <c r="D66" s="25">
        <v>105</v>
      </c>
      <c r="E66" s="27" t="s">
        <v>133</v>
      </c>
      <c r="F66" s="24"/>
      <c r="G66" s="25">
        <v>105</v>
      </c>
      <c r="H66" s="27" t="s">
        <v>133</v>
      </c>
      <c r="I66" s="24"/>
      <c r="J66" s="25">
        <v>105</v>
      </c>
      <c r="K66" s="27" t="s">
        <v>133</v>
      </c>
      <c r="L66" s="24"/>
      <c r="M66" s="25">
        <v>105</v>
      </c>
      <c r="N66" s="27" t="s">
        <v>133</v>
      </c>
      <c r="O66" s="24"/>
      <c r="P66" s="25">
        <v>105</v>
      </c>
      <c r="Q66" s="27" t="s">
        <v>133</v>
      </c>
      <c r="R66" s="24"/>
      <c r="S66" s="25">
        <v>105</v>
      </c>
      <c r="T66" s="27" t="s">
        <v>133</v>
      </c>
    </row>
    <row r="67" spans="1:20" s="8" customFormat="1">
      <c r="A67" s="25">
        <v>104</v>
      </c>
      <c r="B67" s="27" t="s">
        <v>134</v>
      </c>
      <c r="C67" s="27"/>
      <c r="D67" s="25">
        <v>104</v>
      </c>
      <c r="E67" s="27" t="s">
        <v>134</v>
      </c>
      <c r="F67" s="24"/>
      <c r="G67" s="25">
        <v>104</v>
      </c>
      <c r="H67" s="27" t="s">
        <v>134</v>
      </c>
      <c r="I67" s="24"/>
      <c r="J67" s="25">
        <v>104</v>
      </c>
      <c r="K67" s="27" t="s">
        <v>134</v>
      </c>
      <c r="L67" s="24"/>
      <c r="M67" s="25">
        <v>104</v>
      </c>
      <c r="N67" s="27" t="s">
        <v>134</v>
      </c>
      <c r="O67" s="24"/>
      <c r="P67" s="25">
        <v>104</v>
      </c>
      <c r="Q67" s="27" t="s">
        <v>134</v>
      </c>
      <c r="R67" s="24"/>
      <c r="S67" s="25">
        <v>104</v>
      </c>
      <c r="T67" s="27" t="s">
        <v>134</v>
      </c>
    </row>
    <row r="68" spans="1:20" s="8" customFormat="1" ht="26.25">
      <c r="A68" s="25">
        <v>103</v>
      </c>
      <c r="B68" s="27" t="s">
        <v>135</v>
      </c>
      <c r="C68" s="27"/>
      <c r="D68" s="25">
        <v>103</v>
      </c>
      <c r="E68" s="27" t="s">
        <v>135</v>
      </c>
      <c r="F68" s="24"/>
      <c r="G68" s="25">
        <v>103</v>
      </c>
      <c r="H68" s="27" t="s">
        <v>135</v>
      </c>
      <c r="I68" s="24"/>
      <c r="J68" s="25">
        <v>103</v>
      </c>
      <c r="K68" s="27" t="s">
        <v>135</v>
      </c>
      <c r="L68" s="24"/>
      <c r="M68" s="25">
        <v>103</v>
      </c>
      <c r="N68" s="27" t="s">
        <v>135</v>
      </c>
      <c r="O68" s="24"/>
      <c r="P68" s="25">
        <v>103</v>
      </c>
      <c r="Q68" s="27" t="s">
        <v>135</v>
      </c>
      <c r="R68" s="24"/>
      <c r="S68" s="25">
        <v>103</v>
      </c>
      <c r="T68" s="27" t="s">
        <v>135</v>
      </c>
    </row>
    <row r="69" spans="1:20" s="8" customFormat="1" ht="26.25">
      <c r="A69" s="25">
        <v>102</v>
      </c>
      <c r="B69" s="27" t="s">
        <v>136</v>
      </c>
      <c r="C69" s="27"/>
      <c r="D69" s="25">
        <v>102</v>
      </c>
      <c r="E69" s="27" t="s">
        <v>136</v>
      </c>
      <c r="F69" s="24"/>
      <c r="G69" s="25">
        <v>102</v>
      </c>
      <c r="H69" s="27" t="s">
        <v>136</v>
      </c>
      <c r="I69" s="24"/>
      <c r="J69" s="25">
        <v>102</v>
      </c>
      <c r="K69" s="27" t="s">
        <v>136</v>
      </c>
      <c r="L69" s="24"/>
      <c r="M69" s="25">
        <v>102</v>
      </c>
      <c r="N69" s="27" t="s">
        <v>136</v>
      </c>
      <c r="O69" s="24"/>
      <c r="P69" s="25">
        <v>102</v>
      </c>
      <c r="Q69" s="27" t="s">
        <v>136</v>
      </c>
      <c r="R69" s="24"/>
      <c r="S69" s="25">
        <v>102</v>
      </c>
      <c r="T69" s="27" t="s">
        <v>136</v>
      </c>
    </row>
    <row r="70" spans="1:20" s="8" customFormat="1">
      <c r="A70" s="25">
        <v>101</v>
      </c>
      <c r="B70" s="27" t="s">
        <v>137</v>
      </c>
      <c r="C70" s="27"/>
      <c r="D70" s="25">
        <v>101</v>
      </c>
      <c r="E70" s="27" t="s">
        <v>137</v>
      </c>
      <c r="F70" s="24"/>
      <c r="G70" s="25">
        <v>101</v>
      </c>
      <c r="H70" s="27" t="s">
        <v>137</v>
      </c>
      <c r="I70" s="24"/>
      <c r="J70" s="25">
        <v>101</v>
      </c>
      <c r="K70" s="27" t="s">
        <v>137</v>
      </c>
      <c r="L70" s="24"/>
      <c r="M70" s="25">
        <v>101</v>
      </c>
      <c r="N70" s="27" t="s">
        <v>137</v>
      </c>
      <c r="O70" s="24"/>
      <c r="P70" s="25">
        <v>101</v>
      </c>
      <c r="Q70" s="27" t="s">
        <v>137</v>
      </c>
      <c r="R70" s="24"/>
      <c r="S70" s="25">
        <v>101</v>
      </c>
      <c r="T70" s="27" t="s">
        <v>137</v>
      </c>
    </row>
    <row r="71" spans="1:20" s="8" customFormat="1">
      <c r="A71" s="25">
        <v>100</v>
      </c>
      <c r="B71" s="27" t="s">
        <v>138</v>
      </c>
      <c r="C71" s="27"/>
      <c r="D71" s="25">
        <v>100</v>
      </c>
      <c r="E71" s="27" t="s">
        <v>138</v>
      </c>
      <c r="F71" s="24"/>
      <c r="G71" s="25">
        <v>100</v>
      </c>
      <c r="H71" s="27" t="s">
        <v>138</v>
      </c>
      <c r="I71" s="24"/>
      <c r="J71" s="25">
        <v>100</v>
      </c>
      <c r="K71" s="27" t="s">
        <v>138</v>
      </c>
      <c r="L71" s="24"/>
      <c r="M71" s="25">
        <v>100</v>
      </c>
      <c r="N71" s="27" t="s">
        <v>138</v>
      </c>
      <c r="O71" s="24"/>
      <c r="P71" s="25">
        <v>100</v>
      </c>
      <c r="Q71" s="27" t="s">
        <v>138</v>
      </c>
      <c r="R71" s="24"/>
      <c r="S71" s="25">
        <v>100</v>
      </c>
      <c r="T71" s="27" t="s">
        <v>138</v>
      </c>
    </row>
    <row r="72" spans="1:20" s="8" customFormat="1" ht="26.25">
      <c r="A72" s="25">
        <v>99</v>
      </c>
      <c r="B72" s="27" t="s">
        <v>139</v>
      </c>
      <c r="C72" s="27"/>
      <c r="D72" s="25">
        <v>99</v>
      </c>
      <c r="E72" s="27" t="s">
        <v>139</v>
      </c>
      <c r="F72" s="24"/>
      <c r="G72" s="25">
        <v>99</v>
      </c>
      <c r="H72" s="27" t="s">
        <v>139</v>
      </c>
      <c r="I72" s="24"/>
      <c r="J72" s="25">
        <v>99</v>
      </c>
      <c r="K72" s="27" t="s">
        <v>139</v>
      </c>
      <c r="L72" s="24"/>
      <c r="M72" s="25">
        <v>99</v>
      </c>
      <c r="N72" s="27" t="s">
        <v>139</v>
      </c>
      <c r="O72" s="24"/>
      <c r="P72" s="25">
        <v>99</v>
      </c>
      <c r="Q72" s="27" t="s">
        <v>139</v>
      </c>
      <c r="R72" s="24"/>
      <c r="S72" s="25">
        <v>99</v>
      </c>
      <c r="T72" s="27" t="s">
        <v>139</v>
      </c>
    </row>
    <row r="73" spans="1:20" s="8" customFormat="1">
      <c r="A73" s="25">
        <v>98</v>
      </c>
      <c r="B73" s="27" t="s">
        <v>140</v>
      </c>
      <c r="C73" s="27"/>
      <c r="D73" s="25">
        <v>98</v>
      </c>
      <c r="E73" s="27" t="s">
        <v>140</v>
      </c>
      <c r="F73" s="24"/>
      <c r="G73" s="25">
        <v>98</v>
      </c>
      <c r="H73" s="27" t="s">
        <v>140</v>
      </c>
      <c r="I73" s="24"/>
      <c r="J73" s="25">
        <v>98</v>
      </c>
      <c r="K73" s="27" t="s">
        <v>140</v>
      </c>
      <c r="L73" s="24"/>
      <c r="M73" s="25">
        <v>98</v>
      </c>
      <c r="N73" s="27" t="s">
        <v>140</v>
      </c>
      <c r="O73" s="24"/>
      <c r="P73" s="25">
        <v>98</v>
      </c>
      <c r="Q73" s="27" t="s">
        <v>140</v>
      </c>
      <c r="R73" s="24"/>
      <c r="S73" s="25">
        <v>98</v>
      </c>
      <c r="T73" s="27" t="s">
        <v>140</v>
      </c>
    </row>
    <row r="74" spans="1:20" s="8" customFormat="1">
      <c r="A74" s="25">
        <v>97</v>
      </c>
      <c r="B74" s="27" t="s">
        <v>141</v>
      </c>
      <c r="C74" s="27"/>
      <c r="D74" s="25">
        <v>97</v>
      </c>
      <c r="E74" s="27" t="s">
        <v>141</v>
      </c>
      <c r="F74" s="24"/>
      <c r="G74" s="25">
        <v>97</v>
      </c>
      <c r="H74" s="27" t="s">
        <v>141</v>
      </c>
      <c r="I74" s="24"/>
      <c r="J74" s="25">
        <v>97</v>
      </c>
      <c r="K74" s="27" t="s">
        <v>141</v>
      </c>
      <c r="L74" s="24"/>
      <c r="M74" s="25">
        <v>97</v>
      </c>
      <c r="N74" s="27" t="s">
        <v>141</v>
      </c>
      <c r="O74" s="24"/>
      <c r="P74" s="25">
        <v>97</v>
      </c>
      <c r="Q74" s="27" t="s">
        <v>141</v>
      </c>
      <c r="R74" s="24"/>
      <c r="S74" s="25">
        <v>97</v>
      </c>
      <c r="T74" s="27" t="s">
        <v>141</v>
      </c>
    </row>
    <row r="75" spans="1:20" s="8" customFormat="1">
      <c r="A75" s="25">
        <v>96</v>
      </c>
      <c r="B75" s="27" t="s">
        <v>142</v>
      </c>
      <c r="C75" s="27"/>
      <c r="D75" s="25">
        <v>96</v>
      </c>
      <c r="E75" s="27" t="s">
        <v>142</v>
      </c>
      <c r="F75" s="24"/>
      <c r="G75" s="25">
        <v>96</v>
      </c>
      <c r="H75" s="27" t="s">
        <v>142</v>
      </c>
      <c r="I75" s="24"/>
      <c r="J75" s="25">
        <v>96</v>
      </c>
      <c r="K75" s="27" t="s">
        <v>142</v>
      </c>
      <c r="L75" s="24"/>
      <c r="M75" s="25">
        <v>96</v>
      </c>
      <c r="N75" s="27" t="s">
        <v>142</v>
      </c>
      <c r="O75" s="24"/>
      <c r="P75" s="25">
        <v>96</v>
      </c>
      <c r="Q75" s="27" t="s">
        <v>142</v>
      </c>
      <c r="R75" s="24"/>
      <c r="S75" s="25">
        <v>96</v>
      </c>
      <c r="T75" s="27" t="s">
        <v>142</v>
      </c>
    </row>
    <row r="76" spans="1:20" s="8" customFormat="1">
      <c r="A76" s="25">
        <v>95</v>
      </c>
      <c r="B76" s="27" t="s">
        <v>143</v>
      </c>
      <c r="C76" s="27"/>
      <c r="D76" s="25">
        <v>95</v>
      </c>
      <c r="E76" s="27" t="s">
        <v>143</v>
      </c>
      <c r="F76" s="24"/>
      <c r="G76" s="25">
        <v>95</v>
      </c>
      <c r="H76" s="27" t="s">
        <v>143</v>
      </c>
      <c r="I76" s="24"/>
      <c r="J76" s="25">
        <v>95</v>
      </c>
      <c r="K76" s="27" t="s">
        <v>143</v>
      </c>
      <c r="L76" s="24"/>
      <c r="M76" s="25">
        <v>95</v>
      </c>
      <c r="N76" s="27" t="s">
        <v>143</v>
      </c>
      <c r="O76" s="24"/>
      <c r="P76" s="25">
        <v>95</v>
      </c>
      <c r="Q76" s="27" t="s">
        <v>143</v>
      </c>
      <c r="R76" s="24"/>
      <c r="S76" s="25">
        <v>95</v>
      </c>
      <c r="T76" s="27" t="s">
        <v>143</v>
      </c>
    </row>
    <row r="77" spans="1:20" s="8" customFormat="1">
      <c r="A77" s="25">
        <v>94</v>
      </c>
      <c r="B77" s="27" t="s">
        <v>144</v>
      </c>
      <c r="C77" s="27"/>
      <c r="D77" s="25">
        <v>94</v>
      </c>
      <c r="E77" s="27" t="s">
        <v>144</v>
      </c>
      <c r="F77" s="24"/>
      <c r="G77" s="25">
        <v>94</v>
      </c>
      <c r="H77" s="27" t="s">
        <v>144</v>
      </c>
      <c r="I77" s="24"/>
      <c r="J77" s="25">
        <v>94</v>
      </c>
      <c r="K77" s="27" t="s">
        <v>144</v>
      </c>
      <c r="L77" s="24"/>
      <c r="M77" s="25">
        <v>94</v>
      </c>
      <c r="N77" s="27" t="s">
        <v>144</v>
      </c>
      <c r="O77" s="24"/>
      <c r="P77" s="25">
        <v>94</v>
      </c>
      <c r="Q77" s="27" t="s">
        <v>144</v>
      </c>
      <c r="R77" s="24"/>
      <c r="S77" s="25">
        <v>94</v>
      </c>
      <c r="T77" s="27" t="s">
        <v>144</v>
      </c>
    </row>
    <row r="78" spans="1:20" s="8" customFormat="1">
      <c r="A78" s="25">
        <v>93</v>
      </c>
      <c r="B78" s="27" t="s">
        <v>145</v>
      </c>
      <c r="C78" s="27"/>
      <c r="D78" s="25">
        <v>93</v>
      </c>
      <c r="E78" s="27" t="s">
        <v>145</v>
      </c>
      <c r="F78" s="24"/>
      <c r="G78" s="25">
        <v>93</v>
      </c>
      <c r="H78" s="27" t="s">
        <v>145</v>
      </c>
      <c r="I78" s="24"/>
      <c r="J78" s="25">
        <v>93</v>
      </c>
      <c r="K78" s="27" t="s">
        <v>145</v>
      </c>
      <c r="L78" s="24"/>
      <c r="M78" s="25">
        <v>93</v>
      </c>
      <c r="N78" s="27" t="s">
        <v>145</v>
      </c>
      <c r="O78" s="24"/>
      <c r="P78" s="25">
        <v>93</v>
      </c>
      <c r="Q78" s="27" t="s">
        <v>145</v>
      </c>
      <c r="R78" s="24"/>
      <c r="S78" s="25">
        <v>93</v>
      </c>
      <c r="T78" s="27" t="s">
        <v>145</v>
      </c>
    </row>
    <row r="79" spans="1:20" s="8" customFormat="1">
      <c r="A79" s="25">
        <v>92</v>
      </c>
      <c r="B79" s="27" t="s">
        <v>146</v>
      </c>
      <c r="C79" s="27"/>
      <c r="D79" s="25">
        <v>92</v>
      </c>
      <c r="E79" s="27" t="s">
        <v>146</v>
      </c>
      <c r="F79" s="24"/>
      <c r="G79" s="25">
        <v>92</v>
      </c>
      <c r="H79" s="27" t="s">
        <v>146</v>
      </c>
      <c r="I79" s="24"/>
      <c r="J79" s="25">
        <v>92</v>
      </c>
      <c r="K79" s="27" t="s">
        <v>146</v>
      </c>
      <c r="L79" s="24"/>
      <c r="M79" s="25">
        <v>92</v>
      </c>
      <c r="N79" s="27" t="s">
        <v>146</v>
      </c>
      <c r="O79" s="24"/>
      <c r="P79" s="25">
        <v>92</v>
      </c>
      <c r="Q79" s="27" t="s">
        <v>146</v>
      </c>
      <c r="R79" s="24"/>
      <c r="S79" s="25">
        <v>92</v>
      </c>
      <c r="T79" s="27" t="s">
        <v>146</v>
      </c>
    </row>
    <row r="80" spans="1:20" s="8" customFormat="1">
      <c r="A80" s="25">
        <v>91</v>
      </c>
      <c r="B80" s="27" t="s">
        <v>147</v>
      </c>
      <c r="C80" s="27"/>
      <c r="D80" s="25">
        <v>91</v>
      </c>
      <c r="E80" s="27" t="s">
        <v>147</v>
      </c>
      <c r="F80" s="24"/>
      <c r="G80" s="25">
        <v>91</v>
      </c>
      <c r="H80" s="27" t="s">
        <v>147</v>
      </c>
      <c r="I80" s="24"/>
      <c r="J80" s="25">
        <v>91</v>
      </c>
      <c r="K80" s="27" t="s">
        <v>147</v>
      </c>
      <c r="L80" s="24"/>
      <c r="M80" s="25">
        <v>91</v>
      </c>
      <c r="N80" s="27" t="s">
        <v>147</v>
      </c>
      <c r="O80" s="24"/>
      <c r="P80" s="25">
        <v>91</v>
      </c>
      <c r="Q80" s="27" t="s">
        <v>147</v>
      </c>
      <c r="R80" s="24"/>
      <c r="S80" s="25">
        <v>91</v>
      </c>
      <c r="T80" s="27" t="s">
        <v>147</v>
      </c>
    </row>
    <row r="81" spans="1:20" s="8" customFormat="1">
      <c r="A81" s="25">
        <v>90</v>
      </c>
      <c r="B81" s="27" t="s">
        <v>148</v>
      </c>
      <c r="C81" s="27"/>
      <c r="D81" s="25">
        <v>90</v>
      </c>
      <c r="E81" s="27" t="s">
        <v>148</v>
      </c>
      <c r="F81" s="24"/>
      <c r="G81" s="25">
        <v>90</v>
      </c>
      <c r="H81" s="27" t="s">
        <v>148</v>
      </c>
      <c r="I81" s="24"/>
      <c r="J81" s="25">
        <v>90</v>
      </c>
      <c r="K81" s="27" t="s">
        <v>148</v>
      </c>
      <c r="L81" s="24"/>
      <c r="M81" s="25">
        <v>90</v>
      </c>
      <c r="N81" s="27" t="s">
        <v>148</v>
      </c>
      <c r="O81" s="24"/>
      <c r="P81" s="25">
        <v>90</v>
      </c>
      <c r="Q81" s="27" t="s">
        <v>148</v>
      </c>
      <c r="R81" s="24"/>
      <c r="S81" s="25">
        <v>90</v>
      </c>
      <c r="T81" s="27" t="s">
        <v>148</v>
      </c>
    </row>
    <row r="82" spans="1:20" s="8" customFormat="1">
      <c r="A82" s="25">
        <v>89</v>
      </c>
      <c r="B82" s="27" t="s">
        <v>149</v>
      </c>
      <c r="C82" s="27"/>
      <c r="D82" s="25">
        <v>89</v>
      </c>
      <c r="E82" s="27" t="s">
        <v>149</v>
      </c>
      <c r="F82" s="24"/>
      <c r="G82" s="25">
        <v>89</v>
      </c>
      <c r="H82" s="27" t="s">
        <v>149</v>
      </c>
      <c r="I82" s="24"/>
      <c r="J82" s="25">
        <v>89</v>
      </c>
      <c r="K82" s="27" t="s">
        <v>149</v>
      </c>
      <c r="L82" s="24"/>
      <c r="M82" s="25">
        <v>89</v>
      </c>
      <c r="N82" s="27" t="s">
        <v>149</v>
      </c>
      <c r="O82" s="24"/>
      <c r="P82" s="25">
        <v>89</v>
      </c>
      <c r="Q82" s="27" t="s">
        <v>149</v>
      </c>
      <c r="R82" s="24"/>
      <c r="S82" s="25">
        <v>89</v>
      </c>
      <c r="T82" s="27" t="s">
        <v>149</v>
      </c>
    </row>
    <row r="83" spans="1:20" s="8" customFormat="1">
      <c r="A83" s="25">
        <v>88</v>
      </c>
      <c r="B83" s="27" t="s">
        <v>150</v>
      </c>
      <c r="C83" s="27"/>
      <c r="D83" s="25">
        <v>88</v>
      </c>
      <c r="E83" s="27" t="s">
        <v>150</v>
      </c>
      <c r="F83" s="24"/>
      <c r="G83" s="25">
        <v>88</v>
      </c>
      <c r="H83" s="27" t="s">
        <v>150</v>
      </c>
      <c r="I83" s="24"/>
      <c r="J83" s="25">
        <v>88</v>
      </c>
      <c r="K83" s="27" t="s">
        <v>150</v>
      </c>
      <c r="L83" s="24"/>
      <c r="M83" s="25">
        <v>88</v>
      </c>
      <c r="N83" s="27" t="s">
        <v>150</v>
      </c>
      <c r="O83" s="24"/>
      <c r="P83" s="25">
        <v>88</v>
      </c>
      <c r="Q83" s="27" t="s">
        <v>150</v>
      </c>
      <c r="R83" s="24"/>
      <c r="S83" s="25">
        <v>88</v>
      </c>
      <c r="T83" s="27" t="s">
        <v>150</v>
      </c>
    </row>
    <row r="84" spans="1:20" s="8" customFormat="1">
      <c r="A84" s="25">
        <v>87</v>
      </c>
      <c r="B84" s="27" t="s">
        <v>151</v>
      </c>
      <c r="C84" s="27"/>
      <c r="D84" s="25">
        <v>87</v>
      </c>
      <c r="E84" s="27" t="s">
        <v>151</v>
      </c>
      <c r="F84" s="24"/>
      <c r="G84" s="25">
        <v>87</v>
      </c>
      <c r="H84" s="27" t="s">
        <v>151</v>
      </c>
      <c r="I84" s="24"/>
      <c r="J84" s="25">
        <v>87</v>
      </c>
      <c r="K84" s="27" t="s">
        <v>151</v>
      </c>
      <c r="L84" s="24"/>
      <c r="M84" s="25">
        <v>87</v>
      </c>
      <c r="N84" s="27" t="s">
        <v>151</v>
      </c>
      <c r="O84" s="24"/>
      <c r="P84" s="25">
        <v>87</v>
      </c>
      <c r="Q84" s="27" t="s">
        <v>151</v>
      </c>
      <c r="R84" s="24"/>
      <c r="S84" s="25">
        <v>87</v>
      </c>
      <c r="T84" s="27" t="s">
        <v>151</v>
      </c>
    </row>
    <row r="85" spans="1:20" s="8" customFormat="1">
      <c r="A85" s="25">
        <v>86</v>
      </c>
      <c r="B85" s="27" t="s">
        <v>152</v>
      </c>
      <c r="C85" s="27"/>
      <c r="D85" s="25">
        <v>86</v>
      </c>
      <c r="E85" s="27" t="s">
        <v>152</v>
      </c>
      <c r="F85" s="24"/>
      <c r="G85" s="25">
        <v>86</v>
      </c>
      <c r="H85" s="27" t="s">
        <v>152</v>
      </c>
      <c r="I85" s="24"/>
      <c r="J85" s="25">
        <v>86</v>
      </c>
      <c r="K85" s="27" t="s">
        <v>152</v>
      </c>
      <c r="L85" s="24"/>
      <c r="M85" s="25">
        <v>86</v>
      </c>
      <c r="N85" s="27" t="s">
        <v>152</v>
      </c>
      <c r="O85" s="24"/>
      <c r="P85" s="25">
        <v>86</v>
      </c>
      <c r="Q85" s="27" t="s">
        <v>152</v>
      </c>
      <c r="R85" s="24"/>
      <c r="S85" s="25">
        <v>86</v>
      </c>
      <c r="T85" s="27" t="s">
        <v>152</v>
      </c>
    </row>
    <row r="86" spans="1:20" s="8" customFormat="1">
      <c r="A86" s="25">
        <v>85</v>
      </c>
      <c r="B86" s="27" t="s">
        <v>153</v>
      </c>
      <c r="C86" s="27"/>
      <c r="D86" s="25">
        <v>85</v>
      </c>
      <c r="E86" s="27" t="s">
        <v>153</v>
      </c>
      <c r="F86" s="24"/>
      <c r="G86" s="25">
        <v>85</v>
      </c>
      <c r="H86" s="27" t="s">
        <v>153</v>
      </c>
      <c r="I86" s="24"/>
      <c r="J86" s="25">
        <v>85</v>
      </c>
      <c r="K86" s="27" t="s">
        <v>153</v>
      </c>
      <c r="L86" s="24"/>
      <c r="M86" s="25">
        <v>85</v>
      </c>
      <c r="N86" s="27" t="s">
        <v>153</v>
      </c>
      <c r="O86" s="24"/>
      <c r="P86" s="25">
        <v>85</v>
      </c>
      <c r="Q86" s="27" t="s">
        <v>153</v>
      </c>
      <c r="R86" s="24"/>
      <c r="S86" s="25">
        <v>85</v>
      </c>
      <c r="T86" s="27" t="s">
        <v>153</v>
      </c>
    </row>
    <row r="87" spans="1:20" s="8" customFormat="1">
      <c r="A87" s="25">
        <v>84</v>
      </c>
      <c r="B87" s="27" t="s">
        <v>154</v>
      </c>
      <c r="C87" s="27"/>
      <c r="D87" s="25">
        <v>84</v>
      </c>
      <c r="E87" s="27" t="s">
        <v>154</v>
      </c>
      <c r="F87" s="24"/>
      <c r="G87" s="25">
        <v>84</v>
      </c>
      <c r="H87" s="27" t="s">
        <v>154</v>
      </c>
      <c r="I87" s="24"/>
      <c r="J87" s="25">
        <v>84</v>
      </c>
      <c r="K87" s="27" t="s">
        <v>154</v>
      </c>
      <c r="L87" s="24"/>
      <c r="M87" s="25">
        <v>84</v>
      </c>
      <c r="N87" s="27" t="s">
        <v>154</v>
      </c>
      <c r="O87" s="24"/>
      <c r="P87" s="25">
        <v>84</v>
      </c>
      <c r="Q87" s="27" t="s">
        <v>154</v>
      </c>
      <c r="R87" s="24"/>
      <c r="S87" s="25">
        <v>84</v>
      </c>
      <c r="T87" s="27" t="s">
        <v>154</v>
      </c>
    </row>
    <row r="88" spans="1:20" s="8" customFormat="1">
      <c r="A88" s="25">
        <v>83</v>
      </c>
      <c r="B88" s="27" t="s">
        <v>155</v>
      </c>
      <c r="C88" s="27"/>
      <c r="D88" s="25">
        <v>83</v>
      </c>
      <c r="E88" s="27" t="s">
        <v>155</v>
      </c>
      <c r="F88" s="24"/>
      <c r="G88" s="25">
        <v>83</v>
      </c>
      <c r="H88" s="27" t="s">
        <v>155</v>
      </c>
      <c r="I88" s="24"/>
      <c r="J88" s="25">
        <v>83</v>
      </c>
      <c r="K88" s="27" t="s">
        <v>155</v>
      </c>
      <c r="L88" s="24"/>
      <c r="M88" s="25">
        <v>83</v>
      </c>
      <c r="N88" s="27" t="s">
        <v>155</v>
      </c>
      <c r="O88" s="24"/>
      <c r="P88" s="25">
        <v>83</v>
      </c>
      <c r="Q88" s="27" t="s">
        <v>155</v>
      </c>
      <c r="R88" s="24"/>
      <c r="S88" s="25">
        <v>83</v>
      </c>
      <c r="T88" s="27" t="s">
        <v>155</v>
      </c>
    </row>
    <row r="89" spans="1:20" s="8" customFormat="1">
      <c r="A89" s="25">
        <v>82</v>
      </c>
      <c r="B89" s="27" t="s">
        <v>156</v>
      </c>
      <c r="C89" s="27"/>
      <c r="D89" s="25">
        <v>82</v>
      </c>
      <c r="E89" s="27" t="s">
        <v>156</v>
      </c>
      <c r="F89" s="24"/>
      <c r="G89" s="25">
        <v>82</v>
      </c>
      <c r="H89" s="27" t="s">
        <v>156</v>
      </c>
      <c r="I89" s="24"/>
      <c r="J89" s="25">
        <v>82</v>
      </c>
      <c r="K89" s="27" t="s">
        <v>156</v>
      </c>
      <c r="L89" s="24"/>
      <c r="M89" s="25">
        <v>82</v>
      </c>
      <c r="N89" s="27" t="s">
        <v>156</v>
      </c>
      <c r="O89" s="24"/>
      <c r="P89" s="25">
        <v>82</v>
      </c>
      <c r="Q89" s="27" t="s">
        <v>156</v>
      </c>
      <c r="R89" s="24"/>
      <c r="S89" s="25">
        <v>82</v>
      </c>
      <c r="T89" s="27" t="s">
        <v>156</v>
      </c>
    </row>
    <row r="90" spans="1:20" s="8" customFormat="1">
      <c r="A90" s="25">
        <v>81</v>
      </c>
      <c r="B90" s="27" t="s">
        <v>157</v>
      </c>
      <c r="C90" s="27"/>
      <c r="D90" s="25">
        <v>81</v>
      </c>
      <c r="E90" s="27" t="s">
        <v>157</v>
      </c>
      <c r="F90" s="24"/>
      <c r="G90" s="25">
        <v>81</v>
      </c>
      <c r="H90" s="27" t="s">
        <v>157</v>
      </c>
      <c r="I90" s="24"/>
      <c r="J90" s="25">
        <v>81</v>
      </c>
      <c r="K90" s="27" t="s">
        <v>157</v>
      </c>
      <c r="L90" s="24"/>
      <c r="M90" s="25">
        <v>81</v>
      </c>
      <c r="N90" s="27" t="s">
        <v>157</v>
      </c>
      <c r="O90" s="24"/>
      <c r="P90" s="25">
        <v>81</v>
      </c>
      <c r="Q90" s="27" t="s">
        <v>157</v>
      </c>
      <c r="R90" s="24"/>
      <c r="S90" s="25">
        <v>81</v>
      </c>
      <c r="T90" s="27" t="s">
        <v>157</v>
      </c>
    </row>
    <row r="91" spans="1:20" s="8" customFormat="1">
      <c r="A91" s="25">
        <v>80</v>
      </c>
      <c r="B91" s="27" t="s">
        <v>158</v>
      </c>
      <c r="C91" s="27"/>
      <c r="D91" s="25">
        <v>80</v>
      </c>
      <c r="E91" s="27" t="s">
        <v>158</v>
      </c>
      <c r="F91" s="24"/>
      <c r="G91" s="25">
        <v>80</v>
      </c>
      <c r="H91" s="27" t="s">
        <v>158</v>
      </c>
      <c r="I91" s="24"/>
      <c r="J91" s="25">
        <v>80</v>
      </c>
      <c r="K91" s="27" t="s">
        <v>158</v>
      </c>
      <c r="L91" s="24"/>
      <c r="M91" s="25">
        <v>80</v>
      </c>
      <c r="N91" s="27" t="s">
        <v>158</v>
      </c>
      <c r="O91" s="24"/>
      <c r="P91" s="25">
        <v>80</v>
      </c>
      <c r="Q91" s="27" t="s">
        <v>158</v>
      </c>
      <c r="R91" s="24"/>
      <c r="S91" s="25">
        <v>80</v>
      </c>
      <c r="T91" s="27" t="s">
        <v>158</v>
      </c>
    </row>
    <row r="92" spans="1:20" s="8" customFormat="1">
      <c r="A92" s="25">
        <v>79</v>
      </c>
      <c r="B92" s="27" t="s">
        <v>159</v>
      </c>
      <c r="C92" s="27"/>
      <c r="D92" s="25">
        <v>79</v>
      </c>
      <c r="E92" s="27" t="s">
        <v>159</v>
      </c>
      <c r="F92" s="24"/>
      <c r="G92" s="25">
        <v>79</v>
      </c>
      <c r="H92" s="27" t="s">
        <v>159</v>
      </c>
      <c r="I92" s="24"/>
      <c r="J92" s="25">
        <v>79</v>
      </c>
      <c r="K92" s="27" t="s">
        <v>159</v>
      </c>
      <c r="L92" s="24"/>
      <c r="M92" s="25">
        <v>79</v>
      </c>
      <c r="N92" s="27" t="s">
        <v>159</v>
      </c>
      <c r="O92" s="24"/>
      <c r="P92" s="25">
        <v>79</v>
      </c>
      <c r="Q92" s="27" t="s">
        <v>159</v>
      </c>
      <c r="R92" s="24"/>
      <c r="S92" s="25">
        <v>79</v>
      </c>
      <c r="T92" s="27" t="s">
        <v>159</v>
      </c>
    </row>
    <row r="93" spans="1:20" s="8" customFormat="1">
      <c r="A93" s="25">
        <v>78</v>
      </c>
      <c r="B93" s="27" t="s">
        <v>160</v>
      </c>
      <c r="C93" s="27"/>
      <c r="D93" s="25">
        <v>78</v>
      </c>
      <c r="E93" s="27" t="s">
        <v>160</v>
      </c>
      <c r="F93" s="24"/>
      <c r="G93" s="25">
        <v>78</v>
      </c>
      <c r="H93" s="27" t="s">
        <v>160</v>
      </c>
      <c r="I93" s="24"/>
      <c r="J93" s="25">
        <v>78</v>
      </c>
      <c r="K93" s="27" t="s">
        <v>160</v>
      </c>
      <c r="L93" s="24"/>
      <c r="M93" s="25">
        <v>78</v>
      </c>
      <c r="N93" s="27" t="s">
        <v>160</v>
      </c>
      <c r="O93" s="24"/>
      <c r="P93" s="25">
        <v>78</v>
      </c>
      <c r="Q93" s="27" t="s">
        <v>160</v>
      </c>
      <c r="R93" s="24"/>
      <c r="S93" s="25">
        <v>78</v>
      </c>
      <c r="T93" s="27" t="s">
        <v>160</v>
      </c>
    </row>
    <row r="94" spans="1:20" s="8" customFormat="1">
      <c r="A94" s="25">
        <v>77</v>
      </c>
      <c r="B94" s="27" t="s">
        <v>161</v>
      </c>
      <c r="C94" s="27"/>
      <c r="D94" s="25">
        <v>77</v>
      </c>
      <c r="E94" s="27" t="s">
        <v>161</v>
      </c>
      <c r="F94" s="24"/>
      <c r="G94" s="25">
        <v>77</v>
      </c>
      <c r="H94" s="27" t="s">
        <v>161</v>
      </c>
      <c r="I94" s="24"/>
      <c r="J94" s="25">
        <v>77</v>
      </c>
      <c r="K94" s="27" t="s">
        <v>161</v>
      </c>
      <c r="L94" s="24"/>
      <c r="M94" s="25">
        <v>77</v>
      </c>
      <c r="N94" s="27" t="s">
        <v>161</v>
      </c>
      <c r="O94" s="24"/>
      <c r="P94" s="25">
        <v>77</v>
      </c>
      <c r="Q94" s="27" t="s">
        <v>161</v>
      </c>
      <c r="R94" s="24"/>
      <c r="S94" s="25">
        <v>77</v>
      </c>
      <c r="T94" s="27" t="s">
        <v>161</v>
      </c>
    </row>
    <row r="95" spans="1:20" s="8" customFormat="1">
      <c r="A95" s="25">
        <v>76</v>
      </c>
      <c r="B95" s="27" t="s">
        <v>162</v>
      </c>
      <c r="C95" s="27"/>
      <c r="D95" s="25">
        <v>76</v>
      </c>
      <c r="E95" s="27" t="s">
        <v>162</v>
      </c>
      <c r="F95" s="24"/>
      <c r="G95" s="25">
        <v>76</v>
      </c>
      <c r="H95" s="27" t="s">
        <v>162</v>
      </c>
      <c r="I95" s="24"/>
      <c r="J95" s="25">
        <v>76</v>
      </c>
      <c r="K95" s="27" t="s">
        <v>162</v>
      </c>
      <c r="L95" s="24"/>
      <c r="M95" s="25">
        <v>76</v>
      </c>
      <c r="N95" s="27" t="s">
        <v>162</v>
      </c>
      <c r="O95" s="24"/>
      <c r="P95" s="25">
        <v>76</v>
      </c>
      <c r="Q95" s="27" t="s">
        <v>162</v>
      </c>
      <c r="R95" s="24"/>
      <c r="S95" s="25">
        <v>76</v>
      </c>
      <c r="T95" s="27" t="s">
        <v>162</v>
      </c>
    </row>
    <row r="96" spans="1:20" s="8" customFormat="1">
      <c r="A96" s="25">
        <v>75</v>
      </c>
      <c r="B96" s="27" t="s">
        <v>163</v>
      </c>
      <c r="C96" s="27"/>
      <c r="D96" s="25">
        <v>75</v>
      </c>
      <c r="E96" s="27" t="s">
        <v>163</v>
      </c>
      <c r="F96" s="24"/>
      <c r="G96" s="25">
        <v>75</v>
      </c>
      <c r="H96" s="27" t="s">
        <v>163</v>
      </c>
      <c r="I96" s="24"/>
      <c r="J96" s="25">
        <v>75</v>
      </c>
      <c r="K96" s="27" t="s">
        <v>163</v>
      </c>
      <c r="L96" s="24"/>
      <c r="M96" s="25">
        <v>75</v>
      </c>
      <c r="N96" s="27" t="s">
        <v>163</v>
      </c>
      <c r="O96" s="24"/>
      <c r="P96" s="25">
        <v>75</v>
      </c>
      <c r="Q96" s="27" t="s">
        <v>163</v>
      </c>
      <c r="R96" s="24"/>
      <c r="S96" s="25">
        <v>75</v>
      </c>
      <c r="T96" s="27" t="s">
        <v>163</v>
      </c>
    </row>
    <row r="97" spans="1:20" s="8" customFormat="1">
      <c r="A97" s="25">
        <v>74</v>
      </c>
      <c r="B97" s="27" t="s">
        <v>164</v>
      </c>
      <c r="C97" s="27"/>
      <c r="D97" s="25">
        <v>74</v>
      </c>
      <c r="E97" s="27" t="s">
        <v>164</v>
      </c>
      <c r="F97" s="24"/>
      <c r="G97" s="25">
        <v>74</v>
      </c>
      <c r="H97" s="27" t="s">
        <v>164</v>
      </c>
      <c r="I97" s="24"/>
      <c r="J97" s="25">
        <v>74</v>
      </c>
      <c r="K97" s="27" t="s">
        <v>164</v>
      </c>
      <c r="L97" s="24"/>
      <c r="M97" s="25">
        <v>74</v>
      </c>
      <c r="N97" s="27" t="s">
        <v>164</v>
      </c>
      <c r="O97" s="24"/>
      <c r="P97" s="25">
        <v>74</v>
      </c>
      <c r="Q97" s="27" t="s">
        <v>164</v>
      </c>
      <c r="R97" s="24"/>
      <c r="S97" s="25">
        <v>74</v>
      </c>
      <c r="T97" s="27" t="s">
        <v>164</v>
      </c>
    </row>
    <row r="98" spans="1:20" s="8" customFormat="1">
      <c r="A98" s="25">
        <v>73</v>
      </c>
      <c r="B98" s="27" t="s">
        <v>165</v>
      </c>
      <c r="C98" s="27"/>
      <c r="D98" s="25">
        <v>73</v>
      </c>
      <c r="E98" s="27" t="s">
        <v>165</v>
      </c>
      <c r="F98" s="24"/>
      <c r="G98" s="25">
        <v>73</v>
      </c>
      <c r="H98" s="27" t="s">
        <v>165</v>
      </c>
      <c r="I98" s="24"/>
      <c r="J98" s="25">
        <v>73</v>
      </c>
      <c r="K98" s="27" t="s">
        <v>165</v>
      </c>
      <c r="L98" s="24"/>
      <c r="M98" s="25">
        <v>73</v>
      </c>
      <c r="N98" s="27" t="s">
        <v>165</v>
      </c>
      <c r="O98" s="24"/>
      <c r="P98" s="25">
        <v>73</v>
      </c>
      <c r="Q98" s="27" t="s">
        <v>165</v>
      </c>
      <c r="R98" s="24"/>
      <c r="S98" s="25">
        <v>73</v>
      </c>
      <c r="T98" s="27" t="s">
        <v>165</v>
      </c>
    </row>
    <row r="99" spans="1:20" s="8" customFormat="1">
      <c r="A99" s="25">
        <v>72</v>
      </c>
      <c r="B99" s="27" t="s">
        <v>166</v>
      </c>
      <c r="C99" s="27"/>
      <c r="D99" s="25">
        <v>72</v>
      </c>
      <c r="E99" s="27" t="s">
        <v>166</v>
      </c>
      <c r="F99" s="24"/>
      <c r="G99" s="25">
        <v>72</v>
      </c>
      <c r="H99" s="27" t="s">
        <v>166</v>
      </c>
      <c r="I99" s="24"/>
      <c r="J99" s="25">
        <v>72</v>
      </c>
      <c r="K99" s="27" t="s">
        <v>166</v>
      </c>
      <c r="L99" s="24"/>
      <c r="M99" s="25">
        <v>72</v>
      </c>
      <c r="N99" s="27" t="s">
        <v>166</v>
      </c>
      <c r="O99" s="24"/>
      <c r="P99" s="25">
        <v>72</v>
      </c>
      <c r="Q99" s="27" t="s">
        <v>166</v>
      </c>
      <c r="R99" s="24"/>
      <c r="S99" s="25">
        <v>72</v>
      </c>
      <c r="T99" s="27" t="s">
        <v>166</v>
      </c>
    </row>
    <row r="100" spans="1:20" s="8" customFormat="1">
      <c r="A100" s="25">
        <v>71</v>
      </c>
      <c r="B100" s="27" t="s">
        <v>167</v>
      </c>
      <c r="C100" s="27"/>
      <c r="D100" s="25">
        <v>71</v>
      </c>
      <c r="E100" s="27" t="s">
        <v>167</v>
      </c>
      <c r="F100" s="24"/>
      <c r="G100" s="25">
        <v>71</v>
      </c>
      <c r="H100" s="27" t="s">
        <v>167</v>
      </c>
      <c r="I100" s="24"/>
      <c r="J100" s="25">
        <v>71</v>
      </c>
      <c r="K100" s="27" t="s">
        <v>167</v>
      </c>
      <c r="L100" s="24"/>
      <c r="M100" s="25">
        <v>71</v>
      </c>
      <c r="N100" s="27" t="s">
        <v>167</v>
      </c>
      <c r="O100" s="24"/>
      <c r="P100" s="25">
        <v>71</v>
      </c>
      <c r="Q100" s="27" t="s">
        <v>167</v>
      </c>
      <c r="R100" s="24"/>
      <c r="S100" s="25">
        <v>71</v>
      </c>
      <c r="T100" s="27" t="s">
        <v>167</v>
      </c>
    </row>
    <row r="101" spans="1:20" s="8" customFormat="1">
      <c r="A101" s="25">
        <v>70</v>
      </c>
      <c r="B101" s="27" t="s">
        <v>168</v>
      </c>
      <c r="C101" s="27"/>
      <c r="D101" s="25">
        <v>70</v>
      </c>
      <c r="E101" s="27" t="s">
        <v>168</v>
      </c>
      <c r="F101" s="24"/>
      <c r="G101" s="25">
        <v>70</v>
      </c>
      <c r="H101" s="27" t="s">
        <v>168</v>
      </c>
      <c r="I101" s="24"/>
      <c r="J101" s="25">
        <v>70</v>
      </c>
      <c r="K101" s="27" t="s">
        <v>168</v>
      </c>
      <c r="L101" s="24"/>
      <c r="M101" s="25">
        <v>70</v>
      </c>
      <c r="N101" s="27" t="s">
        <v>168</v>
      </c>
      <c r="O101" s="24"/>
      <c r="P101" s="25">
        <v>70</v>
      </c>
      <c r="Q101" s="27" t="s">
        <v>168</v>
      </c>
      <c r="R101" s="24"/>
      <c r="S101" s="25">
        <v>70</v>
      </c>
      <c r="T101" s="27" t="s">
        <v>168</v>
      </c>
    </row>
    <row r="102" spans="1:20" s="8" customFormat="1">
      <c r="A102" s="25">
        <v>69</v>
      </c>
      <c r="B102" s="27" t="s">
        <v>169</v>
      </c>
      <c r="C102" s="27"/>
      <c r="D102" s="25">
        <v>69</v>
      </c>
      <c r="E102" s="27" t="s">
        <v>169</v>
      </c>
      <c r="F102" s="24"/>
      <c r="G102" s="25">
        <v>69</v>
      </c>
      <c r="H102" s="27" t="s">
        <v>169</v>
      </c>
      <c r="I102" s="24"/>
      <c r="J102" s="25">
        <v>69</v>
      </c>
      <c r="K102" s="27" t="s">
        <v>169</v>
      </c>
      <c r="L102" s="24"/>
      <c r="M102" s="25">
        <v>69</v>
      </c>
      <c r="N102" s="27" t="s">
        <v>169</v>
      </c>
      <c r="O102" s="24"/>
      <c r="P102" s="25">
        <v>69</v>
      </c>
      <c r="Q102" s="27" t="s">
        <v>169</v>
      </c>
      <c r="R102" s="24"/>
      <c r="S102" s="25">
        <v>69</v>
      </c>
      <c r="T102" s="27" t="s">
        <v>169</v>
      </c>
    </row>
    <row r="103" spans="1:20" s="8" customFormat="1">
      <c r="A103" s="25">
        <v>68</v>
      </c>
      <c r="B103" s="27" t="s">
        <v>170</v>
      </c>
      <c r="C103" s="27"/>
      <c r="D103" s="25">
        <v>68</v>
      </c>
      <c r="E103" s="27" t="s">
        <v>170</v>
      </c>
      <c r="F103" s="24"/>
      <c r="G103" s="25">
        <v>68</v>
      </c>
      <c r="H103" s="27" t="s">
        <v>170</v>
      </c>
      <c r="I103" s="24"/>
      <c r="J103" s="25">
        <v>68</v>
      </c>
      <c r="K103" s="27" t="s">
        <v>170</v>
      </c>
      <c r="L103" s="24"/>
      <c r="M103" s="25">
        <v>68</v>
      </c>
      <c r="N103" s="27" t="s">
        <v>170</v>
      </c>
      <c r="O103" s="24"/>
      <c r="P103" s="25">
        <v>68</v>
      </c>
      <c r="Q103" s="27" t="s">
        <v>170</v>
      </c>
      <c r="R103" s="24"/>
      <c r="S103" s="25">
        <v>68</v>
      </c>
      <c r="T103" s="27" t="s">
        <v>170</v>
      </c>
    </row>
    <row r="104" spans="1:20" s="8" customFormat="1">
      <c r="A104" s="25">
        <v>67</v>
      </c>
      <c r="B104" s="27" t="s">
        <v>171</v>
      </c>
      <c r="C104" s="27"/>
      <c r="D104" s="25">
        <v>67</v>
      </c>
      <c r="E104" s="27" t="s">
        <v>171</v>
      </c>
      <c r="F104" s="24"/>
      <c r="G104" s="25">
        <v>67</v>
      </c>
      <c r="H104" s="27" t="s">
        <v>171</v>
      </c>
      <c r="I104" s="24"/>
      <c r="J104" s="25">
        <v>67</v>
      </c>
      <c r="K104" s="27" t="s">
        <v>171</v>
      </c>
      <c r="L104" s="24"/>
      <c r="M104" s="25">
        <v>67</v>
      </c>
      <c r="N104" s="27" t="s">
        <v>171</v>
      </c>
      <c r="O104" s="24"/>
      <c r="P104" s="25">
        <v>67</v>
      </c>
      <c r="Q104" s="27" t="s">
        <v>171</v>
      </c>
      <c r="R104" s="24"/>
      <c r="S104" s="25">
        <v>67</v>
      </c>
      <c r="T104" s="27" t="s">
        <v>171</v>
      </c>
    </row>
    <row r="105" spans="1:20" s="8" customFormat="1">
      <c r="A105" s="25">
        <v>66</v>
      </c>
      <c r="B105" s="27" t="s">
        <v>172</v>
      </c>
      <c r="C105" s="27"/>
      <c r="D105" s="25">
        <v>66</v>
      </c>
      <c r="E105" s="27" t="s">
        <v>172</v>
      </c>
      <c r="F105" s="24"/>
      <c r="G105" s="25">
        <v>66</v>
      </c>
      <c r="H105" s="27" t="s">
        <v>172</v>
      </c>
      <c r="I105" s="24"/>
      <c r="J105" s="25">
        <v>66</v>
      </c>
      <c r="K105" s="27" t="s">
        <v>172</v>
      </c>
      <c r="L105" s="24"/>
      <c r="M105" s="25">
        <v>66</v>
      </c>
      <c r="N105" s="27" t="s">
        <v>172</v>
      </c>
      <c r="O105" s="24"/>
      <c r="P105" s="25">
        <v>66</v>
      </c>
      <c r="Q105" s="27" t="s">
        <v>172</v>
      </c>
      <c r="R105" s="24"/>
      <c r="S105" s="25">
        <v>66</v>
      </c>
      <c r="T105" s="27" t="s">
        <v>172</v>
      </c>
    </row>
    <row r="106" spans="1:20" s="8" customFormat="1">
      <c r="A106" s="25">
        <v>65</v>
      </c>
      <c r="B106" s="27" t="s">
        <v>173</v>
      </c>
      <c r="C106" s="27"/>
      <c r="D106" s="25">
        <v>65</v>
      </c>
      <c r="E106" s="27" t="s">
        <v>173</v>
      </c>
      <c r="F106" s="24"/>
      <c r="G106" s="25">
        <v>65</v>
      </c>
      <c r="H106" s="27" t="s">
        <v>173</v>
      </c>
      <c r="I106" s="24"/>
      <c r="J106" s="25">
        <v>65</v>
      </c>
      <c r="K106" s="27" t="s">
        <v>173</v>
      </c>
      <c r="L106" s="24"/>
      <c r="M106" s="25">
        <v>65</v>
      </c>
      <c r="N106" s="27" t="s">
        <v>173</v>
      </c>
      <c r="O106" s="24"/>
      <c r="P106" s="25">
        <v>65</v>
      </c>
      <c r="Q106" s="27" t="s">
        <v>173</v>
      </c>
      <c r="R106" s="24"/>
      <c r="S106" s="25">
        <v>65</v>
      </c>
      <c r="T106" s="27" t="s">
        <v>173</v>
      </c>
    </row>
    <row r="107" spans="1:20" s="8" customFormat="1">
      <c r="A107" s="25">
        <v>64</v>
      </c>
      <c r="B107" s="27" t="s">
        <v>174</v>
      </c>
      <c r="C107" s="27"/>
      <c r="D107" s="25">
        <v>64</v>
      </c>
      <c r="E107" s="27" t="s">
        <v>175</v>
      </c>
      <c r="F107" s="24"/>
      <c r="G107" s="25">
        <v>64</v>
      </c>
      <c r="H107" s="27" t="s">
        <v>175</v>
      </c>
      <c r="I107" s="24"/>
      <c r="J107" s="25">
        <v>64</v>
      </c>
      <c r="K107" s="27" t="s">
        <v>175</v>
      </c>
      <c r="L107" s="24"/>
      <c r="M107" s="25">
        <v>64</v>
      </c>
      <c r="N107" s="27" t="s">
        <v>175</v>
      </c>
      <c r="O107" s="24"/>
      <c r="P107" s="25">
        <v>64</v>
      </c>
      <c r="Q107" s="27" t="s">
        <v>175</v>
      </c>
      <c r="R107" s="24"/>
      <c r="S107" s="25">
        <v>64</v>
      </c>
      <c r="T107" s="27" t="s">
        <v>175</v>
      </c>
    </row>
    <row r="108" spans="1:20" s="8" customFormat="1">
      <c r="A108" s="25">
        <v>63</v>
      </c>
      <c r="B108" s="27" t="s">
        <v>176</v>
      </c>
      <c r="C108" s="27"/>
      <c r="D108" s="25">
        <v>63</v>
      </c>
      <c r="E108" s="27" t="s">
        <v>176</v>
      </c>
      <c r="F108" s="24"/>
      <c r="G108" s="25">
        <v>63</v>
      </c>
      <c r="H108" s="27" t="s">
        <v>176</v>
      </c>
      <c r="I108" s="24"/>
      <c r="J108" s="25">
        <v>63</v>
      </c>
      <c r="K108" s="27" t="s">
        <v>176</v>
      </c>
      <c r="L108" s="24"/>
      <c r="M108" s="25">
        <v>63</v>
      </c>
      <c r="N108" s="27" t="s">
        <v>176</v>
      </c>
      <c r="O108" s="24"/>
      <c r="P108" s="25">
        <v>63</v>
      </c>
      <c r="Q108" s="27" t="s">
        <v>176</v>
      </c>
      <c r="R108" s="24"/>
      <c r="S108" s="25">
        <v>63</v>
      </c>
      <c r="T108" s="27" t="s">
        <v>176</v>
      </c>
    </row>
    <row r="109" spans="1:20" s="8" customFormat="1">
      <c r="A109" s="25">
        <v>62</v>
      </c>
      <c r="B109" s="27" t="s">
        <v>177</v>
      </c>
      <c r="C109" s="27"/>
      <c r="D109" s="25">
        <v>62</v>
      </c>
      <c r="E109" s="27" t="s">
        <v>178</v>
      </c>
      <c r="F109" s="24"/>
      <c r="G109" s="25">
        <v>62</v>
      </c>
      <c r="H109" s="27" t="s">
        <v>178</v>
      </c>
      <c r="I109" s="24"/>
      <c r="J109" s="25">
        <v>62</v>
      </c>
      <c r="K109" s="27" t="s">
        <v>178</v>
      </c>
      <c r="L109" s="24"/>
      <c r="M109" s="25">
        <v>62</v>
      </c>
      <c r="N109" s="27" t="s">
        <v>178</v>
      </c>
      <c r="O109" s="24"/>
      <c r="P109" s="25">
        <v>62</v>
      </c>
      <c r="Q109" s="27" t="s">
        <v>178</v>
      </c>
      <c r="R109" s="24"/>
      <c r="S109" s="25">
        <v>62</v>
      </c>
      <c r="T109" s="27" t="s">
        <v>178</v>
      </c>
    </row>
    <row r="110" spans="1:20" s="8" customFormat="1" ht="26.25">
      <c r="A110" s="25">
        <v>61</v>
      </c>
      <c r="B110" s="27" t="s">
        <v>179</v>
      </c>
      <c r="C110" s="27"/>
      <c r="D110" s="25">
        <v>61</v>
      </c>
      <c r="E110" s="27" t="s">
        <v>180</v>
      </c>
      <c r="F110" s="24"/>
      <c r="G110" s="25">
        <v>61</v>
      </c>
      <c r="H110" s="27" t="s">
        <v>180</v>
      </c>
      <c r="I110" s="24"/>
      <c r="J110" s="25">
        <v>61</v>
      </c>
      <c r="K110" s="27" t="s">
        <v>180</v>
      </c>
      <c r="L110" s="24"/>
      <c r="M110" s="25">
        <v>61</v>
      </c>
      <c r="N110" s="27" t="s">
        <v>180</v>
      </c>
      <c r="O110" s="24"/>
      <c r="P110" s="25">
        <v>61</v>
      </c>
      <c r="Q110" s="27" t="s">
        <v>180</v>
      </c>
      <c r="R110" s="24"/>
      <c r="S110" s="25">
        <v>61</v>
      </c>
      <c r="T110" s="27" t="s">
        <v>180</v>
      </c>
    </row>
    <row r="111" spans="1:20" s="8" customFormat="1">
      <c r="A111" s="25">
        <v>60</v>
      </c>
      <c r="B111" s="27" t="s">
        <v>181</v>
      </c>
      <c r="C111" s="27"/>
      <c r="D111" s="25">
        <v>60</v>
      </c>
      <c r="E111" s="27" t="s">
        <v>181</v>
      </c>
      <c r="F111" s="24"/>
      <c r="G111" s="25">
        <v>60</v>
      </c>
      <c r="H111" s="27" t="s">
        <v>181</v>
      </c>
      <c r="I111" s="24"/>
      <c r="J111" s="25">
        <v>60</v>
      </c>
      <c r="K111" s="27" t="s">
        <v>181</v>
      </c>
      <c r="L111" s="24"/>
      <c r="M111" s="25">
        <v>60</v>
      </c>
      <c r="N111" s="27" t="s">
        <v>181</v>
      </c>
      <c r="O111" s="24"/>
      <c r="P111" s="25">
        <v>60</v>
      </c>
      <c r="Q111" s="27" t="s">
        <v>181</v>
      </c>
      <c r="R111" s="24"/>
      <c r="S111" s="25">
        <v>60</v>
      </c>
      <c r="T111" s="27" t="s">
        <v>181</v>
      </c>
    </row>
    <row r="112" spans="1:20" s="8" customFormat="1">
      <c r="A112" s="25">
        <v>59</v>
      </c>
      <c r="B112" s="28" t="s">
        <v>182</v>
      </c>
      <c r="C112" s="28"/>
      <c r="D112" s="25">
        <v>59</v>
      </c>
      <c r="E112" s="28" t="s">
        <v>182</v>
      </c>
      <c r="F112" s="24"/>
      <c r="G112" s="25">
        <v>59</v>
      </c>
      <c r="H112" s="28" t="s">
        <v>182</v>
      </c>
      <c r="I112" s="24"/>
      <c r="J112" s="25">
        <v>59</v>
      </c>
      <c r="K112" s="28" t="s">
        <v>182</v>
      </c>
      <c r="L112" s="24"/>
      <c r="M112" s="25">
        <v>59</v>
      </c>
      <c r="N112" s="28" t="s">
        <v>182</v>
      </c>
      <c r="O112" s="24"/>
      <c r="P112" s="25">
        <v>59</v>
      </c>
      <c r="Q112" s="28" t="s">
        <v>182</v>
      </c>
      <c r="R112" s="24"/>
      <c r="S112" s="25">
        <v>59</v>
      </c>
      <c r="T112" s="28" t="s">
        <v>182</v>
      </c>
    </row>
    <row r="113" spans="1:20" s="8" customFormat="1">
      <c r="A113" s="25">
        <v>58</v>
      </c>
      <c r="B113" s="28" t="s">
        <v>183</v>
      </c>
      <c r="C113" s="28"/>
      <c r="D113" s="25">
        <v>58</v>
      </c>
      <c r="E113" s="28" t="s">
        <v>183</v>
      </c>
      <c r="F113" s="24"/>
      <c r="G113" s="25">
        <v>58</v>
      </c>
      <c r="H113" s="28" t="s">
        <v>183</v>
      </c>
      <c r="I113" s="24"/>
      <c r="J113" s="25">
        <v>58</v>
      </c>
      <c r="K113" s="28" t="s">
        <v>183</v>
      </c>
      <c r="L113" s="24"/>
      <c r="M113" s="25">
        <v>58</v>
      </c>
      <c r="N113" s="28" t="s">
        <v>183</v>
      </c>
      <c r="O113" s="24"/>
      <c r="P113" s="25">
        <v>58</v>
      </c>
      <c r="Q113" s="28" t="s">
        <v>183</v>
      </c>
      <c r="R113" s="24"/>
      <c r="S113" s="25">
        <v>58</v>
      </c>
      <c r="T113" s="28" t="s">
        <v>183</v>
      </c>
    </row>
    <row r="114" spans="1:20" s="8" customFormat="1">
      <c r="A114" s="25">
        <v>57</v>
      </c>
      <c r="B114" s="29" t="s">
        <v>184</v>
      </c>
      <c r="C114" s="29"/>
      <c r="D114" s="25">
        <v>57</v>
      </c>
      <c r="E114" s="29" t="s">
        <v>184</v>
      </c>
      <c r="F114" s="24"/>
      <c r="G114" s="25">
        <v>57</v>
      </c>
      <c r="H114" s="29" t="s">
        <v>184</v>
      </c>
      <c r="I114" s="24"/>
      <c r="J114" s="25">
        <v>57</v>
      </c>
      <c r="K114" s="29" t="s">
        <v>184</v>
      </c>
      <c r="L114" s="24"/>
      <c r="M114" s="25">
        <v>57</v>
      </c>
      <c r="N114" s="29" t="s">
        <v>184</v>
      </c>
      <c r="O114" s="24"/>
      <c r="P114" s="25">
        <v>57</v>
      </c>
      <c r="Q114" s="29" t="s">
        <v>184</v>
      </c>
      <c r="R114" s="24"/>
      <c r="S114" s="25">
        <v>57</v>
      </c>
      <c r="T114" s="29" t="s">
        <v>184</v>
      </c>
    </row>
    <row r="115" spans="1:20" s="8" customFormat="1">
      <c r="A115" s="25">
        <v>56</v>
      </c>
      <c r="B115" s="29" t="s">
        <v>185</v>
      </c>
      <c r="C115" s="29"/>
      <c r="D115" s="25">
        <v>56</v>
      </c>
      <c r="E115" s="29" t="s">
        <v>185</v>
      </c>
      <c r="F115" s="24"/>
      <c r="G115" s="25">
        <v>56</v>
      </c>
      <c r="H115" s="29" t="s">
        <v>185</v>
      </c>
      <c r="I115" s="24"/>
      <c r="J115" s="25">
        <v>56</v>
      </c>
      <c r="K115" s="29" t="s">
        <v>185</v>
      </c>
      <c r="L115" s="24"/>
      <c r="M115" s="25">
        <v>56</v>
      </c>
      <c r="N115" s="29" t="s">
        <v>185</v>
      </c>
      <c r="O115" s="24"/>
      <c r="P115" s="25">
        <v>56</v>
      </c>
      <c r="Q115" s="29" t="s">
        <v>185</v>
      </c>
      <c r="R115" s="24"/>
      <c r="S115" s="25">
        <v>56</v>
      </c>
      <c r="T115" s="29" t="s">
        <v>185</v>
      </c>
    </row>
    <row r="116" spans="1:20" s="8" customFormat="1">
      <c r="A116" s="25">
        <v>55</v>
      </c>
      <c r="B116" s="29" t="s">
        <v>186</v>
      </c>
      <c r="C116" s="29"/>
      <c r="D116" s="25">
        <v>55</v>
      </c>
      <c r="E116" s="29" t="s">
        <v>186</v>
      </c>
      <c r="F116" s="24"/>
      <c r="G116" s="25">
        <v>55</v>
      </c>
      <c r="H116" s="29" t="s">
        <v>186</v>
      </c>
      <c r="I116" s="24"/>
      <c r="J116" s="25">
        <v>55</v>
      </c>
      <c r="K116" s="29" t="s">
        <v>186</v>
      </c>
      <c r="L116" s="24"/>
      <c r="M116" s="25">
        <v>55</v>
      </c>
      <c r="N116" s="29" t="s">
        <v>186</v>
      </c>
      <c r="O116" s="24"/>
      <c r="P116" s="25">
        <v>55</v>
      </c>
      <c r="Q116" s="29" t="s">
        <v>186</v>
      </c>
      <c r="R116" s="24"/>
      <c r="S116" s="25">
        <v>55</v>
      </c>
      <c r="T116" s="29" t="s">
        <v>186</v>
      </c>
    </row>
    <row r="117" spans="1:20" s="8" customFormat="1">
      <c r="A117" s="25">
        <v>54</v>
      </c>
      <c r="B117" s="29" t="s">
        <v>187</v>
      </c>
      <c r="C117" s="29"/>
      <c r="D117" s="25">
        <v>54</v>
      </c>
      <c r="E117" s="29" t="s">
        <v>187</v>
      </c>
      <c r="F117" s="24"/>
      <c r="G117" s="25">
        <v>54</v>
      </c>
      <c r="H117" s="29" t="s">
        <v>187</v>
      </c>
      <c r="I117" s="24"/>
      <c r="J117" s="25">
        <v>54</v>
      </c>
      <c r="K117" s="29" t="s">
        <v>187</v>
      </c>
      <c r="L117" s="24"/>
      <c r="M117" s="25">
        <v>54</v>
      </c>
      <c r="N117" s="29" t="s">
        <v>187</v>
      </c>
      <c r="O117" s="24"/>
      <c r="P117" s="25">
        <v>54</v>
      </c>
      <c r="Q117" s="29" t="s">
        <v>187</v>
      </c>
      <c r="R117" s="24"/>
      <c r="S117" s="25">
        <v>54</v>
      </c>
      <c r="T117" s="29" t="s">
        <v>187</v>
      </c>
    </row>
    <row r="118" spans="1:20" s="8" customFormat="1">
      <c r="A118" s="25">
        <v>53</v>
      </c>
      <c r="B118" s="29" t="s">
        <v>188</v>
      </c>
      <c r="C118" s="29"/>
      <c r="D118" s="25">
        <v>53</v>
      </c>
      <c r="E118" s="29" t="s">
        <v>188</v>
      </c>
      <c r="F118" s="24"/>
      <c r="G118" s="25">
        <v>53</v>
      </c>
      <c r="H118" s="29" t="s">
        <v>188</v>
      </c>
      <c r="I118" s="24"/>
      <c r="J118" s="25">
        <v>53</v>
      </c>
      <c r="K118" s="29" t="s">
        <v>188</v>
      </c>
      <c r="L118" s="24"/>
      <c r="M118" s="25">
        <v>53</v>
      </c>
      <c r="N118" s="29" t="s">
        <v>188</v>
      </c>
      <c r="O118" s="24"/>
      <c r="P118" s="25">
        <v>53</v>
      </c>
      <c r="Q118" s="29" t="s">
        <v>188</v>
      </c>
      <c r="R118" s="24"/>
      <c r="S118" s="25">
        <v>53</v>
      </c>
      <c r="T118" s="29" t="s">
        <v>188</v>
      </c>
    </row>
    <row r="119" spans="1:20" s="8" customFormat="1">
      <c r="A119" s="25">
        <v>52</v>
      </c>
      <c r="B119" s="29" t="s">
        <v>189</v>
      </c>
      <c r="C119" s="29"/>
      <c r="D119" s="25">
        <v>52</v>
      </c>
      <c r="E119" s="29" t="s">
        <v>189</v>
      </c>
      <c r="F119" s="24"/>
      <c r="G119" s="25">
        <v>52</v>
      </c>
      <c r="H119" s="29" t="s">
        <v>189</v>
      </c>
      <c r="I119" s="24"/>
      <c r="J119" s="25">
        <v>52</v>
      </c>
      <c r="K119" s="29" t="s">
        <v>189</v>
      </c>
      <c r="L119" s="24"/>
      <c r="M119" s="25">
        <v>52</v>
      </c>
      <c r="N119" s="29" t="s">
        <v>189</v>
      </c>
      <c r="O119" s="24"/>
      <c r="P119" s="25">
        <v>52</v>
      </c>
      <c r="Q119" s="29" t="s">
        <v>189</v>
      </c>
      <c r="R119" s="24"/>
      <c r="S119" s="25">
        <v>52</v>
      </c>
      <c r="T119" s="29" t="s">
        <v>189</v>
      </c>
    </row>
    <row r="120" spans="1:20" s="8" customFormat="1">
      <c r="A120" s="25">
        <v>51</v>
      </c>
      <c r="B120" s="29" t="s">
        <v>190</v>
      </c>
      <c r="C120" s="29"/>
      <c r="D120" s="25">
        <v>51</v>
      </c>
      <c r="E120" s="29" t="s">
        <v>190</v>
      </c>
      <c r="F120" s="24"/>
      <c r="G120" s="25">
        <v>51</v>
      </c>
      <c r="H120" s="29" t="s">
        <v>190</v>
      </c>
      <c r="I120" s="24"/>
      <c r="J120" s="25">
        <v>51</v>
      </c>
      <c r="K120" s="29" t="s">
        <v>190</v>
      </c>
      <c r="L120" s="24"/>
      <c r="M120" s="25">
        <v>51</v>
      </c>
      <c r="N120" s="29" t="s">
        <v>190</v>
      </c>
      <c r="O120" s="24"/>
      <c r="P120" s="25">
        <v>51</v>
      </c>
      <c r="Q120" s="29" t="s">
        <v>190</v>
      </c>
      <c r="R120" s="24"/>
      <c r="S120" s="25">
        <v>51</v>
      </c>
      <c r="T120" s="29" t="s">
        <v>190</v>
      </c>
    </row>
    <row r="121" spans="1:20" s="8" customFormat="1">
      <c r="A121" s="25">
        <v>50</v>
      </c>
      <c r="B121" s="29" t="s">
        <v>191</v>
      </c>
      <c r="C121" s="29"/>
      <c r="D121" s="25">
        <v>50</v>
      </c>
      <c r="E121" s="29" t="s">
        <v>191</v>
      </c>
      <c r="F121" s="24"/>
      <c r="G121" s="25">
        <v>50</v>
      </c>
      <c r="H121" s="29" t="s">
        <v>191</v>
      </c>
      <c r="I121" s="24"/>
      <c r="J121" s="25">
        <v>50</v>
      </c>
      <c r="K121" s="29" t="s">
        <v>191</v>
      </c>
      <c r="L121" s="24"/>
      <c r="M121" s="25">
        <v>50</v>
      </c>
      <c r="N121" s="29" t="s">
        <v>191</v>
      </c>
      <c r="O121" s="24"/>
      <c r="P121" s="25">
        <v>50</v>
      </c>
      <c r="Q121" s="29" t="s">
        <v>191</v>
      </c>
      <c r="R121" s="24"/>
      <c r="S121" s="25">
        <v>50</v>
      </c>
      <c r="T121" s="29" t="s">
        <v>191</v>
      </c>
    </row>
    <row r="122" spans="1:20" s="8" customFormat="1">
      <c r="A122" s="25">
        <v>49</v>
      </c>
      <c r="B122" s="29" t="s">
        <v>192</v>
      </c>
      <c r="C122" s="29"/>
      <c r="D122" s="25">
        <v>49</v>
      </c>
      <c r="E122" s="29" t="s">
        <v>193</v>
      </c>
      <c r="F122" s="24"/>
      <c r="G122" s="25">
        <v>49</v>
      </c>
      <c r="H122" s="29" t="s">
        <v>193</v>
      </c>
      <c r="I122" s="24"/>
      <c r="J122" s="25">
        <v>49</v>
      </c>
      <c r="K122" s="29" t="s">
        <v>193</v>
      </c>
      <c r="L122" s="24"/>
      <c r="M122" s="25">
        <v>49</v>
      </c>
      <c r="N122" s="29" t="s">
        <v>193</v>
      </c>
      <c r="O122" s="24"/>
      <c r="P122" s="25">
        <v>49</v>
      </c>
      <c r="Q122" s="29" t="s">
        <v>193</v>
      </c>
      <c r="R122" s="24"/>
      <c r="S122" s="25">
        <v>49</v>
      </c>
      <c r="T122" s="29" t="s">
        <v>193</v>
      </c>
    </row>
    <row r="123" spans="1:20" s="8" customFormat="1">
      <c r="A123" s="25">
        <v>48</v>
      </c>
      <c r="B123" s="29" t="s">
        <v>194</v>
      </c>
      <c r="C123" s="29"/>
      <c r="D123" s="25">
        <v>48</v>
      </c>
      <c r="E123" s="29" t="s">
        <v>195</v>
      </c>
      <c r="F123" s="24"/>
      <c r="G123" s="25">
        <v>48</v>
      </c>
      <c r="H123" s="29" t="s">
        <v>195</v>
      </c>
      <c r="I123" s="24"/>
      <c r="J123" s="25">
        <v>48</v>
      </c>
      <c r="K123" s="29" t="s">
        <v>195</v>
      </c>
      <c r="L123" s="24"/>
      <c r="M123" s="25">
        <v>48</v>
      </c>
      <c r="N123" s="29" t="s">
        <v>195</v>
      </c>
      <c r="O123" s="24"/>
      <c r="P123" s="25">
        <v>48</v>
      </c>
      <c r="Q123" s="29" t="s">
        <v>195</v>
      </c>
      <c r="R123" s="24"/>
      <c r="S123" s="25">
        <v>48</v>
      </c>
      <c r="T123" s="29" t="s">
        <v>195</v>
      </c>
    </row>
    <row r="124" spans="1:20" s="8" customFormat="1">
      <c r="A124" s="25">
        <v>47</v>
      </c>
      <c r="B124" s="29" t="s">
        <v>196</v>
      </c>
      <c r="C124" s="29"/>
      <c r="D124" s="25">
        <v>47</v>
      </c>
      <c r="E124" s="29" t="s">
        <v>196</v>
      </c>
      <c r="F124" s="24"/>
      <c r="G124" s="25">
        <v>47</v>
      </c>
      <c r="H124" s="29" t="s">
        <v>196</v>
      </c>
      <c r="I124" s="24"/>
      <c r="J124" s="25">
        <v>47</v>
      </c>
      <c r="K124" s="29" t="s">
        <v>196</v>
      </c>
      <c r="L124" s="24"/>
      <c r="M124" s="25">
        <v>47</v>
      </c>
      <c r="N124" s="29" t="s">
        <v>196</v>
      </c>
      <c r="O124" s="24"/>
      <c r="P124" s="25">
        <v>47</v>
      </c>
      <c r="Q124" s="29" t="s">
        <v>196</v>
      </c>
      <c r="R124" s="24"/>
      <c r="S124" s="25">
        <v>47</v>
      </c>
      <c r="T124" s="29" t="s">
        <v>196</v>
      </c>
    </row>
    <row r="125" spans="1:20" s="8" customFormat="1">
      <c r="A125" s="25">
        <v>46</v>
      </c>
      <c r="B125" s="29" t="s">
        <v>197</v>
      </c>
      <c r="C125" s="29"/>
      <c r="D125" s="25">
        <v>46</v>
      </c>
      <c r="E125" s="29" t="s">
        <v>197</v>
      </c>
      <c r="F125" s="24"/>
      <c r="G125" s="25">
        <v>46</v>
      </c>
      <c r="H125" s="29" t="s">
        <v>197</v>
      </c>
      <c r="I125" s="24"/>
      <c r="J125" s="25">
        <v>46</v>
      </c>
      <c r="K125" s="29" t="s">
        <v>197</v>
      </c>
      <c r="L125" s="24"/>
      <c r="M125" s="25">
        <v>46</v>
      </c>
      <c r="N125" s="29" t="s">
        <v>197</v>
      </c>
      <c r="O125" s="24"/>
      <c r="P125" s="25">
        <v>46</v>
      </c>
      <c r="Q125" s="29" t="s">
        <v>197</v>
      </c>
      <c r="R125" s="24"/>
      <c r="S125" s="25">
        <v>46</v>
      </c>
      <c r="T125" s="29" t="s">
        <v>197</v>
      </c>
    </row>
    <row r="126" spans="1:20" s="8" customFormat="1">
      <c r="A126" s="25">
        <v>45</v>
      </c>
      <c r="B126" s="29" t="s">
        <v>198</v>
      </c>
      <c r="C126" s="29"/>
      <c r="D126" s="25">
        <v>45</v>
      </c>
      <c r="E126" s="29" t="s">
        <v>198</v>
      </c>
      <c r="F126" s="24"/>
      <c r="G126" s="25">
        <v>45</v>
      </c>
      <c r="H126" s="29" t="s">
        <v>198</v>
      </c>
      <c r="I126" s="24"/>
      <c r="J126" s="25">
        <v>45</v>
      </c>
      <c r="K126" s="29" t="s">
        <v>198</v>
      </c>
      <c r="L126" s="24"/>
      <c r="M126" s="25">
        <v>45</v>
      </c>
      <c r="N126" s="29" t="s">
        <v>198</v>
      </c>
      <c r="O126" s="24"/>
      <c r="P126" s="25">
        <v>45</v>
      </c>
      <c r="Q126" s="29" t="s">
        <v>198</v>
      </c>
      <c r="R126" s="24"/>
      <c r="S126" s="25">
        <v>45</v>
      </c>
      <c r="T126" s="29" t="s">
        <v>198</v>
      </c>
    </row>
    <row r="127" spans="1:20" s="8" customFormat="1">
      <c r="A127" s="25">
        <v>44</v>
      </c>
      <c r="B127" s="29" t="s">
        <v>199</v>
      </c>
      <c r="C127" s="29"/>
      <c r="D127" s="25">
        <v>44</v>
      </c>
      <c r="E127" s="29" t="s">
        <v>199</v>
      </c>
      <c r="F127" s="24"/>
      <c r="G127" s="25">
        <v>44</v>
      </c>
      <c r="H127" s="29" t="s">
        <v>199</v>
      </c>
      <c r="I127" s="24"/>
      <c r="J127" s="25">
        <v>44</v>
      </c>
      <c r="K127" s="29" t="s">
        <v>199</v>
      </c>
      <c r="L127" s="24"/>
      <c r="M127" s="25">
        <v>44</v>
      </c>
      <c r="N127" s="29" t="s">
        <v>199</v>
      </c>
      <c r="O127" s="24"/>
      <c r="P127" s="25">
        <v>44</v>
      </c>
      <c r="Q127" s="29" t="s">
        <v>199</v>
      </c>
      <c r="R127" s="24"/>
      <c r="S127" s="25">
        <v>44</v>
      </c>
      <c r="T127" s="29" t="s">
        <v>199</v>
      </c>
    </row>
    <row r="128" spans="1:20" s="8" customFormat="1">
      <c r="A128" s="25">
        <v>43</v>
      </c>
      <c r="B128" s="29" t="s">
        <v>200</v>
      </c>
      <c r="C128" s="29"/>
      <c r="D128" s="25">
        <v>43</v>
      </c>
      <c r="E128" s="29" t="s">
        <v>200</v>
      </c>
      <c r="F128" s="24"/>
      <c r="G128" s="25">
        <v>43</v>
      </c>
      <c r="H128" s="29" t="s">
        <v>200</v>
      </c>
      <c r="I128" s="24"/>
      <c r="J128" s="25">
        <v>43</v>
      </c>
      <c r="K128" s="29" t="s">
        <v>200</v>
      </c>
      <c r="L128" s="24"/>
      <c r="M128" s="25">
        <v>43</v>
      </c>
      <c r="N128" s="29" t="s">
        <v>200</v>
      </c>
      <c r="O128" s="24"/>
      <c r="P128" s="25">
        <v>43</v>
      </c>
      <c r="Q128" s="29" t="s">
        <v>200</v>
      </c>
      <c r="R128" s="24"/>
      <c r="S128" s="25">
        <v>43</v>
      </c>
      <c r="T128" s="29" t="s">
        <v>200</v>
      </c>
    </row>
    <row r="129" spans="1:20" s="8" customFormat="1">
      <c r="A129" s="25">
        <v>42</v>
      </c>
      <c r="B129" s="29" t="s">
        <v>201</v>
      </c>
      <c r="C129" s="29"/>
      <c r="D129" s="25">
        <v>42</v>
      </c>
      <c r="E129" s="29" t="s">
        <v>201</v>
      </c>
      <c r="F129" s="24"/>
      <c r="G129" s="25">
        <v>42</v>
      </c>
      <c r="H129" s="29" t="s">
        <v>201</v>
      </c>
      <c r="I129" s="24"/>
      <c r="J129" s="25">
        <v>42</v>
      </c>
      <c r="K129" s="29" t="s">
        <v>201</v>
      </c>
      <c r="L129" s="24"/>
      <c r="M129" s="25">
        <v>42</v>
      </c>
      <c r="N129" s="29" t="s">
        <v>201</v>
      </c>
      <c r="O129" s="24"/>
      <c r="P129" s="25">
        <v>42</v>
      </c>
      <c r="Q129" s="29" t="s">
        <v>201</v>
      </c>
      <c r="R129" s="24"/>
      <c r="S129" s="25">
        <v>42</v>
      </c>
      <c r="T129" s="29" t="s">
        <v>201</v>
      </c>
    </row>
    <row r="130" spans="1:20" s="8" customFormat="1">
      <c r="A130" s="25">
        <v>41</v>
      </c>
      <c r="B130" s="29" t="s">
        <v>202</v>
      </c>
      <c r="C130" s="29"/>
      <c r="D130" s="25">
        <v>41</v>
      </c>
      <c r="E130" s="29" t="s">
        <v>202</v>
      </c>
      <c r="F130" s="24"/>
      <c r="G130" s="25">
        <v>41</v>
      </c>
      <c r="H130" s="29" t="s">
        <v>202</v>
      </c>
      <c r="I130" s="24"/>
      <c r="J130" s="25">
        <v>41</v>
      </c>
      <c r="K130" s="29" t="s">
        <v>202</v>
      </c>
      <c r="L130" s="24"/>
      <c r="M130" s="25">
        <v>41</v>
      </c>
      <c r="N130" s="29" t="s">
        <v>202</v>
      </c>
      <c r="O130" s="24"/>
      <c r="P130" s="25">
        <v>41</v>
      </c>
      <c r="Q130" s="29" t="s">
        <v>202</v>
      </c>
      <c r="R130" s="24"/>
      <c r="S130" s="25">
        <v>41</v>
      </c>
      <c r="T130" s="29" t="s">
        <v>202</v>
      </c>
    </row>
    <row r="131" spans="1:20" s="8" customFormat="1">
      <c r="A131" s="25">
        <v>40</v>
      </c>
      <c r="B131" s="29" t="s">
        <v>203</v>
      </c>
      <c r="C131" s="29"/>
      <c r="D131" s="25">
        <v>40</v>
      </c>
      <c r="E131" s="29" t="s">
        <v>203</v>
      </c>
      <c r="F131" s="24"/>
      <c r="G131" s="25">
        <v>40</v>
      </c>
      <c r="H131" s="29" t="s">
        <v>203</v>
      </c>
      <c r="I131" s="24"/>
      <c r="J131" s="25">
        <v>40</v>
      </c>
      <c r="K131" s="29" t="s">
        <v>203</v>
      </c>
      <c r="L131" s="24"/>
      <c r="M131" s="25">
        <v>40</v>
      </c>
      <c r="N131" s="29" t="s">
        <v>203</v>
      </c>
      <c r="O131" s="24"/>
      <c r="P131" s="25">
        <v>40</v>
      </c>
      <c r="Q131" s="29" t="s">
        <v>203</v>
      </c>
      <c r="R131" s="24"/>
      <c r="S131" s="25">
        <v>40</v>
      </c>
      <c r="T131" s="29" t="s">
        <v>203</v>
      </c>
    </row>
    <row r="132" spans="1:20" s="8" customFormat="1">
      <c r="A132" s="25">
        <v>39</v>
      </c>
      <c r="B132" s="29" t="s">
        <v>204</v>
      </c>
      <c r="C132" s="29"/>
      <c r="D132" s="25">
        <v>39</v>
      </c>
      <c r="E132" s="29" t="s">
        <v>204</v>
      </c>
      <c r="F132" s="24"/>
      <c r="G132" s="25">
        <v>39</v>
      </c>
      <c r="H132" s="29" t="s">
        <v>204</v>
      </c>
      <c r="I132" s="24"/>
      <c r="J132" s="25">
        <v>39</v>
      </c>
      <c r="K132" s="29" t="s">
        <v>204</v>
      </c>
      <c r="L132" s="24"/>
      <c r="M132" s="25">
        <v>39</v>
      </c>
      <c r="N132" s="29" t="s">
        <v>204</v>
      </c>
      <c r="O132" s="24"/>
      <c r="P132" s="25">
        <v>39</v>
      </c>
      <c r="Q132" s="29" t="s">
        <v>204</v>
      </c>
      <c r="R132" s="24"/>
      <c r="S132" s="25">
        <v>39</v>
      </c>
      <c r="T132" s="29" t="s">
        <v>204</v>
      </c>
    </row>
    <row r="133" spans="1:20" s="8" customFormat="1">
      <c r="A133" s="25">
        <v>38</v>
      </c>
      <c r="B133" s="29" t="s">
        <v>205</v>
      </c>
      <c r="C133" s="29"/>
      <c r="D133" s="25">
        <v>38</v>
      </c>
      <c r="E133" s="29" t="s">
        <v>205</v>
      </c>
      <c r="F133" s="24"/>
      <c r="G133" s="25">
        <v>38</v>
      </c>
      <c r="H133" s="29" t="s">
        <v>205</v>
      </c>
      <c r="I133" s="24"/>
      <c r="J133" s="25">
        <v>38</v>
      </c>
      <c r="K133" s="29" t="s">
        <v>205</v>
      </c>
      <c r="L133" s="24"/>
      <c r="M133" s="25">
        <v>38</v>
      </c>
      <c r="N133" s="29" t="s">
        <v>205</v>
      </c>
      <c r="O133" s="24"/>
      <c r="P133" s="25">
        <v>38</v>
      </c>
      <c r="Q133" s="29" t="s">
        <v>205</v>
      </c>
      <c r="R133" s="24"/>
      <c r="S133" s="25">
        <v>38</v>
      </c>
      <c r="T133" s="29" t="s">
        <v>205</v>
      </c>
    </row>
    <row r="134" spans="1:20" s="8" customFormat="1">
      <c r="A134" s="25">
        <v>37</v>
      </c>
      <c r="B134" s="29" t="s">
        <v>206</v>
      </c>
      <c r="C134" s="29"/>
      <c r="D134" s="25">
        <v>37</v>
      </c>
      <c r="E134" s="29" t="s">
        <v>206</v>
      </c>
      <c r="F134" s="24"/>
      <c r="G134" s="25">
        <v>37</v>
      </c>
      <c r="H134" s="29" t="s">
        <v>206</v>
      </c>
      <c r="I134" s="24"/>
      <c r="J134" s="25">
        <v>37</v>
      </c>
      <c r="K134" s="29" t="s">
        <v>206</v>
      </c>
      <c r="L134" s="24"/>
      <c r="M134" s="25">
        <v>37</v>
      </c>
      <c r="N134" s="29" t="s">
        <v>206</v>
      </c>
      <c r="O134" s="24"/>
      <c r="P134" s="25">
        <v>37</v>
      </c>
      <c r="Q134" s="29" t="s">
        <v>206</v>
      </c>
      <c r="R134" s="24"/>
      <c r="S134" s="25">
        <v>37</v>
      </c>
      <c r="T134" s="29" t="s">
        <v>206</v>
      </c>
    </row>
    <row r="135" spans="1:20" s="8" customFormat="1">
      <c r="A135" s="25">
        <v>36</v>
      </c>
      <c r="B135" s="29" t="s">
        <v>207</v>
      </c>
      <c r="C135" s="29"/>
      <c r="D135" s="25">
        <v>36</v>
      </c>
      <c r="E135" s="29" t="s">
        <v>207</v>
      </c>
      <c r="F135" s="24"/>
      <c r="G135" s="25">
        <v>36</v>
      </c>
      <c r="H135" s="29" t="s">
        <v>207</v>
      </c>
      <c r="I135" s="24"/>
      <c r="J135" s="25">
        <v>36</v>
      </c>
      <c r="K135" s="29" t="s">
        <v>207</v>
      </c>
      <c r="L135" s="24"/>
      <c r="M135" s="25">
        <v>36</v>
      </c>
      <c r="N135" s="29" t="s">
        <v>207</v>
      </c>
      <c r="O135" s="24"/>
      <c r="P135" s="25">
        <v>36</v>
      </c>
      <c r="Q135" s="29" t="s">
        <v>207</v>
      </c>
      <c r="R135" s="24"/>
      <c r="S135" s="25">
        <v>36</v>
      </c>
      <c r="T135" s="29" t="s">
        <v>207</v>
      </c>
    </row>
    <row r="136" spans="1:20" s="8" customFormat="1">
      <c r="A136" s="25">
        <v>35</v>
      </c>
      <c r="B136" s="29" t="s">
        <v>208</v>
      </c>
      <c r="C136" s="29"/>
      <c r="D136" s="25">
        <v>35</v>
      </c>
      <c r="E136" s="29" t="s">
        <v>208</v>
      </c>
      <c r="F136" s="24"/>
      <c r="G136" s="25">
        <v>35</v>
      </c>
      <c r="H136" s="29" t="s">
        <v>208</v>
      </c>
      <c r="I136" s="24"/>
      <c r="J136" s="25">
        <v>35</v>
      </c>
      <c r="K136" s="29" t="s">
        <v>208</v>
      </c>
      <c r="L136" s="24"/>
      <c r="M136" s="25">
        <v>35</v>
      </c>
      <c r="N136" s="29" t="s">
        <v>208</v>
      </c>
      <c r="O136" s="24"/>
      <c r="P136" s="25">
        <v>35</v>
      </c>
      <c r="Q136" s="29" t="s">
        <v>208</v>
      </c>
      <c r="R136" s="24"/>
      <c r="S136" s="25">
        <v>35</v>
      </c>
      <c r="T136" s="29" t="s">
        <v>208</v>
      </c>
    </row>
    <row r="137" spans="1:20" s="8" customFormat="1">
      <c r="A137" s="25">
        <v>34</v>
      </c>
      <c r="B137" s="29" t="s">
        <v>209</v>
      </c>
      <c r="C137" s="29"/>
      <c r="D137" s="25">
        <v>34</v>
      </c>
      <c r="E137" s="29" t="s">
        <v>209</v>
      </c>
      <c r="F137" s="24"/>
      <c r="G137" s="25">
        <v>34</v>
      </c>
      <c r="H137" s="29" t="s">
        <v>209</v>
      </c>
      <c r="I137" s="24"/>
      <c r="J137" s="25">
        <v>34</v>
      </c>
      <c r="K137" s="29" t="s">
        <v>209</v>
      </c>
      <c r="L137" s="24"/>
      <c r="M137" s="25">
        <v>34</v>
      </c>
      <c r="N137" s="29" t="s">
        <v>209</v>
      </c>
      <c r="O137" s="24"/>
      <c r="P137" s="25">
        <v>34</v>
      </c>
      <c r="Q137" s="29" t="s">
        <v>209</v>
      </c>
      <c r="R137" s="24"/>
      <c r="S137" s="25">
        <v>34</v>
      </c>
      <c r="T137" s="29" t="s">
        <v>209</v>
      </c>
    </row>
    <row r="138" spans="1:20" s="8" customFormat="1">
      <c r="A138" s="25">
        <v>33</v>
      </c>
      <c r="B138" s="29" t="s">
        <v>210</v>
      </c>
      <c r="C138" s="29"/>
      <c r="D138" s="25">
        <v>33</v>
      </c>
      <c r="E138" s="29" t="s">
        <v>210</v>
      </c>
      <c r="F138" s="24"/>
      <c r="G138" s="25">
        <v>33</v>
      </c>
      <c r="H138" s="29" t="s">
        <v>210</v>
      </c>
      <c r="I138" s="24"/>
      <c r="J138" s="25">
        <v>33</v>
      </c>
      <c r="K138" s="29" t="s">
        <v>210</v>
      </c>
      <c r="L138" s="24"/>
      <c r="M138" s="25">
        <v>33</v>
      </c>
      <c r="N138" s="29" t="s">
        <v>210</v>
      </c>
      <c r="O138" s="24"/>
      <c r="P138" s="25">
        <v>33</v>
      </c>
      <c r="Q138" s="29" t="s">
        <v>210</v>
      </c>
      <c r="R138" s="24"/>
      <c r="S138" s="25">
        <v>33</v>
      </c>
      <c r="T138" s="29" t="s">
        <v>210</v>
      </c>
    </row>
    <row r="139" spans="1:20" s="8" customFormat="1">
      <c r="A139" s="25">
        <v>32</v>
      </c>
      <c r="B139" s="29" t="s">
        <v>211</v>
      </c>
      <c r="C139" s="29"/>
      <c r="D139" s="25">
        <v>32</v>
      </c>
      <c r="E139" s="29" t="s">
        <v>211</v>
      </c>
      <c r="F139" s="24"/>
      <c r="G139" s="25">
        <v>32</v>
      </c>
      <c r="H139" s="29" t="s">
        <v>211</v>
      </c>
      <c r="I139" s="24"/>
      <c r="J139" s="25">
        <v>32</v>
      </c>
      <c r="K139" s="29" t="s">
        <v>211</v>
      </c>
      <c r="L139" s="24"/>
      <c r="M139" s="25">
        <v>32</v>
      </c>
      <c r="N139" s="29" t="s">
        <v>211</v>
      </c>
      <c r="O139" s="24"/>
      <c r="P139" s="25">
        <v>32</v>
      </c>
      <c r="Q139" s="29" t="s">
        <v>211</v>
      </c>
      <c r="R139" s="24"/>
      <c r="S139" s="25">
        <v>32</v>
      </c>
      <c r="T139" s="29" t="s">
        <v>211</v>
      </c>
    </row>
    <row r="140" spans="1:20" s="8" customFormat="1">
      <c r="A140" s="25">
        <v>31</v>
      </c>
      <c r="B140" s="29" t="s">
        <v>212</v>
      </c>
      <c r="C140" s="29"/>
      <c r="D140" s="25">
        <v>31</v>
      </c>
      <c r="E140" s="29" t="s">
        <v>212</v>
      </c>
      <c r="F140" s="24"/>
      <c r="G140" s="25">
        <v>31</v>
      </c>
      <c r="H140" s="29" t="s">
        <v>212</v>
      </c>
      <c r="I140" s="24"/>
      <c r="J140" s="25">
        <v>31</v>
      </c>
      <c r="K140" s="29" t="s">
        <v>212</v>
      </c>
      <c r="L140" s="24"/>
      <c r="M140" s="25">
        <v>31</v>
      </c>
      <c r="N140" s="29" t="s">
        <v>212</v>
      </c>
      <c r="O140" s="24"/>
      <c r="P140" s="25">
        <v>31</v>
      </c>
      <c r="Q140" s="29" t="s">
        <v>212</v>
      </c>
      <c r="R140" s="24"/>
      <c r="S140" s="25">
        <v>31</v>
      </c>
      <c r="T140" s="29" t="s">
        <v>212</v>
      </c>
    </row>
    <row r="141" spans="1:20" s="8" customFormat="1">
      <c r="A141" s="25">
        <v>30</v>
      </c>
      <c r="B141" s="29" t="s">
        <v>213</v>
      </c>
      <c r="C141" s="29"/>
      <c r="D141" s="25">
        <v>30</v>
      </c>
      <c r="E141" s="29" t="s">
        <v>213</v>
      </c>
      <c r="F141" s="24"/>
      <c r="G141" s="25">
        <v>30</v>
      </c>
      <c r="H141" s="29" t="s">
        <v>213</v>
      </c>
      <c r="I141" s="24"/>
      <c r="J141" s="25">
        <v>30</v>
      </c>
      <c r="K141" s="29" t="s">
        <v>213</v>
      </c>
      <c r="L141" s="24"/>
      <c r="M141" s="25">
        <v>30</v>
      </c>
      <c r="N141" s="29" t="s">
        <v>213</v>
      </c>
      <c r="O141" s="24"/>
      <c r="P141" s="25">
        <v>30</v>
      </c>
      <c r="Q141" s="29" t="s">
        <v>213</v>
      </c>
      <c r="R141" s="24"/>
      <c r="S141" s="25">
        <v>30</v>
      </c>
      <c r="T141" s="29" t="s">
        <v>213</v>
      </c>
    </row>
    <row r="142" spans="1:20" s="8" customFormat="1">
      <c r="A142" s="25">
        <v>29</v>
      </c>
      <c r="B142" s="29" t="s">
        <v>214</v>
      </c>
      <c r="C142" s="29"/>
      <c r="D142" s="25">
        <v>29</v>
      </c>
      <c r="E142" s="29" t="s">
        <v>214</v>
      </c>
      <c r="F142" s="24"/>
      <c r="G142" s="25">
        <v>29</v>
      </c>
      <c r="H142" s="29" t="s">
        <v>214</v>
      </c>
      <c r="I142" s="24"/>
      <c r="J142" s="25">
        <v>29</v>
      </c>
      <c r="K142" s="29" t="s">
        <v>214</v>
      </c>
      <c r="L142" s="24"/>
      <c r="M142" s="25">
        <v>29</v>
      </c>
      <c r="N142" s="29" t="s">
        <v>214</v>
      </c>
      <c r="O142" s="24"/>
      <c r="P142" s="25">
        <v>29</v>
      </c>
      <c r="Q142" s="29" t="s">
        <v>214</v>
      </c>
      <c r="R142" s="24"/>
      <c r="S142" s="25">
        <v>29</v>
      </c>
      <c r="T142" s="29" t="s">
        <v>214</v>
      </c>
    </row>
    <row r="143" spans="1:20" s="8" customFormat="1">
      <c r="A143" s="25">
        <v>28</v>
      </c>
      <c r="B143" s="29" t="s">
        <v>215</v>
      </c>
      <c r="C143" s="29"/>
      <c r="D143" s="25">
        <v>28</v>
      </c>
      <c r="E143" s="29" t="s">
        <v>215</v>
      </c>
      <c r="F143" s="24"/>
      <c r="G143" s="25">
        <v>28</v>
      </c>
      <c r="H143" s="29" t="s">
        <v>215</v>
      </c>
      <c r="I143" s="24"/>
      <c r="J143" s="25">
        <v>28</v>
      </c>
      <c r="K143" s="29" t="s">
        <v>215</v>
      </c>
      <c r="L143" s="24"/>
      <c r="M143" s="25">
        <v>28</v>
      </c>
      <c r="N143" s="29" t="s">
        <v>215</v>
      </c>
      <c r="O143" s="24"/>
      <c r="P143" s="25">
        <v>28</v>
      </c>
      <c r="Q143" s="29" t="s">
        <v>215</v>
      </c>
      <c r="R143" s="24"/>
      <c r="S143" s="25">
        <v>28</v>
      </c>
      <c r="T143" s="29" t="s">
        <v>215</v>
      </c>
    </row>
    <row r="144" spans="1:20" s="8" customFormat="1">
      <c r="A144" s="25">
        <v>27</v>
      </c>
      <c r="B144" s="29" t="s">
        <v>216</v>
      </c>
      <c r="C144" s="29"/>
      <c r="D144" s="25">
        <v>27</v>
      </c>
      <c r="E144" s="29" t="s">
        <v>216</v>
      </c>
      <c r="F144" s="24"/>
      <c r="G144" s="25">
        <v>27</v>
      </c>
      <c r="H144" s="29" t="s">
        <v>216</v>
      </c>
      <c r="I144" s="24"/>
      <c r="J144" s="25">
        <v>27</v>
      </c>
      <c r="K144" s="29" t="s">
        <v>216</v>
      </c>
      <c r="L144" s="24"/>
      <c r="M144" s="25">
        <v>27</v>
      </c>
      <c r="N144" s="29" t="s">
        <v>216</v>
      </c>
      <c r="O144" s="24"/>
      <c r="P144" s="25">
        <v>27</v>
      </c>
      <c r="Q144" s="29" t="s">
        <v>216</v>
      </c>
      <c r="R144" s="24"/>
      <c r="S144" s="25">
        <v>27</v>
      </c>
      <c r="T144" s="29" t="s">
        <v>216</v>
      </c>
    </row>
    <row r="145" spans="1:20" s="8" customFormat="1">
      <c r="A145" s="25">
        <v>26</v>
      </c>
      <c r="B145" s="29" t="s">
        <v>217</v>
      </c>
      <c r="C145" s="29"/>
      <c r="D145" s="25">
        <v>26</v>
      </c>
      <c r="E145" s="29" t="s">
        <v>217</v>
      </c>
      <c r="F145" s="24"/>
      <c r="G145" s="25">
        <v>26</v>
      </c>
      <c r="H145" s="29" t="s">
        <v>217</v>
      </c>
      <c r="I145" s="24"/>
      <c r="J145" s="25">
        <v>26</v>
      </c>
      <c r="K145" s="29" t="s">
        <v>217</v>
      </c>
      <c r="L145" s="24"/>
      <c r="M145" s="25">
        <v>26</v>
      </c>
      <c r="N145" s="29" t="s">
        <v>217</v>
      </c>
      <c r="O145" s="24"/>
      <c r="P145" s="25">
        <v>26</v>
      </c>
      <c r="Q145" s="29" t="s">
        <v>217</v>
      </c>
      <c r="R145" s="24"/>
      <c r="S145" s="25">
        <v>26</v>
      </c>
      <c r="T145" s="29" t="s">
        <v>217</v>
      </c>
    </row>
    <row r="146" spans="1:20" s="8" customFormat="1">
      <c r="A146" s="25">
        <v>25</v>
      </c>
      <c r="B146" s="29" t="s">
        <v>218</v>
      </c>
      <c r="C146" s="29"/>
      <c r="D146" s="25">
        <v>25</v>
      </c>
      <c r="E146" s="29" t="s">
        <v>218</v>
      </c>
      <c r="F146" s="24"/>
      <c r="G146" s="25">
        <v>25</v>
      </c>
      <c r="H146" s="29" t="s">
        <v>218</v>
      </c>
      <c r="I146" s="24"/>
      <c r="J146" s="25">
        <v>25</v>
      </c>
      <c r="K146" s="29" t="s">
        <v>218</v>
      </c>
      <c r="L146" s="24"/>
      <c r="M146" s="25">
        <v>25</v>
      </c>
      <c r="N146" s="29" t="s">
        <v>218</v>
      </c>
      <c r="O146" s="24"/>
      <c r="P146" s="25">
        <v>25</v>
      </c>
      <c r="Q146" s="29" t="s">
        <v>218</v>
      </c>
      <c r="R146" s="24"/>
      <c r="S146" s="25">
        <v>25</v>
      </c>
      <c r="T146" s="29" t="s">
        <v>218</v>
      </c>
    </row>
    <row r="147" spans="1:20" s="8" customFormat="1">
      <c r="A147" s="25">
        <v>24</v>
      </c>
      <c r="B147" s="29" t="s">
        <v>219</v>
      </c>
      <c r="C147" s="29"/>
      <c r="D147" s="25">
        <v>24</v>
      </c>
      <c r="E147" s="29" t="s">
        <v>219</v>
      </c>
      <c r="F147" s="24"/>
      <c r="G147" s="25">
        <v>24</v>
      </c>
      <c r="H147" s="29" t="s">
        <v>219</v>
      </c>
      <c r="I147" s="24"/>
      <c r="J147" s="25">
        <v>24</v>
      </c>
      <c r="K147" s="29" t="s">
        <v>219</v>
      </c>
      <c r="L147" s="24"/>
      <c r="M147" s="25">
        <v>24</v>
      </c>
      <c r="N147" s="29" t="s">
        <v>219</v>
      </c>
      <c r="O147" s="24"/>
      <c r="P147" s="25">
        <v>24</v>
      </c>
      <c r="Q147" s="29" t="s">
        <v>219</v>
      </c>
      <c r="R147" s="24"/>
      <c r="S147" s="25">
        <v>24</v>
      </c>
      <c r="T147" s="29" t="s">
        <v>219</v>
      </c>
    </row>
    <row r="148" spans="1:20" s="8" customFormat="1">
      <c r="A148" s="25">
        <v>23</v>
      </c>
      <c r="B148" s="29" t="s">
        <v>220</v>
      </c>
      <c r="C148" s="29"/>
      <c r="D148" s="25">
        <v>23</v>
      </c>
      <c r="E148" s="29" t="s">
        <v>220</v>
      </c>
      <c r="F148" s="24"/>
      <c r="G148" s="25">
        <v>23</v>
      </c>
      <c r="H148" s="29" t="s">
        <v>220</v>
      </c>
      <c r="I148" s="24"/>
      <c r="J148" s="25">
        <v>23</v>
      </c>
      <c r="K148" s="29" t="s">
        <v>220</v>
      </c>
      <c r="L148" s="24"/>
      <c r="M148" s="25">
        <v>23</v>
      </c>
      <c r="N148" s="29" t="s">
        <v>220</v>
      </c>
      <c r="O148" s="24"/>
      <c r="P148" s="25">
        <v>23</v>
      </c>
      <c r="Q148" s="29" t="s">
        <v>220</v>
      </c>
      <c r="R148" s="24"/>
      <c r="S148" s="25">
        <v>23</v>
      </c>
      <c r="T148" s="29" t="s">
        <v>220</v>
      </c>
    </row>
    <row r="149" spans="1:20" s="8" customFormat="1">
      <c r="A149" s="25">
        <v>22</v>
      </c>
      <c r="B149" s="29" t="s">
        <v>221</v>
      </c>
      <c r="C149" s="29"/>
      <c r="D149" s="25">
        <v>22</v>
      </c>
      <c r="E149" s="29" t="s">
        <v>221</v>
      </c>
      <c r="F149" s="24"/>
      <c r="G149" s="25">
        <v>22</v>
      </c>
      <c r="H149" s="29" t="s">
        <v>221</v>
      </c>
      <c r="I149" s="24"/>
      <c r="J149" s="25">
        <v>22</v>
      </c>
      <c r="K149" s="29" t="s">
        <v>221</v>
      </c>
      <c r="L149" s="24"/>
      <c r="M149" s="25">
        <v>22</v>
      </c>
      <c r="N149" s="29" t="s">
        <v>221</v>
      </c>
      <c r="O149" s="24"/>
      <c r="P149" s="25">
        <v>22</v>
      </c>
      <c r="Q149" s="29" t="s">
        <v>221</v>
      </c>
      <c r="R149" s="24"/>
      <c r="S149" s="25">
        <v>22</v>
      </c>
      <c r="T149" s="29" t="s">
        <v>221</v>
      </c>
    </row>
    <row r="150" spans="1:20" s="8" customFormat="1">
      <c r="A150" s="25">
        <v>21</v>
      </c>
      <c r="B150" s="29" t="s">
        <v>222</v>
      </c>
      <c r="C150" s="29"/>
      <c r="D150" s="25">
        <v>21</v>
      </c>
      <c r="E150" s="29" t="s">
        <v>222</v>
      </c>
      <c r="F150" s="24"/>
      <c r="G150" s="25">
        <v>21</v>
      </c>
      <c r="H150" s="29" t="s">
        <v>222</v>
      </c>
      <c r="I150" s="24"/>
      <c r="J150" s="25">
        <v>21</v>
      </c>
      <c r="K150" s="29" t="s">
        <v>222</v>
      </c>
      <c r="L150" s="24"/>
      <c r="M150" s="25">
        <v>21</v>
      </c>
      <c r="N150" s="29" t="s">
        <v>222</v>
      </c>
      <c r="O150" s="24"/>
      <c r="P150" s="25">
        <v>21</v>
      </c>
      <c r="Q150" s="29" t="s">
        <v>222</v>
      </c>
      <c r="R150" s="24"/>
      <c r="S150" s="25">
        <v>21</v>
      </c>
      <c r="T150" s="29" t="s">
        <v>222</v>
      </c>
    </row>
    <row r="151" spans="1:20" s="8" customFormat="1">
      <c r="A151" s="25">
        <v>20</v>
      </c>
      <c r="B151" s="29" t="s">
        <v>223</v>
      </c>
      <c r="C151" s="29"/>
      <c r="D151" s="25">
        <v>20</v>
      </c>
      <c r="E151" s="29" t="s">
        <v>223</v>
      </c>
      <c r="F151" s="24"/>
      <c r="G151" s="25">
        <v>20</v>
      </c>
      <c r="H151" s="29" t="s">
        <v>223</v>
      </c>
      <c r="I151" s="24"/>
      <c r="J151" s="25">
        <v>20</v>
      </c>
      <c r="K151" s="29" t="s">
        <v>223</v>
      </c>
      <c r="L151" s="24"/>
      <c r="M151" s="25">
        <v>20</v>
      </c>
      <c r="N151" s="29" t="s">
        <v>223</v>
      </c>
      <c r="O151" s="24"/>
      <c r="P151" s="25">
        <v>20</v>
      </c>
      <c r="Q151" s="29" t="s">
        <v>223</v>
      </c>
      <c r="R151" s="24"/>
      <c r="S151" s="25">
        <v>20</v>
      </c>
      <c r="T151" s="29" t="s">
        <v>223</v>
      </c>
    </row>
    <row r="152" spans="1:20" s="8" customFormat="1">
      <c r="A152" s="25">
        <v>19</v>
      </c>
      <c r="B152" s="29" t="s">
        <v>224</v>
      </c>
      <c r="C152" s="29"/>
      <c r="D152" s="25">
        <v>19</v>
      </c>
      <c r="E152" s="29" t="s">
        <v>224</v>
      </c>
      <c r="F152" s="24"/>
      <c r="G152" s="25">
        <v>19</v>
      </c>
      <c r="H152" s="29" t="s">
        <v>224</v>
      </c>
      <c r="I152" s="24"/>
      <c r="J152" s="25">
        <v>19</v>
      </c>
      <c r="K152" s="29" t="s">
        <v>224</v>
      </c>
      <c r="L152" s="24"/>
      <c r="M152" s="25">
        <v>19</v>
      </c>
      <c r="N152" s="29" t="s">
        <v>224</v>
      </c>
      <c r="O152" s="24"/>
      <c r="P152" s="25">
        <v>19</v>
      </c>
      <c r="Q152" s="29" t="s">
        <v>224</v>
      </c>
      <c r="R152" s="24"/>
      <c r="S152" s="25">
        <v>19</v>
      </c>
      <c r="T152" s="29" t="s">
        <v>224</v>
      </c>
    </row>
    <row r="153" spans="1:20" s="8" customFormat="1">
      <c r="A153" s="25">
        <v>18</v>
      </c>
      <c r="B153" s="29" t="s">
        <v>225</v>
      </c>
      <c r="C153" s="29"/>
      <c r="D153" s="25">
        <v>18</v>
      </c>
      <c r="E153" s="29" t="s">
        <v>225</v>
      </c>
      <c r="F153" s="24"/>
      <c r="G153" s="25">
        <v>18</v>
      </c>
      <c r="H153" s="29" t="s">
        <v>225</v>
      </c>
      <c r="I153" s="24"/>
      <c r="J153" s="25">
        <v>18</v>
      </c>
      <c r="K153" s="29" t="s">
        <v>225</v>
      </c>
      <c r="L153" s="24"/>
      <c r="M153" s="25">
        <v>18</v>
      </c>
      <c r="N153" s="29" t="s">
        <v>225</v>
      </c>
      <c r="O153" s="24"/>
      <c r="P153" s="25">
        <v>18</v>
      </c>
      <c r="Q153" s="29" t="s">
        <v>225</v>
      </c>
      <c r="R153" s="24"/>
      <c r="S153" s="25">
        <v>18</v>
      </c>
      <c r="T153" s="29" t="s">
        <v>225</v>
      </c>
    </row>
    <row r="154" spans="1:20" s="8" customFormat="1">
      <c r="A154" s="25">
        <v>17</v>
      </c>
      <c r="B154" s="29" t="s">
        <v>226</v>
      </c>
      <c r="C154" s="29"/>
      <c r="D154" s="25">
        <v>17</v>
      </c>
      <c r="E154" s="29" t="s">
        <v>226</v>
      </c>
      <c r="F154" s="24"/>
      <c r="G154" s="25">
        <v>17</v>
      </c>
      <c r="H154" s="29" t="s">
        <v>226</v>
      </c>
      <c r="I154" s="24"/>
      <c r="J154" s="25">
        <v>17</v>
      </c>
      <c r="K154" s="29" t="s">
        <v>226</v>
      </c>
      <c r="L154" s="24"/>
      <c r="M154" s="25">
        <v>17</v>
      </c>
      <c r="N154" s="29" t="s">
        <v>226</v>
      </c>
      <c r="O154" s="24"/>
      <c r="P154" s="25">
        <v>17</v>
      </c>
      <c r="Q154" s="29" t="s">
        <v>226</v>
      </c>
      <c r="R154" s="24"/>
      <c r="S154" s="25">
        <v>17</v>
      </c>
      <c r="T154" s="29" t="s">
        <v>226</v>
      </c>
    </row>
    <row r="155" spans="1:20" s="8" customFormat="1">
      <c r="A155" s="25">
        <v>16</v>
      </c>
      <c r="B155" s="29" t="s">
        <v>227</v>
      </c>
      <c r="C155" s="29"/>
      <c r="D155" s="25">
        <v>16</v>
      </c>
      <c r="E155" s="29" t="s">
        <v>227</v>
      </c>
      <c r="F155" s="24"/>
      <c r="G155" s="25">
        <v>16</v>
      </c>
      <c r="H155" s="29" t="s">
        <v>227</v>
      </c>
      <c r="I155" s="24"/>
      <c r="J155" s="25">
        <v>16</v>
      </c>
      <c r="K155" s="29" t="s">
        <v>227</v>
      </c>
      <c r="L155" s="24"/>
      <c r="M155" s="25">
        <v>16</v>
      </c>
      <c r="N155" s="29" t="s">
        <v>227</v>
      </c>
      <c r="O155" s="24"/>
      <c r="P155" s="25">
        <v>16</v>
      </c>
      <c r="Q155" s="29" t="s">
        <v>227</v>
      </c>
      <c r="R155" s="24"/>
      <c r="S155" s="25">
        <v>16</v>
      </c>
      <c r="T155" s="29" t="s">
        <v>227</v>
      </c>
    </row>
    <row r="156" spans="1:20" s="8" customFormat="1">
      <c r="A156" s="25">
        <v>15</v>
      </c>
      <c r="B156" s="29" t="s">
        <v>228</v>
      </c>
      <c r="C156" s="29"/>
      <c r="D156" s="25">
        <v>15</v>
      </c>
      <c r="E156" s="29" t="s">
        <v>228</v>
      </c>
      <c r="F156" s="24"/>
      <c r="G156" s="25">
        <v>15</v>
      </c>
      <c r="H156" s="29" t="s">
        <v>228</v>
      </c>
      <c r="I156" s="24"/>
      <c r="J156" s="25">
        <v>15</v>
      </c>
      <c r="K156" s="29" t="s">
        <v>228</v>
      </c>
      <c r="L156" s="24"/>
      <c r="M156" s="25">
        <v>15</v>
      </c>
      <c r="N156" s="29" t="s">
        <v>228</v>
      </c>
      <c r="O156" s="24"/>
      <c r="P156" s="25">
        <v>15</v>
      </c>
      <c r="Q156" s="29" t="s">
        <v>228</v>
      </c>
      <c r="R156" s="24"/>
      <c r="S156" s="25">
        <v>15</v>
      </c>
      <c r="T156" s="29" t="s">
        <v>228</v>
      </c>
    </row>
    <row r="157" spans="1:20" s="8" customFormat="1">
      <c r="A157" s="25">
        <v>14</v>
      </c>
      <c r="B157" s="29" t="s">
        <v>229</v>
      </c>
      <c r="C157" s="29"/>
      <c r="D157" s="25">
        <v>14</v>
      </c>
      <c r="E157" s="29" t="s">
        <v>229</v>
      </c>
      <c r="F157" s="24"/>
      <c r="G157" s="25">
        <v>14</v>
      </c>
      <c r="H157" s="29" t="s">
        <v>229</v>
      </c>
      <c r="I157" s="24"/>
      <c r="J157" s="25">
        <v>14</v>
      </c>
      <c r="K157" s="29" t="s">
        <v>229</v>
      </c>
      <c r="L157" s="24"/>
      <c r="M157" s="25">
        <v>14</v>
      </c>
      <c r="N157" s="29" t="s">
        <v>229</v>
      </c>
      <c r="O157" s="24"/>
      <c r="P157" s="25">
        <v>14</v>
      </c>
      <c r="Q157" s="29" t="s">
        <v>229</v>
      </c>
      <c r="R157" s="24"/>
      <c r="S157" s="25">
        <v>14</v>
      </c>
      <c r="T157" s="29" t="s">
        <v>229</v>
      </c>
    </row>
    <row r="158" spans="1:20" s="8" customFormat="1">
      <c r="A158" s="25">
        <v>13</v>
      </c>
      <c r="B158" s="29" t="s">
        <v>230</v>
      </c>
      <c r="C158" s="29"/>
      <c r="D158" s="25">
        <v>13</v>
      </c>
      <c r="E158" s="29" t="s">
        <v>230</v>
      </c>
      <c r="F158" s="24"/>
      <c r="G158" s="25">
        <v>13</v>
      </c>
      <c r="H158" s="29" t="s">
        <v>230</v>
      </c>
      <c r="I158" s="24"/>
      <c r="J158" s="25">
        <v>13</v>
      </c>
      <c r="K158" s="29" t="s">
        <v>230</v>
      </c>
      <c r="L158" s="24"/>
      <c r="M158" s="25">
        <v>13</v>
      </c>
      <c r="N158" s="29" t="s">
        <v>230</v>
      </c>
      <c r="O158" s="24"/>
      <c r="P158" s="25">
        <v>13</v>
      </c>
      <c r="Q158" s="29" t="s">
        <v>230</v>
      </c>
      <c r="R158" s="24"/>
      <c r="S158" s="25">
        <v>13</v>
      </c>
      <c r="T158" s="29" t="s">
        <v>230</v>
      </c>
    </row>
    <row r="159" spans="1:20" s="8" customFormat="1">
      <c r="A159" s="25">
        <v>12</v>
      </c>
      <c r="B159" s="29" t="s">
        <v>231</v>
      </c>
      <c r="C159" s="29"/>
      <c r="D159" s="25">
        <v>12</v>
      </c>
      <c r="E159" s="29" t="s">
        <v>231</v>
      </c>
      <c r="F159" s="24"/>
      <c r="G159" s="25">
        <v>12</v>
      </c>
      <c r="H159" s="29" t="s">
        <v>231</v>
      </c>
      <c r="I159" s="24"/>
      <c r="J159" s="25">
        <v>12</v>
      </c>
      <c r="K159" s="29" t="s">
        <v>231</v>
      </c>
      <c r="L159" s="24"/>
      <c r="M159" s="25">
        <v>12</v>
      </c>
      <c r="N159" s="29" t="s">
        <v>231</v>
      </c>
      <c r="O159" s="24"/>
      <c r="P159" s="25">
        <v>12</v>
      </c>
      <c r="Q159" s="29" t="s">
        <v>231</v>
      </c>
      <c r="R159" s="24"/>
      <c r="S159" s="25">
        <v>12</v>
      </c>
      <c r="T159" s="29" t="s">
        <v>231</v>
      </c>
    </row>
    <row r="160" spans="1:20" s="8" customFormat="1">
      <c r="A160" s="25">
        <v>11</v>
      </c>
      <c r="B160" s="29" t="s">
        <v>232</v>
      </c>
      <c r="C160" s="29"/>
      <c r="D160" s="25">
        <v>11</v>
      </c>
      <c r="E160" s="29" t="s">
        <v>232</v>
      </c>
      <c r="F160" s="24"/>
      <c r="G160" s="25">
        <v>11</v>
      </c>
      <c r="H160" s="29" t="s">
        <v>232</v>
      </c>
      <c r="I160" s="24"/>
      <c r="J160" s="25">
        <v>11</v>
      </c>
      <c r="K160" s="29" t="s">
        <v>232</v>
      </c>
      <c r="L160" s="24"/>
      <c r="M160" s="25">
        <v>11</v>
      </c>
      <c r="N160" s="29" t="s">
        <v>232</v>
      </c>
      <c r="O160" s="24"/>
      <c r="P160" s="25">
        <v>11</v>
      </c>
      <c r="Q160" s="29" t="s">
        <v>232</v>
      </c>
      <c r="R160" s="24"/>
      <c r="S160" s="25">
        <v>11</v>
      </c>
      <c r="T160" s="29" t="s">
        <v>232</v>
      </c>
    </row>
    <row r="161" spans="1:20" s="8" customFormat="1">
      <c r="A161" s="25">
        <v>10</v>
      </c>
      <c r="B161" s="29" t="s">
        <v>233</v>
      </c>
      <c r="C161" s="29"/>
      <c r="D161" s="25">
        <v>10</v>
      </c>
      <c r="E161" s="29" t="s">
        <v>233</v>
      </c>
      <c r="F161" s="24"/>
      <c r="G161" s="25">
        <v>10</v>
      </c>
      <c r="H161" s="29" t="s">
        <v>233</v>
      </c>
      <c r="I161" s="24"/>
      <c r="J161" s="25">
        <v>10</v>
      </c>
      <c r="K161" s="29" t="s">
        <v>233</v>
      </c>
      <c r="L161" s="24"/>
      <c r="M161" s="25">
        <v>10</v>
      </c>
      <c r="N161" s="29" t="s">
        <v>233</v>
      </c>
      <c r="O161" s="24"/>
      <c r="P161" s="25">
        <v>10</v>
      </c>
      <c r="Q161" s="29" t="s">
        <v>233</v>
      </c>
      <c r="R161" s="24"/>
      <c r="S161" s="25">
        <v>10</v>
      </c>
      <c r="T161" s="29" t="s">
        <v>233</v>
      </c>
    </row>
    <row r="162" spans="1:20" s="8" customFormat="1">
      <c r="A162" s="25">
        <v>9</v>
      </c>
      <c r="B162" s="29" t="s">
        <v>234</v>
      </c>
      <c r="C162" s="29"/>
      <c r="D162" s="25">
        <v>9</v>
      </c>
      <c r="E162" s="29" t="s">
        <v>234</v>
      </c>
      <c r="F162" s="24"/>
      <c r="G162" s="25">
        <v>9</v>
      </c>
      <c r="H162" s="29" t="s">
        <v>234</v>
      </c>
      <c r="I162" s="24"/>
      <c r="J162" s="25">
        <v>9</v>
      </c>
      <c r="K162" s="29" t="s">
        <v>234</v>
      </c>
      <c r="L162" s="24"/>
      <c r="M162" s="25">
        <v>9</v>
      </c>
      <c r="N162" s="29" t="s">
        <v>234</v>
      </c>
      <c r="O162" s="24"/>
      <c r="P162" s="25">
        <v>9</v>
      </c>
      <c r="Q162" s="29" t="s">
        <v>234</v>
      </c>
      <c r="R162" s="24"/>
      <c r="S162" s="25">
        <v>9</v>
      </c>
      <c r="T162" s="29" t="s">
        <v>234</v>
      </c>
    </row>
    <row r="163" spans="1:20" s="8" customFormat="1">
      <c r="A163" s="25">
        <v>8</v>
      </c>
      <c r="B163" s="29" t="s">
        <v>235</v>
      </c>
      <c r="C163" s="29"/>
      <c r="D163" s="25">
        <v>8</v>
      </c>
      <c r="E163" s="29" t="s">
        <v>235</v>
      </c>
      <c r="F163" s="24"/>
      <c r="G163" s="25">
        <v>8</v>
      </c>
      <c r="H163" s="29" t="s">
        <v>235</v>
      </c>
      <c r="I163" s="24"/>
      <c r="J163" s="25">
        <v>8</v>
      </c>
      <c r="K163" s="29" t="s">
        <v>235</v>
      </c>
      <c r="L163" s="24"/>
      <c r="M163" s="25">
        <v>8</v>
      </c>
      <c r="N163" s="29" t="s">
        <v>235</v>
      </c>
      <c r="O163" s="24"/>
      <c r="P163" s="25">
        <v>8</v>
      </c>
      <c r="Q163" s="29" t="s">
        <v>235</v>
      </c>
      <c r="R163" s="24"/>
      <c r="S163" s="25">
        <v>8</v>
      </c>
      <c r="T163" s="29" t="s">
        <v>235</v>
      </c>
    </row>
    <row r="164" spans="1:20" s="8" customFormat="1">
      <c r="A164" s="25">
        <v>7</v>
      </c>
      <c r="B164" s="29" t="s">
        <v>236</v>
      </c>
      <c r="C164" s="29"/>
      <c r="D164" s="25">
        <v>7</v>
      </c>
      <c r="E164" s="29" t="s">
        <v>236</v>
      </c>
      <c r="F164" s="24"/>
      <c r="G164" s="25">
        <v>7</v>
      </c>
      <c r="H164" s="29" t="s">
        <v>236</v>
      </c>
      <c r="I164" s="24"/>
      <c r="J164" s="25">
        <v>7</v>
      </c>
      <c r="K164" s="29" t="s">
        <v>236</v>
      </c>
      <c r="L164" s="24"/>
      <c r="M164" s="25">
        <v>7</v>
      </c>
      <c r="N164" s="29" t="s">
        <v>236</v>
      </c>
      <c r="O164" s="24"/>
      <c r="P164" s="25">
        <v>7</v>
      </c>
      <c r="Q164" s="29" t="s">
        <v>236</v>
      </c>
      <c r="R164" s="24"/>
      <c r="S164" s="25">
        <v>7</v>
      </c>
      <c r="T164" s="29" t="s">
        <v>236</v>
      </c>
    </row>
    <row r="165" spans="1:20" s="8" customFormat="1">
      <c r="A165" s="25">
        <v>6</v>
      </c>
      <c r="B165" s="29" t="s">
        <v>237</v>
      </c>
      <c r="C165" s="29"/>
      <c r="D165" s="25">
        <v>6</v>
      </c>
      <c r="E165" s="29" t="s">
        <v>237</v>
      </c>
      <c r="F165" s="24"/>
      <c r="G165" s="25">
        <v>6</v>
      </c>
      <c r="H165" s="29" t="s">
        <v>237</v>
      </c>
      <c r="I165" s="24"/>
      <c r="J165" s="25">
        <v>6</v>
      </c>
      <c r="K165" s="29" t="s">
        <v>237</v>
      </c>
      <c r="L165" s="24"/>
      <c r="M165" s="25">
        <v>6</v>
      </c>
      <c r="N165" s="29" t="s">
        <v>237</v>
      </c>
      <c r="O165" s="24"/>
      <c r="P165" s="25">
        <v>6</v>
      </c>
      <c r="Q165" s="29" t="s">
        <v>237</v>
      </c>
      <c r="R165" s="24"/>
      <c r="S165" s="25">
        <v>6</v>
      </c>
      <c r="T165" s="29" t="s">
        <v>237</v>
      </c>
    </row>
    <row r="166" spans="1:20" s="8" customFormat="1">
      <c r="A166" s="25">
        <v>5</v>
      </c>
      <c r="B166" s="29" t="s">
        <v>238</v>
      </c>
      <c r="C166" s="29"/>
      <c r="D166" s="25">
        <v>5</v>
      </c>
      <c r="E166" s="29" t="s">
        <v>238</v>
      </c>
      <c r="F166" s="24"/>
      <c r="G166" s="25">
        <v>5</v>
      </c>
      <c r="H166" s="29" t="s">
        <v>238</v>
      </c>
      <c r="I166" s="24"/>
      <c r="J166" s="25">
        <v>5</v>
      </c>
      <c r="K166" s="29" t="s">
        <v>238</v>
      </c>
      <c r="L166" s="24"/>
      <c r="M166" s="25">
        <v>5</v>
      </c>
      <c r="N166" s="29" t="s">
        <v>238</v>
      </c>
      <c r="O166" s="24"/>
      <c r="P166" s="25">
        <v>5</v>
      </c>
      <c r="Q166" s="29" t="s">
        <v>238</v>
      </c>
      <c r="R166" s="24"/>
      <c r="S166" s="25">
        <v>5</v>
      </c>
      <c r="T166" s="29" t="s">
        <v>238</v>
      </c>
    </row>
    <row r="167" spans="1:20" s="8" customFormat="1">
      <c r="A167" s="25">
        <v>4</v>
      </c>
      <c r="B167" s="29" t="s">
        <v>239</v>
      </c>
      <c r="C167" s="29"/>
      <c r="D167" s="25">
        <v>4</v>
      </c>
      <c r="E167" s="29" t="s">
        <v>239</v>
      </c>
      <c r="F167" s="24"/>
      <c r="G167" s="25">
        <v>4</v>
      </c>
      <c r="H167" s="29" t="s">
        <v>239</v>
      </c>
      <c r="I167" s="24"/>
      <c r="J167" s="25">
        <v>4</v>
      </c>
      <c r="K167" s="29" t="s">
        <v>239</v>
      </c>
      <c r="L167" s="24"/>
      <c r="M167" s="25">
        <v>4</v>
      </c>
      <c r="N167" s="29" t="s">
        <v>239</v>
      </c>
      <c r="O167" s="24"/>
      <c r="P167" s="25">
        <v>4</v>
      </c>
      <c r="Q167" s="29" t="s">
        <v>239</v>
      </c>
      <c r="R167" s="24"/>
      <c r="S167" s="25">
        <v>4</v>
      </c>
      <c r="T167" s="29" t="s">
        <v>239</v>
      </c>
    </row>
    <row r="168" spans="1:20" s="8" customFormat="1">
      <c r="A168" s="25">
        <v>3</v>
      </c>
      <c r="B168" s="29" t="s">
        <v>240</v>
      </c>
      <c r="C168" s="29"/>
      <c r="D168" s="25">
        <v>3</v>
      </c>
      <c r="E168" s="29" t="s">
        <v>240</v>
      </c>
      <c r="F168" s="24"/>
      <c r="G168" s="25">
        <v>3</v>
      </c>
      <c r="H168" s="29" t="s">
        <v>240</v>
      </c>
      <c r="I168" s="24"/>
      <c r="J168" s="25">
        <v>3</v>
      </c>
      <c r="K168" s="29" t="s">
        <v>240</v>
      </c>
      <c r="L168" s="24"/>
      <c r="M168" s="25">
        <v>3</v>
      </c>
      <c r="N168" s="29" t="s">
        <v>240</v>
      </c>
      <c r="O168" s="24"/>
      <c r="P168" s="25">
        <v>3</v>
      </c>
      <c r="Q168" s="29" t="s">
        <v>240</v>
      </c>
      <c r="R168" s="24"/>
      <c r="S168" s="25">
        <v>3</v>
      </c>
      <c r="T168" s="29" t="s">
        <v>240</v>
      </c>
    </row>
    <row r="169" spans="1:20" s="8" customFormat="1">
      <c r="A169" s="25">
        <v>2</v>
      </c>
      <c r="B169" s="29" t="s">
        <v>241</v>
      </c>
      <c r="C169" s="29"/>
      <c r="D169" s="25">
        <v>2</v>
      </c>
      <c r="E169" s="29" t="s">
        <v>241</v>
      </c>
      <c r="F169" s="24"/>
      <c r="G169" s="25">
        <v>2</v>
      </c>
      <c r="H169" s="29" t="s">
        <v>241</v>
      </c>
      <c r="I169" s="24"/>
      <c r="J169" s="25">
        <v>2</v>
      </c>
      <c r="K169" s="29" t="s">
        <v>241</v>
      </c>
      <c r="L169" s="24"/>
      <c r="M169" s="25">
        <v>2</v>
      </c>
      <c r="N169" s="29" t="s">
        <v>241</v>
      </c>
      <c r="O169" s="24"/>
      <c r="P169" s="25">
        <v>2</v>
      </c>
      <c r="Q169" s="29" t="s">
        <v>241</v>
      </c>
      <c r="R169" s="24"/>
      <c r="S169" s="25">
        <v>2</v>
      </c>
      <c r="T169" s="29" t="s">
        <v>241</v>
      </c>
    </row>
    <row r="170" spans="1:20" s="8" customFormat="1">
      <c r="A170" s="30">
        <v>1</v>
      </c>
      <c r="B170" s="29">
        <v>0</v>
      </c>
      <c r="C170" s="29"/>
      <c r="D170" s="30">
        <v>1</v>
      </c>
      <c r="E170" s="29">
        <v>0</v>
      </c>
      <c r="F170" s="24"/>
      <c r="G170" s="30">
        <v>1</v>
      </c>
      <c r="H170" s="29">
        <v>0</v>
      </c>
      <c r="I170" s="24"/>
      <c r="J170" s="30">
        <v>1</v>
      </c>
      <c r="K170" s="29">
        <v>0</v>
      </c>
      <c r="L170" s="24"/>
      <c r="M170" s="30">
        <v>1</v>
      </c>
      <c r="N170" s="29">
        <v>0</v>
      </c>
      <c r="O170" s="24"/>
      <c r="P170" s="30">
        <v>1</v>
      </c>
      <c r="Q170" s="29">
        <v>0</v>
      </c>
      <c r="R170" s="24"/>
      <c r="S170" s="30">
        <v>1</v>
      </c>
      <c r="T170" s="29">
        <v>0</v>
      </c>
    </row>
    <row r="171" spans="1:20" s="8" customFormat="1">
      <c r="A171" s="30">
        <v>0</v>
      </c>
      <c r="B171" s="29" t="s">
        <v>242</v>
      </c>
      <c r="C171" s="29"/>
      <c r="D171" s="30">
        <v>0</v>
      </c>
      <c r="E171" s="29" t="s">
        <v>242</v>
      </c>
      <c r="F171" s="24"/>
      <c r="G171" s="30">
        <v>0</v>
      </c>
      <c r="H171" s="29" t="s">
        <v>242</v>
      </c>
      <c r="I171" s="24"/>
      <c r="J171" s="30">
        <v>0</v>
      </c>
      <c r="K171" s="29" t="s">
        <v>242</v>
      </c>
      <c r="L171" s="24"/>
      <c r="M171" s="30">
        <v>0</v>
      </c>
      <c r="N171" s="29" t="s">
        <v>242</v>
      </c>
      <c r="O171" s="24"/>
      <c r="P171" s="30">
        <v>0</v>
      </c>
      <c r="Q171" s="29" t="s">
        <v>242</v>
      </c>
      <c r="R171" s="24"/>
      <c r="S171" s="30">
        <v>0</v>
      </c>
      <c r="T171" s="29" t="s">
        <v>242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>
    <tabColor rgb="FF002060"/>
  </sheetPr>
  <dimension ref="A1:DL108"/>
  <sheetViews>
    <sheetView zoomScale="120" zoomScaleNormal="120" workbookViewId="0">
      <selection activeCell="L12" sqref="L12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Dieter</v>
      </c>
      <c r="BB1" s="292" t="str">
        <f>X3</f>
        <v>Adde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Dieter</v>
      </c>
      <c r="BJ1" s="109" t="str">
        <f t="shared" ref="BJ1:CA1" si="0">BB1</f>
        <v>Adde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Dieter</v>
      </c>
      <c r="BR1" s="292" t="str">
        <f t="shared" si="0"/>
        <v>Adde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Dieter</v>
      </c>
      <c r="BZ1" s="109" t="str">
        <f t="shared" si="0"/>
        <v>Adde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Dieter</v>
      </c>
      <c r="CH1" s="292" t="str">
        <f t="shared" si="1"/>
        <v>Adde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Dieter</v>
      </c>
      <c r="CP1" s="109" t="str">
        <f t="shared" si="1"/>
        <v>Adde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Dieter</v>
      </c>
      <c r="CX1" s="292" t="str">
        <f t="shared" si="2"/>
        <v>Adde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Dieter</v>
      </c>
      <c r="DF1" s="109" t="str">
        <f t="shared" si="2"/>
        <v>Adde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2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Dieter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Adde</v>
      </c>
      <c r="K3" s="598"/>
      <c r="L3" s="246" t="str">
        <f>'2 Spieler'!C31</f>
        <v>Dieter</v>
      </c>
      <c r="M3" s="246" t="str">
        <f>'2 Spieler'!D31</f>
        <v>Adde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Dieter</v>
      </c>
      <c r="U3" s="297" t="str">
        <f>IFERROR((INDEX($BA$1:$DL$1,MATCH(MAX($BA$3:$DL$3),$BA$3:$DL$3,0)) ),"")</f>
        <v>Dieter</v>
      </c>
      <c r="V3" s="210" t="str">
        <f>L3</f>
        <v>Dieter</v>
      </c>
      <c r="W3" s="247">
        <f>COUNTIF(L5,301)+COUNTIF(L5,501)</f>
        <v>0</v>
      </c>
      <c r="X3" s="210" t="str">
        <f>M3</f>
        <v>Adde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Adde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Dieter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Dieter</v>
      </c>
      <c r="AI9" s="249">
        <f>COUNTIF(R19,301)+COUNTIF(R19,501)</f>
        <v>0</v>
      </c>
      <c r="AJ9" s="253" t="str">
        <f>V6</f>
        <v>Adde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Adde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Dieter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Dieter</v>
      </c>
      <c r="S17" s="271" t="str">
        <f>L10</f>
        <v>Adde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Adde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Dieter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Adde</v>
      </c>
      <c r="BO24" s="8" t="str">
        <f>L3</f>
        <v>Dieter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Dieter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Dieter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Adde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59" priority="7">
      <formula>$J$1=501</formula>
    </cfRule>
  </conditionalFormatting>
  <conditionalFormatting sqref="L1:S1">
    <cfRule type="containsText" dxfId="158" priority="6" operator="containsText" text="t">
      <formula>NOT(ISERROR(SEARCH("t",L1)))</formula>
    </cfRule>
  </conditionalFormatting>
  <conditionalFormatting sqref="AH2 X2 L6 X9 M5:M6 AH9 X5:AK5 L1:S1">
    <cfRule type="containsText" dxfId="157" priority="5" operator="containsText" text="Checkout">
      <formula>NOT(ISERROR(SEARCH("Checkout",L1)))</formula>
    </cfRule>
  </conditionalFormatting>
  <conditionalFormatting sqref="B78:I83 H88:I89 H18:I77">
    <cfRule type="cellIs" dxfId="156" priority="4" operator="equal">
      <formula>180</formula>
    </cfRule>
  </conditionalFormatting>
  <conditionalFormatting sqref="L23:S23 L26:S26 L29:S29">
    <cfRule type="containsText" dxfId="155" priority="3" operator="containsText" text="9 Darter">
      <formula>NOT(ISERROR(SEARCH("9 Darter",L23)))</formula>
    </cfRule>
  </conditionalFormatting>
  <conditionalFormatting sqref="L22:S22 L25:S25 L28:S28">
    <cfRule type="containsText" dxfId="154" priority="2" operator="containsText" text="6 Darter">
      <formula>NOT(ISERROR(SEARCH("6 Darter",L22)))</formula>
    </cfRule>
  </conditionalFormatting>
  <conditionalFormatting sqref="B18:G77">
    <cfRule type="cellIs" dxfId="153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78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9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Spieler'!E31</f>
        <v>Adde</v>
      </c>
      <c r="M3" s="246" t="str">
        <f>'2 Spieler'!F31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52" priority="7">
      <formula>$J$1=501</formula>
    </cfRule>
  </conditionalFormatting>
  <conditionalFormatting sqref="L1:S1">
    <cfRule type="containsText" dxfId="151" priority="6" operator="containsText" text="t">
      <formula>NOT(ISERROR(SEARCH("t",L1)))</formula>
    </cfRule>
  </conditionalFormatting>
  <conditionalFormatting sqref="AH2 X2 L6 X9 M5:M6 AH9 X5:AK5 L1:S1">
    <cfRule type="containsText" dxfId="150" priority="5" operator="containsText" text="Checkout">
      <formula>NOT(ISERROR(SEARCH("Checkout",L1)))</formula>
    </cfRule>
  </conditionalFormatting>
  <conditionalFormatting sqref="B78:I83 H88:I89 H18:I77">
    <cfRule type="cellIs" dxfId="149" priority="4" operator="equal">
      <formula>180</formula>
    </cfRule>
  </conditionalFormatting>
  <conditionalFormatting sqref="L23:S23 L26:S26 L29:S29">
    <cfRule type="containsText" dxfId="148" priority="3" operator="containsText" text="9 Darter">
      <formula>NOT(ISERROR(SEARCH("9 Darter",L23)))</formula>
    </cfRule>
  </conditionalFormatting>
  <conditionalFormatting sqref="L22:S22 L25:S25 L28:S28">
    <cfRule type="containsText" dxfId="147" priority="2" operator="containsText" text="6 Darter">
      <formula>NOT(ISERROR(SEARCH("6 Darter",L22)))</formula>
    </cfRule>
  </conditionalFormatting>
  <conditionalFormatting sqref="B18:G77">
    <cfRule type="cellIs" dxfId="146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1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2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0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Spieler'!G31</f>
        <v>Adde</v>
      </c>
      <c r="M3" s="246" t="str">
        <f>'2 Spieler'!H31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45" priority="7">
      <formula>$J$1=501</formula>
    </cfRule>
  </conditionalFormatting>
  <conditionalFormatting sqref="L1:S1">
    <cfRule type="containsText" dxfId="144" priority="6" operator="containsText" text="t">
      <formula>NOT(ISERROR(SEARCH("t",L1)))</formula>
    </cfRule>
  </conditionalFormatting>
  <conditionalFormatting sqref="AH2 X2 L6 X9 M5:M6 AH9 X5:AK5 L1:S1">
    <cfRule type="containsText" dxfId="143" priority="5" operator="containsText" text="Checkout">
      <formula>NOT(ISERROR(SEARCH("Checkout",L1)))</formula>
    </cfRule>
  </conditionalFormatting>
  <conditionalFormatting sqref="B78:I83 H88:I89 H18:I77">
    <cfRule type="cellIs" dxfId="142" priority="4" operator="equal">
      <formula>180</formula>
    </cfRule>
  </conditionalFormatting>
  <conditionalFormatting sqref="L23:S23 L26:S26 L29:S29">
    <cfRule type="containsText" dxfId="141" priority="3" operator="containsText" text="9 Darter">
      <formula>NOT(ISERROR(SEARCH("9 Darter",L23)))</formula>
    </cfRule>
  </conditionalFormatting>
  <conditionalFormatting sqref="L22:S22 L25:S25 L28:S28">
    <cfRule type="containsText" dxfId="140" priority="2" operator="containsText" text="6 Darter">
      <formula>NOT(ISERROR(SEARCH("6 Darter",L22)))</formula>
    </cfRule>
  </conditionalFormatting>
  <conditionalFormatting sqref="B18:G77">
    <cfRule type="cellIs" dxfId="139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825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6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1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Spieler'!I31</f>
        <v>Adde</v>
      </c>
      <c r="M3" s="246" t="str">
        <f>'2 Spieler'!J31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38" priority="7">
      <formula>$J$1=501</formula>
    </cfRule>
  </conditionalFormatting>
  <conditionalFormatting sqref="L1:S1">
    <cfRule type="containsText" dxfId="137" priority="6" operator="containsText" text="t">
      <formula>NOT(ISERROR(SEARCH("t",L1)))</formula>
    </cfRule>
  </conditionalFormatting>
  <conditionalFormatting sqref="AH2 X2 L6 X9 M5:M6 AH9 X5:AK5 L1:S1">
    <cfRule type="containsText" dxfId="136" priority="5" operator="containsText" text="Checkout">
      <formula>NOT(ISERROR(SEARCH("Checkout",L1)))</formula>
    </cfRule>
  </conditionalFormatting>
  <conditionalFormatting sqref="B78:I83 H88:I89 H18:I77">
    <cfRule type="cellIs" dxfId="135" priority="4" operator="equal">
      <formula>180</formula>
    </cfRule>
  </conditionalFormatting>
  <conditionalFormatting sqref="L23:S23 L26:S26 L29:S29">
    <cfRule type="containsText" dxfId="134" priority="3" operator="containsText" text="9 Darter">
      <formula>NOT(ISERROR(SEARCH("9 Darter",L23)))</formula>
    </cfRule>
  </conditionalFormatting>
  <conditionalFormatting sqref="L22:S22 L25:S25 L28:S28">
    <cfRule type="containsText" dxfId="133" priority="2" operator="containsText" text="6 Darter">
      <formula>NOT(ISERROR(SEARCH("6 Darter",L22)))</formula>
    </cfRule>
  </conditionalFormatting>
  <conditionalFormatting sqref="B18:G77">
    <cfRule type="cellIs" dxfId="132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8849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0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2">
    <tabColor rgb="FF002060"/>
  </sheetPr>
  <dimension ref="A1:DL108"/>
  <sheetViews>
    <sheetView zoomScale="120" zoomScaleNormal="120" workbookViewId="0">
      <selection activeCell="D14" sqref="D14:E14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Spieler'!K31</f>
        <v>Adde</v>
      </c>
      <c r="M3" s="246" t="str">
        <f>'2 Spieler'!L31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31" priority="7">
      <formula>$J$1=501</formula>
    </cfRule>
  </conditionalFormatting>
  <conditionalFormatting sqref="L1:S1">
    <cfRule type="containsText" dxfId="130" priority="6" operator="containsText" text="t">
      <formula>NOT(ISERROR(SEARCH("t",L1)))</formula>
    </cfRule>
  </conditionalFormatting>
  <conditionalFormatting sqref="AH2 X2 L6 X9 M5:M6 AH9 X5:AK5 L1:S1">
    <cfRule type="containsText" dxfId="129" priority="5" operator="containsText" text="Checkout">
      <formula>NOT(ISERROR(SEARCH("Checkout",L1)))</formula>
    </cfRule>
  </conditionalFormatting>
  <conditionalFormatting sqref="B78:I83 H88:I89 H18:I77">
    <cfRule type="cellIs" dxfId="128" priority="4" operator="equal">
      <formula>180</formula>
    </cfRule>
  </conditionalFormatting>
  <conditionalFormatting sqref="L23:S23 L26:S26 L29:S29">
    <cfRule type="containsText" dxfId="127" priority="3" operator="containsText" text="9 Darter">
      <formula>NOT(ISERROR(SEARCH("9 Darter",L23)))</formula>
    </cfRule>
  </conditionalFormatting>
  <conditionalFormatting sqref="L22:S22 L25:S25 L28:S28">
    <cfRule type="containsText" dxfId="126" priority="2" operator="containsText" text="6 Darter">
      <formula>NOT(ISERROR(SEARCH("6 Darter",L22)))</formula>
    </cfRule>
  </conditionalFormatting>
  <conditionalFormatting sqref="B18:G77">
    <cfRule type="cellIs" dxfId="125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9873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4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3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Spieler'!M31</f>
        <v>Adde</v>
      </c>
      <c r="M3" s="246" t="str">
        <f>'2 Spieler'!N31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24" priority="7">
      <formula>$J$1=501</formula>
    </cfRule>
  </conditionalFormatting>
  <conditionalFormatting sqref="L1:S1">
    <cfRule type="containsText" dxfId="123" priority="6" operator="containsText" text="t">
      <formula>NOT(ISERROR(SEARCH("t",L1)))</formula>
    </cfRule>
  </conditionalFormatting>
  <conditionalFormatting sqref="AH2 X2 L6 X9 M5:M6 AH9 X5:AK5 L1:S1">
    <cfRule type="containsText" dxfId="122" priority="5" operator="containsText" text="Checkout">
      <formula>NOT(ISERROR(SEARCH("Checkout",L1)))</formula>
    </cfRule>
  </conditionalFormatting>
  <conditionalFormatting sqref="B78:I83 H88:I89 H18:I77">
    <cfRule type="cellIs" dxfId="121" priority="4" operator="equal">
      <formula>180</formula>
    </cfRule>
  </conditionalFormatting>
  <conditionalFormatting sqref="L23:S23 L26:S26 L29:S29">
    <cfRule type="containsText" dxfId="120" priority="3" operator="containsText" text="9 Darter">
      <formula>NOT(ISERROR(SEARCH("9 Darter",L23)))</formula>
    </cfRule>
  </conditionalFormatting>
  <conditionalFormatting sqref="L22:S22 L25:S25 L28:S28">
    <cfRule type="containsText" dxfId="119" priority="2" operator="containsText" text="6 Darter">
      <formula>NOT(ISERROR(SEARCH("6 Darter",L22)))</formula>
    </cfRule>
  </conditionalFormatting>
  <conditionalFormatting sqref="B18:G77">
    <cfRule type="cellIs" dxfId="118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0897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98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4">
    <tabColor rgb="FF002060"/>
  </sheetPr>
  <dimension ref="A1:DL108"/>
  <sheetViews>
    <sheetView zoomScale="120" zoomScaleNormal="120" workbookViewId="0">
      <selection activeCell="M3" sqref="M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496"/>
      <c r="C1" s="499">
        <f>COUNTA(L3:M3)</f>
        <v>2</v>
      </c>
      <c r="D1" s="498" t="s">
        <v>477</v>
      </c>
      <c r="E1" s="55"/>
      <c r="F1" s="54"/>
      <c r="G1" s="499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7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Spieler'!O31</f>
        <v>Adde</v>
      </c>
      <c r="M3" s="246" t="str">
        <f>'2 Spieler'!P31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17" priority="7">
      <formula>$J$1=501</formula>
    </cfRule>
  </conditionalFormatting>
  <conditionalFormatting sqref="L1:S1">
    <cfRule type="containsText" dxfId="116" priority="6" operator="containsText" text="t">
      <formula>NOT(ISERROR(SEARCH("t",L1)))</formula>
    </cfRule>
  </conditionalFormatting>
  <conditionalFormatting sqref="AH2 X2 L6 X9 M5:M6 AH9 X5:AK5 L1:S1">
    <cfRule type="containsText" dxfId="115" priority="5" operator="containsText" text="Checkout">
      <formula>NOT(ISERROR(SEARCH("Checkout",L1)))</formula>
    </cfRule>
  </conditionalFormatting>
  <conditionalFormatting sqref="B78:I83 H88:I89 H18:I77">
    <cfRule type="cellIs" dxfId="114" priority="4" operator="equal">
      <formula>180</formula>
    </cfRule>
  </conditionalFormatting>
  <conditionalFormatting sqref="L23:S23 L26:S26 L29:S29">
    <cfRule type="containsText" dxfId="113" priority="3" operator="containsText" text="9 Darter">
      <formula>NOT(ISERROR(SEARCH("9 Darter",L23)))</formula>
    </cfRule>
  </conditionalFormatting>
  <conditionalFormatting sqref="L22:S22 L25:S25 L28:S28">
    <cfRule type="containsText" dxfId="112" priority="2" operator="containsText" text="6 Darter">
      <formula>NOT(ISERROR(SEARCH("6 Darter",L22)))</formula>
    </cfRule>
  </conditionalFormatting>
  <conditionalFormatting sqref="B18:G77">
    <cfRule type="cellIs" dxfId="111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21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22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6">
    <tabColor rgb="FF002060"/>
  </sheetPr>
  <dimension ref="A1:DL108"/>
  <sheetViews>
    <sheetView zoomScale="120" zoomScaleNormal="120" workbookViewId="0">
      <selection activeCell="D2" sqref="D2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1</v>
      </c>
      <c r="H1" s="8"/>
      <c r="I1" s="212"/>
      <c r="J1" s="155"/>
      <c r="K1" s="479">
        <v>301</v>
      </c>
      <c r="L1" s="270" t="str">
        <f>IF(ISERROR(VLOOKUP(L6,'Checkouttabelle(2)'!$A$1:$B$302,1,0)),"",VLOOKUP(L6,'Checkouttabelle(2)'!$A$1:$B$302,2,0))</f>
        <v>T20 T7 D20</v>
      </c>
      <c r="M1" s="270" t="str">
        <f>IF(ISERROR(VLOOKUP(M6,'Checkouttabelle(2)'!$A$1:$B$302,1,0)),"",VLOOKUP(M6,'Checkouttabelle(2)'!$A$1:$B$302,2,0))</f>
        <v>T20 S20 Bull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180  Ø</v>
      </c>
      <c r="U2" s="296">
        <f>IFERROR(LARGE($B$18:$I$19,$AL$1),"")</f>
        <v>180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Adde</v>
      </c>
      <c r="K3" s="598"/>
      <c r="L3" s="246" t="str">
        <f>'2 Spieler'!Q31</f>
        <v>Adde</v>
      </c>
      <c r="M3" s="246" t="str">
        <f>'2 Spieler'!R31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3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180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171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3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180</v>
      </c>
      <c r="W4" s="249" t="s">
        <v>392</v>
      </c>
      <c r="X4" s="249">
        <f>M24</f>
        <v>171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180</v>
      </c>
      <c r="M5" s="330">
        <v>171</v>
      </c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121</v>
      </c>
      <c r="M6" s="280">
        <f t="shared" si="16"/>
        <v>130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1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1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1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180</v>
      </c>
      <c r="C18" s="14"/>
      <c r="D18" s="15"/>
      <c r="E18" s="9"/>
      <c r="F18" s="9"/>
      <c r="G18" s="9"/>
      <c r="H18" s="213"/>
      <c r="I18" s="213"/>
      <c r="J18" s="214">
        <f>IFERROR(SUM(B18:I18),"")</f>
        <v>180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>
        <v>171</v>
      </c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171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180</v>
      </c>
      <c r="M24" s="279">
        <f t="shared" si="29"/>
        <v>171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>
        <v>3</v>
      </c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180</v>
      </c>
      <c r="M34" s="163">
        <f t="shared" ref="M34:S34" si="32">IF(ISERROR(AVERAGE(M5/M31)),0,AVERAGE(M5/M31))*3</f>
        <v>171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10" priority="7">
      <formula>$J$1=501</formula>
    </cfRule>
  </conditionalFormatting>
  <conditionalFormatting sqref="L1:S1">
    <cfRule type="containsText" dxfId="109" priority="6" operator="containsText" text="t">
      <formula>NOT(ISERROR(SEARCH("t",L1)))</formula>
    </cfRule>
  </conditionalFormatting>
  <conditionalFormatting sqref="AH2 X2 L6 X9 M5:M6 AH9 X5:AK5 L1:S1">
    <cfRule type="containsText" dxfId="108" priority="5" operator="containsText" text="Checkout">
      <formula>NOT(ISERROR(SEARCH("Checkout",L1)))</formula>
    </cfRule>
  </conditionalFormatting>
  <conditionalFormatting sqref="B78:I83 H88:I89 H18:I77">
    <cfRule type="cellIs" dxfId="107" priority="4" operator="equal">
      <formula>180</formula>
    </cfRule>
  </conditionalFormatting>
  <conditionalFormatting sqref="L23:S23 L26:S26 L29:S29">
    <cfRule type="containsText" dxfId="106" priority="3" operator="containsText" text="9 Darter">
      <formula>NOT(ISERROR(SEARCH("9 Darter",L23)))</formula>
    </cfRule>
  </conditionalFormatting>
  <conditionalFormatting sqref="L22:S22 L25:S25 L28:S28">
    <cfRule type="containsText" dxfId="105" priority="2" operator="containsText" text="6 Darter">
      <formula>NOT(ISERROR(SEARCH("6 Darter",L22)))</formula>
    </cfRule>
  </conditionalFormatting>
  <conditionalFormatting sqref="B18:G77">
    <cfRule type="cellIs" dxfId="104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945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46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7">
    <tabColor rgb="FF002060"/>
  </sheetPr>
  <dimension ref="A1:DL108"/>
  <sheetViews>
    <sheetView zoomScale="120" zoomScaleNormal="120" workbookViewId="0">
      <selection activeCell="D2" sqref="D2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Spieler'!S31</f>
        <v>Adde</v>
      </c>
      <c r="M3" s="246" t="str">
        <f>'2 Spieler'!T31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103" priority="7">
      <formula>$J$1=501</formula>
    </cfRule>
  </conditionalFormatting>
  <conditionalFormatting sqref="L1:S1">
    <cfRule type="containsText" dxfId="102" priority="6" operator="containsText" text="t">
      <formula>NOT(ISERROR(SEARCH("t",L1)))</formula>
    </cfRule>
  </conditionalFormatting>
  <conditionalFormatting sqref="AH2 X2 L6 X9 M5:M6 AH9 X5:AK5 L1:S1">
    <cfRule type="containsText" dxfId="101" priority="5" operator="containsText" text="Checkout">
      <formula>NOT(ISERROR(SEARCH("Checkout",L1)))</formula>
    </cfRule>
  </conditionalFormatting>
  <conditionalFormatting sqref="B78:I83 H88:I89 H18:I77">
    <cfRule type="cellIs" dxfId="100" priority="4" operator="equal">
      <formula>180</formula>
    </cfRule>
  </conditionalFormatting>
  <conditionalFormatting sqref="L23:S23 L26:S26 L29:S29">
    <cfRule type="containsText" dxfId="99" priority="3" operator="containsText" text="9 Darter">
      <formula>NOT(ISERROR(SEARCH("9 Darter",L23)))</formula>
    </cfRule>
  </conditionalFormatting>
  <conditionalFormatting sqref="L22:S22 L25:S25 L28:S28">
    <cfRule type="containsText" dxfId="98" priority="2" operator="containsText" text="6 Darter">
      <formula>NOT(ISERROR(SEARCH("6 Darter",L22)))</formula>
    </cfRule>
  </conditionalFormatting>
  <conditionalFormatting sqref="B18:G77">
    <cfRule type="cellIs" dxfId="97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3969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0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8">
    <tabColor rgb="FF002060"/>
  </sheetPr>
  <dimension ref="A1:DL108"/>
  <sheetViews>
    <sheetView zoomScale="120" zoomScaleNormal="120" workbookViewId="0">
      <selection activeCell="D2" sqref="D2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Spieler'!U31</f>
        <v>Adde</v>
      </c>
      <c r="M3" s="246" t="str">
        <f>'2 Spieler'!V31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96" priority="7">
      <formula>$J$1=501</formula>
    </cfRule>
  </conditionalFormatting>
  <conditionalFormatting sqref="L1:S1">
    <cfRule type="containsText" dxfId="95" priority="6" operator="containsText" text="t">
      <formula>NOT(ISERROR(SEARCH("t",L1)))</formula>
    </cfRule>
  </conditionalFormatting>
  <conditionalFormatting sqref="AH2 X2 L6 X9 M5:M6 AH9 X5:AK5 L1:S1">
    <cfRule type="containsText" dxfId="94" priority="5" operator="containsText" text="Checkout">
      <formula>NOT(ISERROR(SEARCH("Checkout",L1)))</formula>
    </cfRule>
  </conditionalFormatting>
  <conditionalFormatting sqref="B78:I83 H88:I89 H18:I77">
    <cfRule type="cellIs" dxfId="93" priority="4" operator="equal">
      <formula>180</formula>
    </cfRule>
  </conditionalFormatting>
  <conditionalFormatting sqref="L23:S23 L26:S26 L29:S29">
    <cfRule type="containsText" dxfId="92" priority="3" operator="containsText" text="9 Darter">
      <formula>NOT(ISERROR(SEARCH("9 Darter",L23)))</formula>
    </cfRule>
  </conditionalFormatting>
  <conditionalFormatting sqref="L22:S22 L25:S25 L28:S28">
    <cfRule type="containsText" dxfId="91" priority="2" operator="containsText" text="6 Darter">
      <formula>NOT(ISERROR(SEARCH("6 Darter",L22)))</formula>
    </cfRule>
  </conditionalFormatting>
  <conditionalFormatting sqref="B18:G77">
    <cfRule type="cellIs" dxfId="90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4993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994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9">
    <tabColor rgb="FF002060"/>
  </sheetPr>
  <dimension ref="A1:DL108"/>
  <sheetViews>
    <sheetView zoomScale="120" zoomScaleNormal="120" workbookViewId="0">
      <selection activeCell="D2" sqref="D2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Dieter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Dieter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Dieter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Dieter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Dieter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Dieter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Dieter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Dieter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2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Dieter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Spieler'!W31</f>
        <v>Dieter</v>
      </c>
      <c r="M3" s="246" t="str">
        <f>'2 Spieler'!X31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Dieter</v>
      </c>
      <c r="U3" s="297" t="str">
        <f>IFERROR((INDEX($BA$1:$DL$1,MATCH(MAX($BA$3:$DL$3),$BA$3:$DL$3,0)) ),"")</f>
        <v>Dieter</v>
      </c>
      <c r="V3" s="210" t="str">
        <f>L3</f>
        <v>Dieter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Dieter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Dieter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Dieter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Dieter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Dieter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Dieter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Dieter</v>
      </c>
      <c r="BB25" s="8">
        <f>COUNTIF(BA25,$BN$24)+COUNTIF(BA25,$BO$24)</f>
        <v>2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1</v>
      </c>
      <c r="BO25" s="8">
        <f>BK29</f>
        <v>1</v>
      </c>
      <c r="BP25" s="8" t="str">
        <f>IF(BN25&lt;BO25,0,"")</f>
        <v/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>
        <f>IF(SUM(BN25)=0,"",SUM(BN25))</f>
        <v>1</v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Dieter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1</v>
      </c>
      <c r="BM30" s="241">
        <f>IF(BK30&lt;BK29,BK30,IF(BK30=0,"",IF(BK30=1,1,IF(BK30=2,2,IF(BK30=3,3)))))</f>
        <v>1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89" priority="7">
      <formula>$J$1=501</formula>
    </cfRule>
  </conditionalFormatting>
  <conditionalFormatting sqref="L1:S1">
    <cfRule type="containsText" dxfId="88" priority="6" operator="containsText" text="t">
      <formula>NOT(ISERROR(SEARCH("t",L1)))</formula>
    </cfRule>
  </conditionalFormatting>
  <conditionalFormatting sqref="AH2 X2 L6 X9 M5:M6 AH9 X5:AK5 L1:S1">
    <cfRule type="containsText" dxfId="87" priority="5" operator="containsText" text="Checkout">
      <formula>NOT(ISERROR(SEARCH("Checkout",L1)))</formula>
    </cfRule>
  </conditionalFormatting>
  <conditionalFormatting sqref="B78:I83 H88:I89 H18:I77">
    <cfRule type="cellIs" dxfId="86" priority="4" operator="equal">
      <formula>180</formula>
    </cfRule>
  </conditionalFormatting>
  <conditionalFormatting sqref="L23:S23 L26:S26 L29:S29">
    <cfRule type="containsText" dxfId="85" priority="3" operator="containsText" text="9 Darter">
      <formula>NOT(ISERROR(SEARCH("9 Darter",L23)))</formula>
    </cfRule>
  </conditionalFormatting>
  <conditionalFormatting sqref="L22:S22 L25:S25 L28:S28">
    <cfRule type="containsText" dxfId="84" priority="2" operator="containsText" text="6 Darter">
      <formula>NOT(ISERROR(SEARCH("6 Darter",L22)))</formula>
    </cfRule>
  </conditionalFormatting>
  <conditionalFormatting sqref="B18:G77">
    <cfRule type="cellIs" dxfId="83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6017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18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0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Spieler'!Y31</f>
        <v>Adde</v>
      </c>
      <c r="M3" s="246" t="str">
        <f>'2 Spieler'!Z31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82" priority="7">
      <formula>$J$1=501</formula>
    </cfRule>
  </conditionalFormatting>
  <conditionalFormatting sqref="L1:S1">
    <cfRule type="containsText" dxfId="81" priority="6" operator="containsText" text="t">
      <formula>NOT(ISERROR(SEARCH("t",L1)))</formula>
    </cfRule>
  </conditionalFormatting>
  <conditionalFormatting sqref="AH2 X2 L6 X9 M5:M6 AH9 X5:AK5 L1:S1">
    <cfRule type="containsText" dxfId="80" priority="5" operator="containsText" text="Checkout">
      <formula>NOT(ISERROR(SEARCH("Checkout",L1)))</formula>
    </cfRule>
  </conditionalFormatting>
  <conditionalFormatting sqref="B78:I83 H88:I89 H18:I77">
    <cfRule type="cellIs" dxfId="79" priority="4" operator="equal">
      <formula>180</formula>
    </cfRule>
  </conditionalFormatting>
  <conditionalFormatting sqref="L23:S23 L26:S26 L29:S29">
    <cfRule type="containsText" dxfId="78" priority="3" operator="containsText" text="9 Darter">
      <formula>NOT(ISERROR(SEARCH("9 Darter",L23)))</formula>
    </cfRule>
  </conditionalFormatting>
  <conditionalFormatting sqref="L22:S22 L25:S25 L28:S28">
    <cfRule type="containsText" dxfId="77" priority="2" operator="containsText" text="6 Darter">
      <formula>NOT(ISERROR(SEARCH("6 Darter",L22)))</formula>
    </cfRule>
  </conditionalFormatting>
  <conditionalFormatting sqref="B18:G77">
    <cfRule type="cellIs" dxfId="76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7041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7042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1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Spieler'!AA31</f>
        <v>Adde</v>
      </c>
      <c r="M3" s="246" t="str">
        <f>'2 Spieler'!AB31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75" priority="7">
      <formula>$J$1=501</formula>
    </cfRule>
  </conditionalFormatting>
  <conditionalFormatting sqref="L1:S1">
    <cfRule type="containsText" dxfId="74" priority="6" operator="containsText" text="t">
      <formula>NOT(ISERROR(SEARCH("t",L1)))</formula>
    </cfRule>
  </conditionalFormatting>
  <conditionalFormatting sqref="AH2 X2 L6 X9 M5:M6 AH9 X5:AK5 L1:S1">
    <cfRule type="containsText" dxfId="73" priority="5" operator="containsText" text="Checkout">
      <formula>NOT(ISERROR(SEARCH("Checkout",L1)))</formula>
    </cfRule>
  </conditionalFormatting>
  <conditionalFormatting sqref="B78:I83 H88:I89 H18:I77">
    <cfRule type="cellIs" dxfId="72" priority="4" operator="equal">
      <formula>180</formula>
    </cfRule>
  </conditionalFormatting>
  <conditionalFormatting sqref="L23:S23 L26:S26 L29:S29">
    <cfRule type="containsText" dxfId="71" priority="3" operator="containsText" text="9 Darter">
      <formula>NOT(ISERROR(SEARCH("9 Darter",L23)))</formula>
    </cfRule>
  </conditionalFormatting>
  <conditionalFormatting sqref="L22:S22 L25:S25 L28:S28">
    <cfRule type="containsText" dxfId="70" priority="2" operator="containsText" text="6 Darter">
      <formula>NOT(ISERROR(SEARCH("6 Darter",L22)))</formula>
    </cfRule>
  </conditionalFormatting>
  <conditionalFormatting sqref="B18:G77">
    <cfRule type="cellIs" dxfId="69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2">
    <tabColor rgb="FF002060"/>
  </sheetPr>
  <dimension ref="A1:DL108"/>
  <sheetViews>
    <sheetView zoomScale="120" zoomScaleNormal="120" workbookViewId="0">
      <selection activeCell="M3" sqref="M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Spieler'!AC31</f>
        <v>Adde</v>
      </c>
      <c r="M3" s="246" t="str">
        <f>'2 Spieler'!AD31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68" priority="7">
      <formula>$J$1=501</formula>
    </cfRule>
  </conditionalFormatting>
  <conditionalFormatting sqref="L1:S1">
    <cfRule type="containsText" dxfId="67" priority="6" operator="containsText" text="t">
      <formula>NOT(ISERROR(SEARCH("t",L1)))</formula>
    </cfRule>
  </conditionalFormatting>
  <conditionalFormatting sqref="AH2 X2 L6 X9 M5:M6 AH9 X5:AK5 L1:S1">
    <cfRule type="containsText" dxfId="66" priority="5" operator="containsText" text="Checkout">
      <formula>NOT(ISERROR(SEARCH("Checkout",L1)))</formula>
    </cfRule>
  </conditionalFormatting>
  <conditionalFormatting sqref="B78:I83 H88:I89 H18:I77">
    <cfRule type="cellIs" dxfId="65" priority="4" operator="equal">
      <formula>180</formula>
    </cfRule>
  </conditionalFormatting>
  <conditionalFormatting sqref="L23:S23 L26:S26 L29:S29">
    <cfRule type="containsText" dxfId="64" priority="3" operator="containsText" text="9 Darter">
      <formula>NOT(ISERROR(SEARCH("9 Darter",L23)))</formula>
    </cfRule>
  </conditionalFormatting>
  <conditionalFormatting sqref="L22:S22 L25:S25 L28:S28">
    <cfRule type="containsText" dxfId="63" priority="2" operator="containsText" text="6 Darter">
      <formula>NOT(ISERROR(SEARCH("6 Darter",L22)))</formula>
    </cfRule>
  </conditionalFormatting>
  <conditionalFormatting sqref="B18:G77">
    <cfRule type="cellIs" dxfId="62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89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0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3">
    <tabColor rgb="FF002060"/>
  </sheetPr>
  <dimension ref="A1:DL108"/>
  <sheetViews>
    <sheetView zoomScale="120" zoomScaleNormal="120" workbookViewId="0">
      <selection activeCell="M12" sqref="M12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Spieler'!AE31</f>
        <v>Adde</v>
      </c>
      <c r="M3" s="246" t="str">
        <f>'2 Spieler'!AF31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61" priority="7">
      <formula>$J$1=501</formula>
    </cfRule>
  </conditionalFormatting>
  <conditionalFormatting sqref="L1:S1">
    <cfRule type="containsText" dxfId="60" priority="6" operator="containsText" text="t">
      <formula>NOT(ISERROR(SEARCH("t",L1)))</formula>
    </cfRule>
  </conditionalFormatting>
  <conditionalFormatting sqref="AH2 X2 L6 X9 M5:M6 AH9 X5:AK5 L1:S1">
    <cfRule type="containsText" dxfId="59" priority="5" operator="containsText" text="Checkout">
      <formula>NOT(ISERROR(SEARCH("Checkout",L1)))</formula>
    </cfRule>
  </conditionalFormatting>
  <conditionalFormatting sqref="B78:I83 H88:I89 H18:I77">
    <cfRule type="cellIs" dxfId="58" priority="4" operator="equal">
      <formula>180</formula>
    </cfRule>
  </conditionalFormatting>
  <conditionalFormatting sqref="L23:S23 L26:S26 L29:S29">
    <cfRule type="containsText" dxfId="57" priority="3" operator="containsText" text="9 Darter">
      <formula>NOT(ISERROR(SEARCH("9 Darter",L23)))</formula>
    </cfRule>
  </conditionalFormatting>
  <conditionalFormatting sqref="L22:S22 L25:S25 L28:S28">
    <cfRule type="containsText" dxfId="56" priority="2" operator="containsText" text="6 Darter">
      <formula>NOT(ISERROR(SEARCH("6 Darter",L22)))</formula>
    </cfRule>
  </conditionalFormatting>
  <conditionalFormatting sqref="B18:G77">
    <cfRule type="cellIs" dxfId="55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0113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0114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4">
    <tabColor rgb="FF002060"/>
  </sheetPr>
  <dimension ref="A1:DL108"/>
  <sheetViews>
    <sheetView zoomScale="120" zoomScaleNormal="120" workbookViewId="0">
      <selection activeCell="D2" sqref="D2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Spieler'!AG31</f>
        <v>Adde</v>
      </c>
      <c r="M3" s="246" t="str">
        <f>'2 Spieler'!AH31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54" priority="7">
      <formula>$J$1=501</formula>
    </cfRule>
  </conditionalFormatting>
  <conditionalFormatting sqref="L1:S1">
    <cfRule type="containsText" dxfId="53" priority="6" operator="containsText" text="t">
      <formula>NOT(ISERROR(SEARCH("t",L1)))</formula>
    </cfRule>
  </conditionalFormatting>
  <conditionalFormatting sqref="AH2 X2 L6 X9 M5:M6 AH9 X5:AK5 L1:S1">
    <cfRule type="containsText" dxfId="52" priority="5" operator="containsText" text="Checkout">
      <formula>NOT(ISERROR(SEARCH("Checkout",L1)))</formula>
    </cfRule>
  </conditionalFormatting>
  <conditionalFormatting sqref="B78:I83 H88:I89 H18:I77">
    <cfRule type="cellIs" dxfId="51" priority="4" operator="equal">
      <formula>180</formula>
    </cfRule>
  </conditionalFormatting>
  <conditionalFormatting sqref="L23:S23 L26:S26 L29:S29">
    <cfRule type="containsText" dxfId="50" priority="3" operator="containsText" text="9 Darter">
      <formula>NOT(ISERROR(SEARCH("9 Darter",L23)))</formula>
    </cfRule>
  </conditionalFormatting>
  <conditionalFormatting sqref="L22:S22 L25:S25 L28:S28">
    <cfRule type="containsText" dxfId="49" priority="2" operator="containsText" text="6 Darter">
      <formula>NOT(ISERROR(SEARCH("6 Darter",L22)))</formula>
    </cfRule>
  </conditionalFormatting>
  <conditionalFormatting sqref="B18:G77">
    <cfRule type="cellIs" dxfId="48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1137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38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5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Spieler'!AI31</f>
        <v>Adde</v>
      </c>
      <c r="M3" s="246" t="str">
        <f>'2 Spieler'!AJ31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47" priority="7">
      <formula>$J$1=501</formula>
    </cfRule>
  </conditionalFormatting>
  <conditionalFormatting sqref="L1:S1">
    <cfRule type="containsText" dxfId="46" priority="6" operator="containsText" text="t">
      <formula>NOT(ISERROR(SEARCH("t",L1)))</formula>
    </cfRule>
  </conditionalFormatting>
  <conditionalFormatting sqref="AH2 X2 L6 X9 M5:M6 AH9 X5:AK5 L1:S1">
    <cfRule type="containsText" dxfId="45" priority="5" operator="containsText" text="Checkout">
      <formula>NOT(ISERROR(SEARCH("Checkout",L1)))</formula>
    </cfRule>
  </conditionalFormatting>
  <conditionalFormatting sqref="B78:I83 H88:I89 H18:I77">
    <cfRule type="cellIs" dxfId="44" priority="4" operator="equal">
      <formula>180</formula>
    </cfRule>
  </conditionalFormatting>
  <conditionalFormatting sqref="L23:S23 L26:S26 L29:S29">
    <cfRule type="containsText" dxfId="43" priority="3" operator="containsText" text="9 Darter">
      <formula>NOT(ISERROR(SEARCH("9 Darter",L23)))</formula>
    </cfRule>
  </conditionalFormatting>
  <conditionalFormatting sqref="L22:S22 L25:S25 L28:S28">
    <cfRule type="containsText" dxfId="42" priority="2" operator="containsText" text="6 Darter">
      <formula>NOT(ISERROR(SEARCH("6 Darter",L22)))</formula>
    </cfRule>
  </conditionalFormatting>
  <conditionalFormatting sqref="B18:G77">
    <cfRule type="cellIs" dxfId="41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61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2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6">
    <tabColor rgb="FF002060"/>
  </sheetPr>
  <dimension ref="A1:DL108"/>
  <sheetViews>
    <sheetView zoomScale="120" zoomScaleNormal="120" workbookViewId="0">
      <selection activeCell="T3" sqref="T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Spieler'!AK31</f>
        <v>Adde</v>
      </c>
      <c r="M3" s="246" t="str">
        <f>'2 Spieler'!AL31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40" priority="7">
      <formula>$J$1=501</formula>
    </cfRule>
  </conditionalFormatting>
  <conditionalFormatting sqref="L1:S1">
    <cfRule type="containsText" dxfId="39" priority="6" operator="containsText" text="t">
      <formula>NOT(ISERROR(SEARCH("t",L1)))</formula>
    </cfRule>
  </conditionalFormatting>
  <conditionalFormatting sqref="AH2 X2 L6 X9 M5:M6 AH9 X5:AK5 L1:S1">
    <cfRule type="containsText" dxfId="38" priority="5" operator="containsText" text="Checkout">
      <formula>NOT(ISERROR(SEARCH("Checkout",L1)))</formula>
    </cfRule>
  </conditionalFormatting>
  <conditionalFormatting sqref="B78:I83 H88:I89 H18:I77">
    <cfRule type="cellIs" dxfId="37" priority="4" operator="equal">
      <formula>180</formula>
    </cfRule>
  </conditionalFormatting>
  <conditionalFormatting sqref="L23:S23 L26:S26 L29:S29">
    <cfRule type="containsText" dxfId="36" priority="3" operator="containsText" text="9 Darter">
      <formula>NOT(ISERROR(SEARCH("9 Darter",L23)))</formula>
    </cfRule>
  </conditionalFormatting>
  <conditionalFormatting sqref="L22:S22 L25:S25 L28:S28">
    <cfRule type="containsText" dxfId="35" priority="2" operator="containsText" text="6 Darter">
      <formula>NOT(ISERROR(SEARCH("6 Darter",L22)))</formula>
    </cfRule>
  </conditionalFormatting>
  <conditionalFormatting sqref="B18:G77">
    <cfRule type="cellIs" dxfId="34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185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86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7">
    <tabColor rgb="FF002060"/>
  </sheetPr>
  <dimension ref="A1:DL108"/>
  <sheetViews>
    <sheetView zoomScale="120" zoomScaleNormal="120" workbookViewId="0">
      <selection activeCell="M3" sqref="M3"/>
    </sheetView>
  </sheetViews>
  <sheetFormatPr baseColWidth="10" defaultRowHeight="15"/>
  <cols>
    <col min="1" max="1" width="6.42578125" style="8" bestFit="1" customWidth="1"/>
    <col min="2" max="7" width="16.42578125" style="8" customWidth="1"/>
    <col min="8" max="8" width="4.42578125" style="8" customWidth="1"/>
    <col min="9" max="9" width="4.5703125" style="8" customWidth="1"/>
    <col min="10" max="10" width="6.42578125" style="8" customWidth="1"/>
    <col min="11" max="11" width="9.42578125" style="8" customWidth="1"/>
    <col min="12" max="12" width="13.5703125" style="8" customWidth="1"/>
    <col min="13" max="13" width="16.140625" style="8" customWidth="1"/>
    <col min="14" max="19" width="16.140625" style="8" hidden="1" customWidth="1"/>
    <col min="20" max="20" width="16.140625" style="8" customWidth="1"/>
    <col min="21" max="21" width="14.7109375" style="8" customWidth="1"/>
    <col min="22" max="22" width="12" style="8" hidden="1" customWidth="1"/>
    <col min="23" max="23" width="3.42578125" style="8" hidden="1" customWidth="1"/>
    <col min="24" max="24" width="12.28515625" style="8" hidden="1" customWidth="1"/>
    <col min="25" max="25" width="3.5703125" style="8" hidden="1" customWidth="1"/>
    <col min="26" max="26" width="12" style="8" hidden="1" customWidth="1"/>
    <col min="27" max="27" width="3.7109375" style="8" hidden="1" customWidth="1"/>
    <col min="28" max="28" width="12" style="8" hidden="1" customWidth="1"/>
    <col min="29" max="29" width="3.7109375" style="8" hidden="1" customWidth="1"/>
    <col min="30" max="30" width="12" style="8" hidden="1" customWidth="1"/>
    <col min="31" max="31" width="3" style="8" hidden="1" customWidth="1"/>
    <col min="32" max="32" width="12" style="8" hidden="1" customWidth="1"/>
    <col min="33" max="33" width="3" style="8" hidden="1" customWidth="1"/>
    <col min="34" max="34" width="12" style="8" hidden="1" customWidth="1"/>
    <col min="35" max="35" width="4" style="8" hidden="1" customWidth="1"/>
    <col min="36" max="36" width="12" style="8" hidden="1" customWidth="1"/>
    <col min="37" max="38" width="2.140625" style="8" hidden="1" customWidth="1"/>
    <col min="39" max="40" width="3.7109375" style="8" hidden="1" customWidth="1"/>
    <col min="41" max="46" width="6.7109375" style="8" hidden="1" customWidth="1"/>
    <col min="47" max="47" width="2.140625" style="8" hidden="1" customWidth="1"/>
    <col min="48" max="49" width="6.28515625" style="8" customWidth="1"/>
    <col min="50" max="50" width="8.5703125" style="8" customWidth="1"/>
    <col min="51" max="52" width="11.42578125" style="8" hidden="1" customWidth="1"/>
    <col min="53" max="53" width="10.7109375" style="8" hidden="1" customWidth="1"/>
    <col min="54" max="54" width="8.28515625" style="8" hidden="1" customWidth="1"/>
    <col min="55" max="56" width="11.42578125" style="8" hidden="1" customWidth="1"/>
    <col min="57" max="57" width="10.7109375" style="8" hidden="1" customWidth="1"/>
    <col min="58" max="58" width="2.28515625" style="8" hidden="1" customWidth="1"/>
    <col min="59" max="59" width="0" style="8" hidden="1" customWidth="1"/>
    <col min="60" max="60" width="10.7109375" style="8" hidden="1" customWidth="1"/>
    <col min="61" max="61" width="6.28515625" style="8" hidden="1" customWidth="1"/>
    <col min="62" max="62" width="0" style="8" hidden="1" customWidth="1"/>
    <col min="63" max="63" width="5.5703125" style="8" hidden="1" customWidth="1"/>
    <col min="64" max="64" width="0" style="8" hidden="1" customWidth="1"/>
    <col min="65" max="65" width="5.5703125" style="8" hidden="1" customWidth="1"/>
    <col min="66" max="66" width="5.140625" style="8" hidden="1" customWidth="1"/>
    <col min="67" max="67" width="6.28515625" style="8" hidden="1" customWidth="1"/>
    <col min="68" max="68" width="7.28515625" style="8" hidden="1" customWidth="1"/>
    <col min="69" max="69" width="6.28515625" style="8" hidden="1" customWidth="1"/>
    <col min="70" max="116" width="0" style="8" hidden="1" customWidth="1"/>
    <col min="117" max="16384" width="11.42578125" style="8"/>
  </cols>
  <sheetData>
    <row r="1" spans="1:116" s="109" customFormat="1" ht="41.25" customHeight="1" thickTop="1" thickBot="1">
      <c r="A1" s="500" t="s">
        <v>286</v>
      </c>
      <c r="B1" s="118"/>
      <c r="C1" s="482">
        <f>COUNTA(L3:M3)</f>
        <v>2</v>
      </c>
      <c r="D1" s="491" t="s">
        <v>477</v>
      </c>
      <c r="E1" s="55"/>
      <c r="F1" s="480"/>
      <c r="G1" s="482">
        <f>I9</f>
        <v>2</v>
      </c>
      <c r="H1" s="8"/>
      <c r="I1" s="212"/>
      <c r="J1" s="155"/>
      <c r="K1" s="479">
        <v>301</v>
      </c>
      <c r="L1" s="270">
        <f>IF(ISERROR(VLOOKUP(L6,'Checkouttabelle(2)'!$A$1:$B$302,1,0)),"",VLOOKUP(L6,'Checkouttabelle(2)'!$A$1:$B$302,2,0))</f>
        <v>0</v>
      </c>
      <c r="M1" s="270">
        <f>IF(ISERROR(VLOOKUP(M6,'Checkouttabelle(2)'!$A$1:$B$302,1,0)),"",VLOOKUP(M6,'Checkouttabelle(2)'!$A$1:$B$302,2,0))</f>
        <v>0</v>
      </c>
      <c r="N1" s="270">
        <f>IF(ISERROR(VLOOKUP(N6,'Checkouttabelle(2)'!$A$1:$B$302,1,0)),"",VLOOKUP(N6,'Checkouttabelle(2)'!$A$1:$B$302,2,0))</f>
        <v>0</v>
      </c>
      <c r="O1" s="270">
        <f>IF(ISERROR(VLOOKUP(O6,'Checkouttabelle(2)'!$A$1:$B$302,1,0)),"",VLOOKUP(O6,'Checkouttabelle(2)'!$A$1:$B$302,2,0))</f>
        <v>0</v>
      </c>
      <c r="P1" s="270">
        <f>IF(ISERROR(VLOOKUP(P6,'Checkouttabelle(2)'!$A$1:$B$302,1,0)),"",VLOOKUP(P6,'Checkouttabelle(2)'!$A$1:$B$302,2,0))</f>
        <v>0</v>
      </c>
      <c r="Q1" s="270">
        <f>IF(ISERROR(VLOOKUP(Q6,'Checkouttabelle(2)'!$A$1:$B$302,1,0)),"",VLOOKUP(Q6,'Checkouttabelle(2)'!$A$1:$B$302,2,0))</f>
        <v>0</v>
      </c>
      <c r="R1" s="270">
        <f>IF(ISERROR(VLOOKUP(R6,'Checkouttabelle(2)'!$A$1:$B$302,1,0)),"",VLOOKUP(R6,'Checkouttabelle(2)'!$A$1:$B$302,2,0))</f>
        <v>0</v>
      </c>
      <c r="S1" s="270">
        <f>IF(ISERROR(VLOOKUP(S6,'Checkouttabelle(2)'!$A$1:$B$302,1,0)),"",VLOOKUP(S6,'Checkouttabelle(2)'!$A$1:$B$302,2,0))</f>
        <v>0</v>
      </c>
      <c r="T1" s="293" t="s">
        <v>279</v>
      </c>
      <c r="U1" s="295" t="s">
        <v>275</v>
      </c>
      <c r="V1" s="242" t="s">
        <v>8</v>
      </c>
      <c r="W1" s="52"/>
      <c r="X1" s="242" t="s">
        <v>8</v>
      </c>
      <c r="Y1" s="52"/>
      <c r="Z1" s="242" t="s">
        <v>8</v>
      </c>
      <c r="AA1" s="52"/>
      <c r="AB1" s="242" t="s">
        <v>8</v>
      </c>
      <c r="AC1" s="52"/>
      <c r="AD1" s="242" t="s">
        <v>8</v>
      </c>
      <c r="AE1" s="52"/>
      <c r="AF1" s="242" t="s">
        <v>8</v>
      </c>
      <c r="AG1" s="52"/>
      <c r="AH1" s="242" t="s">
        <v>8</v>
      </c>
      <c r="AI1" s="52"/>
      <c r="AJ1" s="242" t="s">
        <v>8</v>
      </c>
      <c r="AK1" s="243">
        <v>1</v>
      </c>
      <c r="AL1" s="114">
        <v>1</v>
      </c>
      <c r="AM1" s="607" t="s">
        <v>290</v>
      </c>
      <c r="AN1" s="608"/>
      <c r="AO1" s="608"/>
      <c r="AP1" s="608"/>
      <c r="AQ1" s="608"/>
      <c r="AR1" s="608"/>
      <c r="AS1" s="608"/>
      <c r="AT1" s="609"/>
      <c r="AU1" s="109">
        <v>1</v>
      </c>
      <c r="AW1" s="287" t="s">
        <v>8</v>
      </c>
      <c r="AY1" s="606" t="str">
        <f>IFERROR(LARGE(L85:L92,$AL$1),"")</f>
        <v/>
      </c>
      <c r="BA1" s="292" t="str">
        <f>V3</f>
        <v>Adde</v>
      </c>
      <c r="BB1" s="292" t="str">
        <f>X3</f>
        <v>Dieter</v>
      </c>
      <c r="BC1" s="292">
        <f>Z3</f>
        <v>0</v>
      </c>
      <c r="BD1" s="292">
        <f>AB3</f>
        <v>0</v>
      </c>
      <c r="BE1" s="292">
        <f>AD3</f>
        <v>0</v>
      </c>
      <c r="BF1" s="292">
        <f>AF3</f>
        <v>0</v>
      </c>
      <c r="BG1" s="292">
        <f>AH3</f>
        <v>0</v>
      </c>
      <c r="BH1" s="292">
        <f>AJ3</f>
        <v>0</v>
      </c>
      <c r="BI1" s="109" t="str">
        <f>BA1</f>
        <v>Adde</v>
      </c>
      <c r="BJ1" s="109" t="str">
        <f t="shared" ref="BJ1:CA1" si="0">BB1</f>
        <v>Dieter</v>
      </c>
      <c r="BK1" s="109">
        <f t="shared" si="0"/>
        <v>0</v>
      </c>
      <c r="BL1" s="109">
        <f t="shared" si="0"/>
        <v>0</v>
      </c>
      <c r="BM1" s="109">
        <f t="shared" si="0"/>
        <v>0</v>
      </c>
      <c r="BN1" s="109">
        <f t="shared" si="0"/>
        <v>0</v>
      </c>
      <c r="BO1" s="109">
        <f t="shared" si="0"/>
        <v>0</v>
      </c>
      <c r="BP1" s="109">
        <f t="shared" si="0"/>
        <v>0</v>
      </c>
      <c r="BQ1" s="292" t="str">
        <f t="shared" si="0"/>
        <v>Adde</v>
      </c>
      <c r="BR1" s="292" t="str">
        <f t="shared" si="0"/>
        <v>Dieter</v>
      </c>
      <c r="BS1" s="292">
        <f t="shared" si="0"/>
        <v>0</v>
      </c>
      <c r="BT1" s="292">
        <f t="shared" si="0"/>
        <v>0</v>
      </c>
      <c r="BU1" s="292">
        <f t="shared" si="0"/>
        <v>0</v>
      </c>
      <c r="BV1" s="292">
        <f t="shared" si="0"/>
        <v>0</v>
      </c>
      <c r="BW1" s="292">
        <f t="shared" si="0"/>
        <v>0</v>
      </c>
      <c r="BX1" s="292">
        <f t="shared" si="0"/>
        <v>0</v>
      </c>
      <c r="BY1" s="109" t="str">
        <f t="shared" si="0"/>
        <v>Adde</v>
      </c>
      <c r="BZ1" s="109" t="str">
        <f t="shared" si="0"/>
        <v>Dieter</v>
      </c>
      <c r="CA1" s="109">
        <f t="shared" si="0"/>
        <v>0</v>
      </c>
      <c r="CB1" s="109">
        <f>BT1</f>
        <v>0</v>
      </c>
      <c r="CC1" s="109">
        <f t="shared" ref="CC1:CQ1" si="1">BU1</f>
        <v>0</v>
      </c>
      <c r="CD1" s="109">
        <f t="shared" si="1"/>
        <v>0</v>
      </c>
      <c r="CE1" s="109">
        <f t="shared" si="1"/>
        <v>0</v>
      </c>
      <c r="CF1" s="109">
        <f t="shared" si="1"/>
        <v>0</v>
      </c>
      <c r="CG1" s="292" t="str">
        <f t="shared" si="1"/>
        <v>Adde</v>
      </c>
      <c r="CH1" s="292" t="str">
        <f t="shared" si="1"/>
        <v>Dieter</v>
      </c>
      <c r="CI1" s="292">
        <f t="shared" si="1"/>
        <v>0</v>
      </c>
      <c r="CJ1" s="292">
        <f t="shared" si="1"/>
        <v>0</v>
      </c>
      <c r="CK1" s="292">
        <f t="shared" si="1"/>
        <v>0</v>
      </c>
      <c r="CL1" s="292">
        <f t="shared" si="1"/>
        <v>0</v>
      </c>
      <c r="CM1" s="292">
        <f t="shared" si="1"/>
        <v>0</v>
      </c>
      <c r="CN1" s="292">
        <f t="shared" si="1"/>
        <v>0</v>
      </c>
      <c r="CO1" s="109" t="str">
        <f t="shared" si="1"/>
        <v>Adde</v>
      </c>
      <c r="CP1" s="109" t="str">
        <f t="shared" si="1"/>
        <v>Dieter</v>
      </c>
      <c r="CQ1" s="109">
        <f t="shared" si="1"/>
        <v>0</v>
      </c>
      <c r="CR1" s="109">
        <f>CJ1</f>
        <v>0</v>
      </c>
      <c r="CS1" s="109">
        <f t="shared" ref="CS1:DG1" si="2">CK1</f>
        <v>0</v>
      </c>
      <c r="CT1" s="109">
        <f t="shared" si="2"/>
        <v>0</v>
      </c>
      <c r="CU1" s="109">
        <f t="shared" si="2"/>
        <v>0</v>
      </c>
      <c r="CV1" s="109">
        <f t="shared" si="2"/>
        <v>0</v>
      </c>
      <c r="CW1" s="292" t="str">
        <f t="shared" si="2"/>
        <v>Adde</v>
      </c>
      <c r="CX1" s="292" t="str">
        <f t="shared" si="2"/>
        <v>Dieter</v>
      </c>
      <c r="CY1" s="292">
        <f t="shared" si="2"/>
        <v>0</v>
      </c>
      <c r="CZ1" s="292">
        <f t="shared" si="2"/>
        <v>0</v>
      </c>
      <c r="DA1" s="292">
        <f t="shared" si="2"/>
        <v>0</v>
      </c>
      <c r="DB1" s="292">
        <f t="shared" si="2"/>
        <v>0</v>
      </c>
      <c r="DC1" s="292">
        <f t="shared" si="2"/>
        <v>0</v>
      </c>
      <c r="DD1" s="292">
        <f t="shared" si="2"/>
        <v>0</v>
      </c>
      <c r="DE1" s="109" t="str">
        <f t="shared" si="2"/>
        <v>Adde</v>
      </c>
      <c r="DF1" s="109" t="str">
        <f t="shared" si="2"/>
        <v>Dieter</v>
      </c>
      <c r="DG1" s="109">
        <f t="shared" si="2"/>
        <v>0</v>
      </c>
      <c r="DH1" s="109">
        <f>CZ1</f>
        <v>0</v>
      </c>
      <c r="DI1" s="109">
        <f>DA1</f>
        <v>0</v>
      </c>
      <c r="DJ1" s="109">
        <f>DB1</f>
        <v>0</v>
      </c>
      <c r="DK1" s="109">
        <f>DC1</f>
        <v>0</v>
      </c>
      <c r="DL1" s="109">
        <f>DD1</f>
        <v>0</v>
      </c>
    </row>
    <row r="2" spans="1:116" ht="39.75" customHeight="1" thickTop="1" thickBot="1">
      <c r="A2" s="500"/>
      <c r="D2" s="492">
        <v>1</v>
      </c>
      <c r="H2" s="528" t="s">
        <v>405</v>
      </c>
      <c r="I2" s="528"/>
      <c r="J2" s="102"/>
      <c r="K2" s="598" t="s">
        <v>8</v>
      </c>
      <c r="L2" s="294" t="s">
        <v>247</v>
      </c>
      <c r="M2" s="294" t="s">
        <v>248</v>
      </c>
      <c r="N2" s="294" t="s">
        <v>249</v>
      </c>
      <c r="O2" s="294" t="s">
        <v>250</v>
      </c>
      <c r="P2" s="294" t="s">
        <v>251</v>
      </c>
      <c r="Q2" s="294" t="s">
        <v>252</v>
      </c>
      <c r="R2" s="294" t="s">
        <v>253</v>
      </c>
      <c r="S2" s="294" t="s">
        <v>254</v>
      </c>
      <c r="T2" s="333" t="str">
        <f>LARGE($V$4:$AI$4,$AL$1)&amp;"  "&amp;"Ø"</f>
        <v>129  Ø</v>
      </c>
      <c r="U2" s="296">
        <f>IFERROR(LARGE($B$18:$I$19,$AL$1),"")</f>
        <v>129</v>
      </c>
      <c r="V2" s="244" t="s">
        <v>310</v>
      </c>
      <c r="W2" s="52"/>
      <c r="X2" s="244" t="s">
        <v>311</v>
      </c>
      <c r="Y2" s="52"/>
      <c r="Z2" s="244" t="s">
        <v>312</v>
      </c>
      <c r="AA2" s="52"/>
      <c r="AB2" s="244" t="s">
        <v>357</v>
      </c>
      <c r="AC2" s="245"/>
      <c r="AD2" s="244" t="s">
        <v>313</v>
      </c>
      <c r="AE2" s="52"/>
      <c r="AF2" s="244" t="s">
        <v>314</v>
      </c>
      <c r="AG2" s="52"/>
      <c r="AH2" s="244" t="s">
        <v>315</v>
      </c>
      <c r="AI2" s="52" t="s">
        <v>343</v>
      </c>
      <c r="AJ2" s="244" t="s">
        <v>316</v>
      </c>
      <c r="AK2" s="246"/>
      <c r="AL2" s="103"/>
      <c r="AM2" s="607" t="s">
        <v>8</v>
      </c>
      <c r="AN2" s="608"/>
      <c r="AO2" s="608"/>
      <c r="AP2" s="608"/>
      <c r="AQ2" s="608"/>
      <c r="AR2" s="608"/>
      <c r="AS2" s="608"/>
      <c r="AT2" s="609"/>
      <c r="AV2" s="618" t="s">
        <v>242</v>
      </c>
      <c r="AW2" s="619"/>
      <c r="AX2" s="620"/>
      <c r="AY2" s="606"/>
      <c r="BA2" s="291" t="str">
        <f>IFERROR((INDEX($BA$1:$DL$1,MATCH(MAX($BA$3:$DL$3),$BA$3:$DL$3,0)) ),"")</f>
        <v>Adde</v>
      </c>
      <c r="BB2" s="291"/>
      <c r="BC2" s="291" t="str">
        <f t="shared" ref="BC2:BH2" si="3">IFERROR((INDEX($K$18:$K$25,MATCH(MAX(D$18:D$25),D$18:D$25,0)) ),"")</f>
        <v/>
      </c>
      <c r="BD2" s="291" t="str">
        <f t="shared" si="3"/>
        <v/>
      </c>
      <c r="BE2" s="291" t="str">
        <f t="shared" si="3"/>
        <v/>
      </c>
      <c r="BF2" s="291" t="str">
        <f t="shared" si="3"/>
        <v/>
      </c>
      <c r="BG2" s="291" t="str">
        <f t="shared" si="3"/>
        <v/>
      </c>
      <c r="BH2" s="291" t="str">
        <f t="shared" si="3"/>
        <v/>
      </c>
      <c r="BI2" s="291"/>
      <c r="BJ2" s="289"/>
      <c r="BK2" s="289"/>
      <c r="BL2" s="289"/>
      <c r="BM2" s="289"/>
      <c r="BN2" s="289"/>
      <c r="BO2" s="290"/>
    </row>
    <row r="3" spans="1:116" ht="40.5" thickTop="1" thickBot="1">
      <c r="A3" s="39"/>
      <c r="B3" s="489" t="s">
        <v>283</v>
      </c>
      <c r="C3" s="489" t="s">
        <v>284</v>
      </c>
      <c r="D3" s="489" t="s">
        <v>285</v>
      </c>
      <c r="E3" s="489" t="s">
        <v>283</v>
      </c>
      <c r="F3" s="489" t="s">
        <v>284</v>
      </c>
      <c r="G3" s="489" t="s">
        <v>285</v>
      </c>
      <c r="H3" s="490" t="s">
        <v>403</v>
      </c>
      <c r="I3" s="286">
        <f>L31</f>
        <v>3</v>
      </c>
      <c r="J3" s="600" t="str">
        <f>IF($G$1=1,$L$3,IF($G$1=2,$M$3,IF($G$1=3,$N$3,IF($G$1=4,$O$3,IF($G$1=5,$P$3,IF($G$1=6,$Q$3,IF($G$1=7,$R$3,IF($G$1=8,$S$3,""))))))))</f>
        <v>Dieter</v>
      </c>
      <c r="K3" s="598"/>
      <c r="L3" s="246" t="str">
        <f>'2 Spieler'!AM31</f>
        <v>Adde</v>
      </c>
      <c r="M3" s="246" t="str">
        <f>'2 Spieler'!AN31</f>
        <v>Dieter</v>
      </c>
      <c r="N3" s="246"/>
      <c r="O3" s="246"/>
      <c r="P3" s="246"/>
      <c r="Q3" s="246"/>
      <c r="R3" s="246"/>
      <c r="S3" s="246"/>
      <c r="T3" s="329" t="str">
        <f>IFERROR((INDEX($V$3:$AJ$3,MATCH(MAX($V$4:$AJ$4),$V$4:$AJ$4,0)) ),"")</f>
        <v>Adde</v>
      </c>
      <c r="U3" s="297" t="str">
        <f>IFERROR((INDEX($BA$1:$DL$1,MATCH(MAX($BA$3:$DL$3),$BA$3:$DL$3,0)) ),"")</f>
        <v>Adde</v>
      </c>
      <c r="V3" s="210" t="str">
        <f>L3</f>
        <v>Adde</v>
      </c>
      <c r="W3" s="247">
        <f>COUNTIF(L5,301)+COUNTIF(L5,501)</f>
        <v>0</v>
      </c>
      <c r="X3" s="210" t="str">
        <f>M3</f>
        <v>Dieter</v>
      </c>
      <c r="Y3" s="247">
        <f>COUNTIF(M5,301)+COUNTIF(M5,501)</f>
        <v>0</v>
      </c>
      <c r="Z3" s="210">
        <f>N3</f>
        <v>0</v>
      </c>
      <c r="AA3" s="247">
        <f>COUNTIF(N5,301)+COUNTIF(N5,501)</f>
        <v>0</v>
      </c>
      <c r="AB3" s="210">
        <f>O3</f>
        <v>0</v>
      </c>
      <c r="AC3" s="247">
        <f>COUNTIF(O5,301)+COUNTIF(O5,501)</f>
        <v>0</v>
      </c>
      <c r="AD3" s="248">
        <f>P3</f>
        <v>0</v>
      </c>
      <c r="AE3" s="247">
        <f>COUNTIF(P5,301)+COUNTIF(P5,501)</f>
        <v>0</v>
      </c>
      <c r="AF3" s="248">
        <f>Q3</f>
        <v>0</v>
      </c>
      <c r="AG3" s="247">
        <f>COUNTIF(Q5,301)+COUNTIF(Q5,501)</f>
        <v>0</v>
      </c>
      <c r="AH3" s="248">
        <f>R3</f>
        <v>0</v>
      </c>
      <c r="AI3" s="247">
        <f>COUNTIF(R5,301)+COUNTIF(R5,501)</f>
        <v>0</v>
      </c>
      <c r="AJ3" s="210">
        <f>S3</f>
        <v>0</v>
      </c>
      <c r="AK3" s="247">
        <f>COUNTIF(S5,301)+COUNTIF(S5,501)</f>
        <v>0</v>
      </c>
      <c r="AM3" s="82">
        <f t="shared" ref="AM3:AT3" si="4">L31</f>
        <v>3</v>
      </c>
      <c r="AN3" s="82">
        <f t="shared" si="4"/>
        <v>0</v>
      </c>
      <c r="AO3" s="82">
        <f t="shared" si="4"/>
        <v>0</v>
      </c>
      <c r="AP3" s="82">
        <f t="shared" si="4"/>
        <v>0</v>
      </c>
      <c r="AQ3" s="82">
        <f t="shared" si="4"/>
        <v>0</v>
      </c>
      <c r="AR3" s="82">
        <f t="shared" si="4"/>
        <v>0</v>
      </c>
      <c r="AS3" s="82">
        <f t="shared" si="4"/>
        <v>0</v>
      </c>
      <c r="AT3" s="82">
        <f t="shared" si="4"/>
        <v>0</v>
      </c>
      <c r="AV3" s="615" t="str">
        <f>AY1</f>
        <v/>
      </c>
      <c r="AW3" s="616"/>
      <c r="AX3" s="617"/>
      <c r="BA3" s="8">
        <f>B18</f>
        <v>129</v>
      </c>
      <c r="BB3" s="8">
        <f t="shared" ref="BB3:BH3" si="5">C18</f>
        <v>0</v>
      </c>
      <c r="BC3" s="8">
        <f t="shared" si="5"/>
        <v>0</v>
      </c>
      <c r="BD3" s="8">
        <f t="shared" si="5"/>
        <v>0</v>
      </c>
      <c r="BE3" s="8">
        <f t="shared" si="5"/>
        <v>0</v>
      </c>
      <c r="BF3" s="8">
        <f t="shared" si="5"/>
        <v>0</v>
      </c>
      <c r="BG3" s="8">
        <f t="shared" si="5"/>
        <v>0</v>
      </c>
      <c r="BH3" s="8">
        <f t="shared" si="5"/>
        <v>0</v>
      </c>
      <c r="BI3" s="8">
        <f t="shared" ref="BI3:BP3" si="6">B19</f>
        <v>0</v>
      </c>
      <c r="BJ3" s="8">
        <f t="shared" si="6"/>
        <v>0</v>
      </c>
      <c r="BK3" s="8">
        <f t="shared" si="6"/>
        <v>0</v>
      </c>
      <c r="BL3" s="8">
        <f t="shared" si="6"/>
        <v>0</v>
      </c>
      <c r="BM3" s="8">
        <f t="shared" si="6"/>
        <v>0</v>
      </c>
      <c r="BN3" s="8">
        <f t="shared" si="6"/>
        <v>0</v>
      </c>
      <c r="BO3" s="8">
        <f t="shared" si="6"/>
        <v>0</v>
      </c>
      <c r="BP3" s="8">
        <f t="shared" si="6"/>
        <v>0</v>
      </c>
      <c r="BQ3" s="8">
        <f t="shared" ref="BQ3:BX3" si="7">B20</f>
        <v>0</v>
      </c>
      <c r="BR3" s="8">
        <f t="shared" si="7"/>
        <v>0</v>
      </c>
      <c r="BS3" s="8">
        <f t="shared" si="7"/>
        <v>0</v>
      </c>
      <c r="BT3" s="8">
        <f t="shared" si="7"/>
        <v>0</v>
      </c>
      <c r="BU3" s="8">
        <f t="shared" si="7"/>
        <v>0</v>
      </c>
      <c r="BV3" s="8">
        <f t="shared" si="7"/>
        <v>0</v>
      </c>
      <c r="BW3" s="8">
        <f t="shared" si="7"/>
        <v>0</v>
      </c>
      <c r="BX3" s="8">
        <f t="shared" si="7"/>
        <v>0</v>
      </c>
      <c r="BY3" s="8">
        <f t="shared" ref="BY3:CF3" si="8">B21</f>
        <v>0</v>
      </c>
      <c r="BZ3" s="8">
        <f t="shared" si="8"/>
        <v>0</v>
      </c>
      <c r="CA3" s="8">
        <f t="shared" si="8"/>
        <v>0</v>
      </c>
      <c r="CB3" s="8">
        <f t="shared" si="8"/>
        <v>0</v>
      </c>
      <c r="CC3" s="8">
        <f t="shared" si="8"/>
        <v>0</v>
      </c>
      <c r="CD3" s="8">
        <f t="shared" si="8"/>
        <v>0</v>
      </c>
      <c r="CE3" s="8">
        <f t="shared" si="8"/>
        <v>0</v>
      </c>
      <c r="CF3" s="8">
        <f t="shared" si="8"/>
        <v>0</v>
      </c>
      <c r="CG3" s="8">
        <f t="shared" ref="CG3:CN3" si="9">B22</f>
        <v>0</v>
      </c>
      <c r="CH3" s="8">
        <f t="shared" si="9"/>
        <v>0</v>
      </c>
      <c r="CI3" s="8">
        <f t="shared" si="9"/>
        <v>0</v>
      </c>
      <c r="CJ3" s="8">
        <f t="shared" si="9"/>
        <v>0</v>
      </c>
      <c r="CK3" s="8">
        <f t="shared" si="9"/>
        <v>0</v>
      </c>
      <c r="CL3" s="8">
        <f t="shared" si="9"/>
        <v>0</v>
      </c>
      <c r="CM3" s="8">
        <f t="shared" si="9"/>
        <v>0</v>
      </c>
      <c r="CN3" s="8">
        <f t="shared" si="9"/>
        <v>0</v>
      </c>
      <c r="CO3" s="8">
        <f t="shared" ref="CO3:CV3" si="10">B23</f>
        <v>0</v>
      </c>
      <c r="CP3" s="8">
        <f t="shared" si="10"/>
        <v>0</v>
      </c>
      <c r="CQ3" s="8">
        <f t="shared" si="10"/>
        <v>0</v>
      </c>
      <c r="CR3" s="8">
        <f t="shared" si="10"/>
        <v>0</v>
      </c>
      <c r="CS3" s="8">
        <f t="shared" si="10"/>
        <v>0</v>
      </c>
      <c r="CT3" s="8">
        <f t="shared" si="10"/>
        <v>0</v>
      </c>
      <c r="CU3" s="8">
        <f t="shared" si="10"/>
        <v>0</v>
      </c>
      <c r="CV3" s="8">
        <f t="shared" si="10"/>
        <v>0</v>
      </c>
      <c r="CW3" s="8">
        <f t="shared" ref="CW3:DD3" si="11">B24</f>
        <v>0</v>
      </c>
      <c r="CX3" s="8">
        <f t="shared" si="11"/>
        <v>0</v>
      </c>
      <c r="CY3" s="8">
        <f t="shared" si="11"/>
        <v>0</v>
      </c>
      <c r="CZ3" s="8">
        <f t="shared" si="11"/>
        <v>0</v>
      </c>
      <c r="DA3" s="8">
        <f t="shared" si="11"/>
        <v>0</v>
      </c>
      <c r="DB3" s="8">
        <f t="shared" si="11"/>
        <v>0</v>
      </c>
      <c r="DC3" s="8">
        <f t="shared" si="11"/>
        <v>0</v>
      </c>
      <c r="DD3" s="8">
        <f t="shared" si="11"/>
        <v>0</v>
      </c>
      <c r="DE3" s="8">
        <f t="shared" ref="DE3:DL3" si="12">B25</f>
        <v>0</v>
      </c>
      <c r="DF3" s="8">
        <f t="shared" si="12"/>
        <v>0</v>
      </c>
      <c r="DG3" s="8">
        <f t="shared" si="12"/>
        <v>0</v>
      </c>
      <c r="DH3" s="8">
        <f t="shared" si="12"/>
        <v>0</v>
      </c>
      <c r="DI3" s="8">
        <f t="shared" si="12"/>
        <v>0</v>
      </c>
      <c r="DJ3" s="8">
        <f t="shared" si="12"/>
        <v>0</v>
      </c>
      <c r="DK3" s="8">
        <f t="shared" si="12"/>
        <v>0</v>
      </c>
      <c r="DL3" s="8">
        <f t="shared" si="12"/>
        <v>0</v>
      </c>
    </row>
    <row r="4" spans="1:116" ht="33" customHeight="1" thickTop="1" thickBot="1">
      <c r="A4" s="39"/>
      <c r="B4" s="489">
        <v>1</v>
      </c>
      <c r="C4" s="489">
        <v>2</v>
      </c>
      <c r="D4" s="489">
        <v>3</v>
      </c>
      <c r="E4" s="489">
        <v>11</v>
      </c>
      <c r="F4" s="489">
        <v>22</v>
      </c>
      <c r="G4" s="489">
        <v>33</v>
      </c>
      <c r="H4" s="490" t="s">
        <v>404</v>
      </c>
      <c r="I4" s="286">
        <f>M31</f>
        <v>0</v>
      </c>
      <c r="J4" s="601"/>
      <c r="K4" s="285" t="s">
        <v>4</v>
      </c>
      <c r="L4" s="332">
        <f>$K$1</f>
        <v>301</v>
      </c>
      <c r="M4" s="332">
        <f t="shared" ref="M4:S4" si="13">$K$1</f>
        <v>301</v>
      </c>
      <c r="N4" s="332">
        <f t="shared" si="13"/>
        <v>301</v>
      </c>
      <c r="O4" s="332">
        <f t="shared" si="13"/>
        <v>301</v>
      </c>
      <c r="P4" s="332">
        <f t="shared" si="13"/>
        <v>301</v>
      </c>
      <c r="Q4" s="332">
        <f t="shared" si="13"/>
        <v>301</v>
      </c>
      <c r="R4" s="332">
        <f t="shared" si="13"/>
        <v>301</v>
      </c>
      <c r="S4" s="332">
        <f t="shared" si="13"/>
        <v>301</v>
      </c>
      <c r="T4" s="268" t="str">
        <f>LARGE($V$7:$AI$7,$AL$1)&amp;"  "&amp;"Ø"</f>
        <v>0  Ø</v>
      </c>
      <c r="U4" s="258" t="str">
        <f>IFERROR(LARGE($B$26:$I$27,$AL$1),"")</f>
        <v/>
      </c>
      <c r="V4" s="249">
        <f>L24</f>
        <v>129</v>
      </c>
      <c r="W4" s="249" t="s">
        <v>392</v>
      </c>
      <c r="X4" s="249">
        <f>M24</f>
        <v>0</v>
      </c>
      <c r="Y4" s="249"/>
      <c r="Z4" s="249">
        <f>N24</f>
        <v>0</v>
      </c>
      <c r="AA4" s="250"/>
      <c r="AB4" s="249">
        <f>O24</f>
        <v>0</v>
      </c>
      <c r="AC4" s="249"/>
      <c r="AD4" s="249">
        <f>P24</f>
        <v>0</v>
      </c>
      <c r="AE4" s="249"/>
      <c r="AF4" s="249">
        <f>Q24</f>
        <v>0</v>
      </c>
      <c r="AG4" s="249"/>
      <c r="AH4" s="249">
        <f>R24</f>
        <v>0</v>
      </c>
      <c r="AI4" s="251"/>
      <c r="AJ4" s="249">
        <f>S24</f>
        <v>0</v>
      </c>
      <c r="AK4" s="247"/>
      <c r="AM4" s="607" t="s">
        <v>10</v>
      </c>
      <c r="AN4" s="608"/>
      <c r="AO4" s="608"/>
      <c r="AP4" s="608"/>
      <c r="AQ4" s="608"/>
      <c r="AR4" s="608"/>
      <c r="AS4" s="608"/>
      <c r="AT4" s="609"/>
      <c r="AV4" s="603" t="s">
        <v>478</v>
      </c>
      <c r="AW4" s="604"/>
      <c r="AX4" s="605"/>
    </row>
    <row r="5" spans="1:116" ht="33" customHeight="1" thickTop="1" thickBot="1">
      <c r="A5" s="39"/>
      <c r="B5" s="489">
        <v>2</v>
      </c>
      <c r="C5" s="489">
        <v>4</v>
      </c>
      <c r="D5" s="489">
        <v>6</v>
      </c>
      <c r="E5" s="489">
        <v>12</v>
      </c>
      <c r="F5" s="489">
        <v>24</v>
      </c>
      <c r="G5" s="489">
        <v>36</v>
      </c>
      <c r="H5" s="155"/>
      <c r="I5" s="42"/>
      <c r="J5" s="601"/>
      <c r="K5" s="285" t="s">
        <v>5</v>
      </c>
      <c r="L5" s="330">
        <v>129</v>
      </c>
      <c r="M5" s="330"/>
      <c r="N5" s="331"/>
      <c r="O5" s="331"/>
      <c r="P5" s="331"/>
      <c r="Q5" s="331"/>
      <c r="R5" s="331"/>
      <c r="S5" s="331"/>
      <c r="V5" s="252" t="str">
        <f>X2</f>
        <v>Spieler 2</v>
      </c>
      <c r="W5" s="252">
        <f>Y2</f>
        <v>0</v>
      </c>
      <c r="X5" s="252" t="str">
        <f>Z2</f>
        <v>Spieler 3</v>
      </c>
      <c r="Y5" s="252">
        <f t="shared" ref="Y5:AH5" si="14">AA2</f>
        <v>0</v>
      </c>
      <c r="Z5" s="252" t="str">
        <f t="shared" si="14"/>
        <v>Spieler 4</v>
      </c>
      <c r="AA5" s="252">
        <f t="shared" si="14"/>
        <v>0</v>
      </c>
      <c r="AB5" s="252" t="str">
        <f t="shared" si="14"/>
        <v>Spieler 5</v>
      </c>
      <c r="AC5" s="252">
        <f t="shared" si="14"/>
        <v>0</v>
      </c>
      <c r="AD5" s="252" t="str">
        <f t="shared" si="14"/>
        <v>Spieler 6</v>
      </c>
      <c r="AE5" s="252">
        <f t="shared" si="14"/>
        <v>0</v>
      </c>
      <c r="AF5" s="252" t="str">
        <f t="shared" si="14"/>
        <v>Spieler 7</v>
      </c>
      <c r="AG5" s="252" t="str">
        <f t="shared" si="14"/>
        <v>vs</v>
      </c>
      <c r="AH5" s="252" t="str">
        <f t="shared" si="14"/>
        <v>Spieler 8</v>
      </c>
      <c r="AI5" s="252">
        <f>AK2</f>
        <v>0</v>
      </c>
      <c r="AJ5" s="252" t="str">
        <f>V2</f>
        <v>Spieler 1</v>
      </c>
      <c r="AK5" s="252"/>
      <c r="AM5" s="82">
        <f t="shared" ref="AM5:AT5" si="15">L$32</f>
        <v>0</v>
      </c>
      <c r="AN5" s="82">
        <f t="shared" si="15"/>
        <v>0</v>
      </c>
      <c r="AO5" s="82">
        <f t="shared" si="15"/>
        <v>0</v>
      </c>
      <c r="AP5" s="82">
        <f t="shared" si="15"/>
        <v>0</v>
      </c>
      <c r="AQ5" s="82">
        <f t="shared" si="15"/>
        <v>0</v>
      </c>
      <c r="AR5" s="82">
        <f t="shared" si="15"/>
        <v>0</v>
      </c>
      <c r="AS5" s="82">
        <f t="shared" si="15"/>
        <v>0</v>
      </c>
      <c r="AT5" s="82">
        <f t="shared" si="15"/>
        <v>0</v>
      </c>
      <c r="AV5" s="603" t="s">
        <v>2</v>
      </c>
      <c r="AW5" s="604"/>
      <c r="AX5" s="605"/>
    </row>
    <row r="6" spans="1:116" ht="33" customHeight="1" thickTop="1" thickBot="1">
      <c r="A6" s="39"/>
      <c r="B6" s="489">
        <v>3</v>
      </c>
      <c r="C6" s="489">
        <v>6</v>
      </c>
      <c r="D6" s="489">
        <v>9</v>
      </c>
      <c r="E6" s="489">
        <v>13</v>
      </c>
      <c r="F6" s="489">
        <v>26</v>
      </c>
      <c r="G6" s="489">
        <v>39</v>
      </c>
      <c r="H6" s="155"/>
      <c r="I6" s="42"/>
      <c r="J6" s="601"/>
      <c r="K6" s="285" t="s">
        <v>6</v>
      </c>
      <c r="L6" s="280">
        <f t="shared" ref="L6:S6" si="16">L4-L5</f>
        <v>172</v>
      </c>
      <c r="M6" s="280">
        <f t="shared" si="16"/>
        <v>301</v>
      </c>
      <c r="N6" s="280">
        <f t="shared" si="16"/>
        <v>301</v>
      </c>
      <c r="O6" s="280">
        <f t="shared" si="16"/>
        <v>301</v>
      </c>
      <c r="P6" s="280">
        <f t="shared" si="16"/>
        <v>301</v>
      </c>
      <c r="Q6" s="280">
        <f t="shared" si="16"/>
        <v>301</v>
      </c>
      <c r="R6" s="280">
        <f t="shared" si="16"/>
        <v>301</v>
      </c>
      <c r="S6" s="280">
        <f t="shared" si="16"/>
        <v>301</v>
      </c>
      <c r="T6" s="267" t="s">
        <v>281</v>
      </c>
      <c r="U6" s="487" t="s">
        <v>277</v>
      </c>
      <c r="V6" s="253" t="str">
        <f>L10</f>
        <v>Dieter</v>
      </c>
      <c r="W6" s="247">
        <f>COUNTIF(L12,301)+COUNTIF(L12,501)</f>
        <v>0</v>
      </c>
      <c r="X6" s="253">
        <f>M10</f>
        <v>0</v>
      </c>
      <c r="Y6" s="247">
        <f>COUNTIF(M12,301)+COUNTIF(M12,501)</f>
        <v>0</v>
      </c>
      <c r="Z6" s="253">
        <f>N10</f>
        <v>0</v>
      </c>
      <c r="AA6" s="247">
        <f>COUNTIF(N12,301)+COUNTIF(N12,501)</f>
        <v>0</v>
      </c>
      <c r="AB6" s="253">
        <f>O10</f>
        <v>0</v>
      </c>
      <c r="AC6" s="249">
        <f>COUNTIF(O12,301)+COUNTIF(O12,501)</f>
        <v>0</v>
      </c>
      <c r="AD6" s="254">
        <f>P10</f>
        <v>0</v>
      </c>
      <c r="AE6" s="249">
        <f>COUNTIF(P12,301)+COUNTIF(P12,501)</f>
        <v>0</v>
      </c>
      <c r="AF6" s="254">
        <f>Q10</f>
        <v>0</v>
      </c>
      <c r="AG6" s="249">
        <f>COUNTIF(Q12,301)+COUNTIF(Q12,501)</f>
        <v>0</v>
      </c>
      <c r="AH6" s="254">
        <f>R10</f>
        <v>0</v>
      </c>
      <c r="AI6" s="249">
        <f>COUNTIF(R12,301)+COUNTIF(R12,501)</f>
        <v>0</v>
      </c>
      <c r="AJ6" s="253" t="str">
        <f>S10</f>
        <v>Adde</v>
      </c>
      <c r="AK6" s="247">
        <f>COUNTIF(S12,301)+COUNTIF(S12,501)</f>
        <v>0</v>
      </c>
      <c r="AM6" s="607" t="s">
        <v>9</v>
      </c>
      <c r="AN6" s="608"/>
      <c r="AO6" s="608"/>
      <c r="AP6" s="608"/>
      <c r="AQ6" s="608"/>
      <c r="AR6" s="608"/>
      <c r="AS6" s="608"/>
      <c r="AT6" s="609"/>
      <c r="AU6" s="81"/>
      <c r="AV6" s="603" t="s">
        <v>245</v>
      </c>
      <c r="AW6" s="604"/>
      <c r="AX6" s="605"/>
      <c r="AY6" s="493"/>
    </row>
    <row r="7" spans="1:116" ht="33" customHeight="1" thickTop="1" thickBot="1">
      <c r="A7" s="39"/>
      <c r="B7" s="489">
        <v>4</v>
      </c>
      <c r="C7" s="489">
        <v>8</v>
      </c>
      <c r="D7" s="489">
        <v>12</v>
      </c>
      <c r="E7" s="489">
        <v>14</v>
      </c>
      <c r="F7" s="489">
        <v>28</v>
      </c>
      <c r="G7" s="489">
        <v>42</v>
      </c>
      <c r="H7" s="155"/>
      <c r="I7" s="42"/>
      <c r="J7" s="602"/>
      <c r="K7" s="272"/>
      <c r="L7" s="277">
        <f>IF(ISERROR(VLOOKUP(L13,'Checkouttabelle(2)'!$A$1:$B$302,1,0)),"",VLOOKUP(L13,'Checkouttabelle(2)'!$A$1:$B$302,2,0))</f>
        <v>0</v>
      </c>
      <c r="M7" s="277">
        <f>IF(ISERROR(VLOOKUP(M13,'Checkouttabelle(2)'!$A$1:$B$302,1,0)),"",VLOOKUP(M13,'Checkouttabelle(2)'!$A$1:$B$302,2,0))</f>
        <v>0</v>
      </c>
      <c r="N7" s="277">
        <f>IF(ISERROR(VLOOKUP(N13,'Checkouttabelle(2)'!$A$1:$B$302,1,0)),"",VLOOKUP(N13,'Checkouttabelle(2)'!$A$1:$B$302,2,0))</f>
        <v>0</v>
      </c>
      <c r="O7" s="277">
        <f>IF(ISERROR(VLOOKUP(O13,'Checkouttabelle(2)'!$A$1:$B$302,1,0)),"",VLOOKUP(O13,'Checkouttabelle(2)'!$A$1:$B$302,2,0))</f>
        <v>0</v>
      </c>
      <c r="P7" s="277">
        <f>IF(ISERROR(VLOOKUP(P13,'Checkouttabelle(2)'!$A$1:$B$302,1,0)),"",VLOOKUP(P13,'Checkouttabelle(2)'!$A$1:$B$302,2,0))</f>
        <v>0</v>
      </c>
      <c r="Q7" s="277">
        <f>IF(ISERROR(VLOOKUP(Q13,'Checkouttabelle(2)'!$A$1:$B$302,1,0)),"",VLOOKUP(Q13,'Checkouttabelle(2)'!$A$1:$B$302,2,0))</f>
        <v>0</v>
      </c>
      <c r="R7" s="277">
        <f>IF(ISERROR(VLOOKUP(R13,'Checkouttabelle(2)'!$A$1:$B$302,1,0)),"",VLOOKUP(R13,'Checkouttabelle(2)'!$A$1:$B$302,2,0))</f>
        <v>0</v>
      </c>
      <c r="S7" s="277">
        <f>IF(ISERROR(VLOOKUP(S13,'Checkouttabelle(2)'!$A$1:$B$302,1,0)),"",VLOOKUP(S13,'Checkouttabelle(2)'!$A$1:$B$302,2,0))</f>
        <v>0</v>
      </c>
      <c r="T7" s="269" t="str">
        <f>LARGE($V$10:$AI$10,$AL$1)&amp;"  "&amp;"Ø"</f>
        <v>0  Ø</v>
      </c>
      <c r="U7" s="259" t="str">
        <f>IFERROR(LARGE($B$34:$I$35,$AL$1),"")</f>
        <v/>
      </c>
      <c r="V7" s="249">
        <f>L27</f>
        <v>0</v>
      </c>
      <c r="W7" s="249" t="s">
        <v>392</v>
      </c>
      <c r="X7" s="249">
        <f>M27</f>
        <v>0</v>
      </c>
      <c r="Y7" s="249"/>
      <c r="Z7" s="249">
        <f>N27</f>
        <v>0</v>
      </c>
      <c r="AA7" s="255"/>
      <c r="AB7" s="249">
        <f>O27</f>
        <v>0</v>
      </c>
      <c r="AC7" s="249"/>
      <c r="AD7" s="249">
        <f>O27</f>
        <v>0</v>
      </c>
      <c r="AE7" s="249"/>
      <c r="AF7" s="249">
        <f>Q27</f>
        <v>0</v>
      </c>
      <c r="AG7" s="249"/>
      <c r="AH7" s="249">
        <f>R27</f>
        <v>0</v>
      </c>
      <c r="AI7" s="251"/>
      <c r="AJ7" s="249">
        <f>S27</f>
        <v>0</v>
      </c>
      <c r="AK7" s="247"/>
      <c r="AM7" s="82">
        <f t="shared" ref="AM7:AT7" si="17">L33</f>
        <v>0</v>
      </c>
      <c r="AN7" s="82">
        <f t="shared" si="17"/>
        <v>0</v>
      </c>
      <c r="AO7" s="82">
        <f t="shared" si="17"/>
        <v>0</v>
      </c>
      <c r="AP7" s="82">
        <f t="shared" si="17"/>
        <v>0</v>
      </c>
      <c r="AQ7" s="82">
        <f t="shared" si="17"/>
        <v>0</v>
      </c>
      <c r="AR7" s="82">
        <f t="shared" si="17"/>
        <v>0</v>
      </c>
      <c r="AS7" s="82">
        <f t="shared" si="17"/>
        <v>0</v>
      </c>
      <c r="AT7" s="82">
        <f t="shared" si="17"/>
        <v>0</v>
      </c>
    </row>
    <row r="8" spans="1:116" ht="33" customHeight="1" thickTop="1" thickBot="1">
      <c r="A8" s="39"/>
      <c r="B8" s="489">
        <v>5</v>
      </c>
      <c r="C8" s="489">
        <v>10</v>
      </c>
      <c r="D8" s="489">
        <v>15</v>
      </c>
      <c r="E8" s="489">
        <v>15</v>
      </c>
      <c r="F8" s="489">
        <v>30</v>
      </c>
      <c r="G8" s="489">
        <v>45</v>
      </c>
      <c r="H8" s="155"/>
      <c r="I8" s="42"/>
      <c r="J8" s="481">
        <f>G1</f>
        <v>2</v>
      </c>
      <c r="K8" s="483" t="s">
        <v>408</v>
      </c>
      <c r="L8" s="273">
        <f t="shared" ref="L8:S8" si="18">L32</f>
        <v>0</v>
      </c>
      <c r="M8" s="273">
        <f t="shared" si="18"/>
        <v>0</v>
      </c>
      <c r="N8" s="273">
        <f t="shared" si="18"/>
        <v>0</v>
      </c>
      <c r="O8" s="273">
        <f t="shared" si="18"/>
        <v>0</v>
      </c>
      <c r="P8" s="273">
        <f t="shared" si="18"/>
        <v>0</v>
      </c>
      <c r="Q8" s="273">
        <f t="shared" si="18"/>
        <v>0</v>
      </c>
      <c r="R8" s="273">
        <f t="shared" si="18"/>
        <v>0</v>
      </c>
      <c r="S8" s="273">
        <f t="shared" si="18"/>
        <v>0</v>
      </c>
      <c r="T8" s="611" t="s">
        <v>278</v>
      </c>
      <c r="U8" s="613">
        <f>COUNTIF($B$18:$I$77,"180")</f>
        <v>0</v>
      </c>
      <c r="V8" s="252" t="str">
        <f>X5</f>
        <v>Spieler 3</v>
      </c>
      <c r="W8" s="252">
        <f t="shared" ref="W8:AI8" si="19">Y5</f>
        <v>0</v>
      </c>
      <c r="X8" s="252" t="str">
        <f t="shared" si="19"/>
        <v>Spieler 4</v>
      </c>
      <c r="Y8" s="252">
        <f t="shared" si="19"/>
        <v>0</v>
      </c>
      <c r="Z8" s="252" t="str">
        <f t="shared" si="19"/>
        <v>Spieler 5</v>
      </c>
      <c r="AA8" s="252">
        <f t="shared" si="19"/>
        <v>0</v>
      </c>
      <c r="AB8" s="252" t="str">
        <f t="shared" si="19"/>
        <v>Spieler 6</v>
      </c>
      <c r="AC8" s="252">
        <f t="shared" si="19"/>
        <v>0</v>
      </c>
      <c r="AD8" s="252" t="str">
        <f t="shared" si="19"/>
        <v>Spieler 7</v>
      </c>
      <c r="AE8" s="252" t="str">
        <f t="shared" si="19"/>
        <v>vs</v>
      </c>
      <c r="AF8" s="252" t="str">
        <f t="shared" si="19"/>
        <v>Spieler 8</v>
      </c>
      <c r="AG8" s="252">
        <f t="shared" si="19"/>
        <v>0</v>
      </c>
      <c r="AH8" s="252" t="str">
        <f t="shared" si="19"/>
        <v>Spieler 1</v>
      </c>
      <c r="AI8" s="252">
        <f t="shared" si="19"/>
        <v>0</v>
      </c>
      <c r="AJ8" s="252" t="str">
        <f>V5</f>
        <v>Spieler 2</v>
      </c>
      <c r="AK8" s="252"/>
    </row>
    <row r="9" spans="1:116" ht="33" customHeight="1" thickTop="1" thickBot="1">
      <c r="A9" s="39"/>
      <c r="B9" s="489">
        <v>6</v>
      </c>
      <c r="C9" s="489">
        <v>12</v>
      </c>
      <c r="D9" s="489">
        <v>18</v>
      </c>
      <c r="E9" s="489">
        <v>16</v>
      </c>
      <c r="F9" s="489">
        <v>32</v>
      </c>
      <c r="G9" s="489">
        <v>48</v>
      </c>
      <c r="H9" s="155"/>
      <c r="I9" s="42">
        <f>IF(I4=51,1,IF(I3=51,2,IF(I4=48,1,IF(I3=48,2,IF(I4=45,1,IF(I3=45,2,IF(I4=42,1,IF(I3=42,2,IF(I4=39,1,IF(I3=39,2,IF(I4=36,1,IF(I3=36,2,IF(I4=33,1,IF(I3=33,2,IF(I4=30,1,IF(I3=30,2,IF(I4=27,1,IF(I3=27,2,IF(I4=24,1,IF(I3=24,2,IF(I4=21,1,IF(I3=21,2,IF(I4=18,1,IF(I3=18,2,IF(I4=15,1,IF(I3=15,2,IF(I4=12,1,IF(I3=12,2,IF(I4=9,1,IF(I3=9,2,IF(I4=6,1,IF(I3=6,2,IF(I4=3,1,IF(I3=3,2,IF(I3&lt;3,1,)))))))))))))))))))))))))))))))))))</f>
        <v>2</v>
      </c>
      <c r="J9" s="42"/>
      <c r="K9" s="599" t="s">
        <v>10</v>
      </c>
      <c r="L9" s="271" t="s">
        <v>263</v>
      </c>
      <c r="M9" s="271" t="s">
        <v>264</v>
      </c>
      <c r="N9" s="271" t="s">
        <v>265</v>
      </c>
      <c r="O9" s="271" t="s">
        <v>266</v>
      </c>
      <c r="P9" s="271" t="s">
        <v>267</v>
      </c>
      <c r="Q9" s="271" t="s">
        <v>268</v>
      </c>
      <c r="R9" s="271" t="s">
        <v>269</v>
      </c>
      <c r="S9" s="271" t="s">
        <v>270</v>
      </c>
      <c r="T9" s="612"/>
      <c r="U9" s="614"/>
      <c r="V9" s="253">
        <f>L17</f>
        <v>0</v>
      </c>
      <c r="W9" s="249">
        <f>COUNTIF(L19,301)+COUNTIF(L19,501)</f>
        <v>0</v>
      </c>
      <c r="X9" s="253">
        <f>M17</f>
        <v>0</v>
      </c>
      <c r="Y9" s="247">
        <f>COUNTIF(M19,301)+COUNTIF(M19,501)</f>
        <v>0</v>
      </c>
      <c r="Z9" s="253">
        <f>AB6</f>
        <v>0</v>
      </c>
      <c r="AA9" s="247">
        <f>COUNTIF(N19,301)+COUNTIF(N19,501)</f>
        <v>0</v>
      </c>
      <c r="AB9" s="253">
        <f>AD6</f>
        <v>0</v>
      </c>
      <c r="AC9" s="249">
        <f>COUNTIF(O19,301)+COUNTIF(O19,501)</f>
        <v>0</v>
      </c>
      <c r="AD9" s="254">
        <f>AF6</f>
        <v>0</v>
      </c>
      <c r="AE9" s="249">
        <f>COUNTIF(P19,301)+COUNTIF(P19,501)</f>
        <v>0</v>
      </c>
      <c r="AF9" s="254">
        <f>AH6</f>
        <v>0</v>
      </c>
      <c r="AG9" s="249">
        <f>COUNTIF(Q19,301)+COUNTIF(Q19,501)</f>
        <v>0</v>
      </c>
      <c r="AH9" s="254" t="str">
        <f>AJ6</f>
        <v>Adde</v>
      </c>
      <c r="AI9" s="249">
        <f>COUNTIF(R19,301)+COUNTIF(R19,501)</f>
        <v>0</v>
      </c>
      <c r="AJ9" s="253" t="str">
        <f>V6</f>
        <v>Dieter</v>
      </c>
      <c r="AK9" s="247">
        <f>COUNTIF(S19,301)+COUNTIF(S19,501)</f>
        <v>0</v>
      </c>
    </row>
    <row r="10" spans="1:116" ht="33" customHeight="1" thickTop="1" thickBot="1">
      <c r="A10" s="39"/>
      <c r="B10" s="489">
        <v>7</v>
      </c>
      <c r="C10" s="489">
        <v>14</v>
      </c>
      <c r="D10" s="489">
        <v>21</v>
      </c>
      <c r="E10" s="489">
        <v>17</v>
      </c>
      <c r="F10" s="489">
        <v>34</v>
      </c>
      <c r="G10" s="489">
        <v>51</v>
      </c>
      <c r="H10" s="155"/>
      <c r="I10" s="42"/>
      <c r="J10" s="42"/>
      <c r="K10" s="599"/>
      <c r="L10" s="271" t="str">
        <f t="shared" ref="L10:R10" si="20">M3</f>
        <v>Dieter</v>
      </c>
      <c r="M10" s="271">
        <f t="shared" si="20"/>
        <v>0</v>
      </c>
      <c r="N10" s="271">
        <f t="shared" si="20"/>
        <v>0</v>
      </c>
      <c r="O10" s="271">
        <f t="shared" si="20"/>
        <v>0</v>
      </c>
      <c r="P10" s="271">
        <f t="shared" si="20"/>
        <v>0</v>
      </c>
      <c r="Q10" s="271">
        <f t="shared" si="20"/>
        <v>0</v>
      </c>
      <c r="R10" s="271">
        <f t="shared" si="20"/>
        <v>0</v>
      </c>
      <c r="S10" s="271" t="str">
        <f>L3</f>
        <v>Adde</v>
      </c>
      <c r="T10" s="484"/>
      <c r="U10" s="484"/>
      <c r="V10" s="249">
        <f>L30</f>
        <v>0</v>
      </c>
      <c r="W10" s="249" t="s">
        <v>392</v>
      </c>
      <c r="X10" s="249">
        <f>M30</f>
        <v>0</v>
      </c>
      <c r="Y10" s="256"/>
      <c r="Z10" s="249">
        <f>N30</f>
        <v>0</v>
      </c>
      <c r="AA10" s="250"/>
      <c r="AB10" s="249">
        <f>O30</f>
        <v>0</v>
      </c>
      <c r="AC10" s="249"/>
      <c r="AD10" s="249">
        <f>O30</f>
        <v>0</v>
      </c>
      <c r="AE10" s="249"/>
      <c r="AF10" s="249">
        <f>Q30</f>
        <v>0</v>
      </c>
      <c r="AG10" s="249"/>
      <c r="AH10" s="249">
        <f>R30</f>
        <v>0</v>
      </c>
      <c r="AI10" s="251"/>
      <c r="AJ10" s="253">
        <f>S30</f>
        <v>0</v>
      </c>
      <c r="AK10" s="247"/>
      <c r="AM10" s="176"/>
      <c r="AN10" s="176"/>
      <c r="AO10" s="176"/>
    </row>
    <row r="11" spans="1:116" ht="33" customHeight="1" thickBot="1">
      <c r="A11" s="39"/>
      <c r="B11" s="489">
        <v>8</v>
      </c>
      <c r="C11" s="489">
        <v>16</v>
      </c>
      <c r="D11" s="489">
        <v>24</v>
      </c>
      <c r="E11" s="489">
        <v>18</v>
      </c>
      <c r="F11" s="489">
        <v>36</v>
      </c>
      <c r="G11" s="489">
        <v>54</v>
      </c>
      <c r="H11" s="155"/>
      <c r="I11" s="42"/>
      <c r="J11" s="42"/>
      <c r="K11" s="274" t="s">
        <v>4</v>
      </c>
      <c r="L11" s="275">
        <f>$K$1</f>
        <v>301</v>
      </c>
      <c r="M11" s="275">
        <f t="shared" ref="M11:S11" si="21">$K$1</f>
        <v>301</v>
      </c>
      <c r="N11" s="275">
        <f t="shared" si="21"/>
        <v>301</v>
      </c>
      <c r="O11" s="275">
        <f t="shared" si="21"/>
        <v>301</v>
      </c>
      <c r="P11" s="275">
        <f t="shared" si="21"/>
        <v>301</v>
      </c>
      <c r="Q11" s="275">
        <f t="shared" si="21"/>
        <v>301</v>
      </c>
      <c r="R11" s="275">
        <f t="shared" si="21"/>
        <v>301</v>
      </c>
      <c r="S11" s="275">
        <f t="shared" si="21"/>
        <v>301</v>
      </c>
      <c r="T11" s="484"/>
      <c r="U11" s="484"/>
      <c r="AA11" s="42"/>
      <c r="AB11" s="621" t="str">
        <f>IFERROR(LARGE(L93:L100,$AL$1),"")</f>
        <v/>
      </c>
      <c r="AC11" s="42"/>
      <c r="AE11" s="40"/>
      <c r="AF11" s="621" t="str">
        <f>IFERROR(LARGE(L101:L108,$AL$1),"")</f>
        <v/>
      </c>
      <c r="AG11" s="40"/>
      <c r="AM11" s="53"/>
      <c r="AO11" s="186"/>
    </row>
    <row r="12" spans="1:116" ht="36.75" customHeight="1" thickTop="1" thickBot="1">
      <c r="A12" s="39"/>
      <c r="B12" s="489">
        <v>9</v>
      </c>
      <c r="C12" s="489">
        <v>18</v>
      </c>
      <c r="D12" s="489">
        <v>27</v>
      </c>
      <c r="E12" s="489">
        <v>19</v>
      </c>
      <c r="F12" s="489">
        <v>38</v>
      </c>
      <c r="G12" s="489">
        <v>57</v>
      </c>
      <c r="H12" s="155"/>
      <c r="I12" s="42"/>
      <c r="J12" s="42"/>
      <c r="K12" s="274" t="s">
        <v>5</v>
      </c>
      <c r="L12" s="271"/>
      <c r="M12" s="271"/>
      <c r="N12" s="271"/>
      <c r="O12" s="271"/>
      <c r="P12" s="271"/>
      <c r="Q12" s="271"/>
      <c r="R12" s="271"/>
      <c r="S12" s="271"/>
      <c r="U12" s="484"/>
      <c r="W12" s="69"/>
      <c r="Z12" s="257" t="s">
        <v>10</v>
      </c>
      <c r="AA12" s="42"/>
      <c r="AB12" s="622"/>
      <c r="AC12" s="42"/>
      <c r="AD12" s="257" t="s">
        <v>9</v>
      </c>
      <c r="AF12" s="622"/>
      <c r="AM12" s="53"/>
      <c r="AO12" s="187"/>
    </row>
    <row r="13" spans="1:116" ht="33" customHeight="1" thickTop="1" thickBot="1">
      <c r="A13" s="39"/>
      <c r="B13" s="489">
        <v>10</v>
      </c>
      <c r="C13" s="489">
        <v>20</v>
      </c>
      <c r="D13" s="489">
        <v>30</v>
      </c>
      <c r="E13" s="489">
        <v>20</v>
      </c>
      <c r="F13" s="489">
        <v>40</v>
      </c>
      <c r="G13" s="489">
        <v>60</v>
      </c>
      <c r="H13" s="155"/>
      <c r="I13" s="42"/>
      <c r="J13" s="42"/>
      <c r="K13" s="274" t="s">
        <v>6</v>
      </c>
      <c r="L13" s="273">
        <f t="shared" ref="L13:S13" si="22">L11-L12</f>
        <v>301</v>
      </c>
      <c r="M13" s="273">
        <f t="shared" si="22"/>
        <v>301</v>
      </c>
      <c r="N13" s="273">
        <f t="shared" si="22"/>
        <v>301</v>
      </c>
      <c r="O13" s="273">
        <f t="shared" si="22"/>
        <v>301</v>
      </c>
      <c r="P13" s="273">
        <f t="shared" si="22"/>
        <v>301</v>
      </c>
      <c r="Q13" s="273">
        <f t="shared" si="22"/>
        <v>301</v>
      </c>
      <c r="R13" s="273">
        <f t="shared" si="22"/>
        <v>301</v>
      </c>
      <c r="S13" s="273">
        <f t="shared" si="22"/>
        <v>301</v>
      </c>
      <c r="U13" s="484"/>
      <c r="W13" s="281"/>
      <c r="X13" s="281"/>
      <c r="Y13" s="281"/>
      <c r="Z13" s="281"/>
      <c r="AA13" s="281"/>
      <c r="AB13" s="281"/>
      <c r="AC13" s="281"/>
      <c r="AD13" s="281"/>
      <c r="AE13" s="281"/>
      <c r="AF13" s="282"/>
      <c r="AM13" s="53"/>
      <c r="AO13" s="176"/>
    </row>
    <row r="14" spans="1:116" ht="40.5" thickTop="1" thickBot="1">
      <c r="A14" s="39"/>
      <c r="B14" s="610">
        <v>25</v>
      </c>
      <c r="C14" s="610"/>
      <c r="D14" s="610">
        <v>50</v>
      </c>
      <c r="E14" s="610"/>
      <c r="F14" s="610" t="s">
        <v>1</v>
      </c>
      <c r="G14" s="610"/>
      <c r="H14" s="42"/>
      <c r="I14" s="485"/>
      <c r="J14" s="485"/>
      <c r="K14" s="276" t="s">
        <v>9</v>
      </c>
      <c r="L14" s="277">
        <f>IF(ISERROR(VLOOKUP(L20,'Checkouttabelle(2)'!$A$1:$B$302,1,0)),"",VLOOKUP(L20,'Checkouttabelle(2)'!$A$1:$B$302,2,0))</f>
        <v>0</v>
      </c>
      <c r="M14" s="277">
        <f>IF(ISERROR(VLOOKUP(M20,'Checkouttabelle(2)'!$A$1:$B$302,1,0)),"",VLOOKUP(M20,'Checkouttabelle(2)'!$A$1:$B$302,2,0))</f>
        <v>0</v>
      </c>
      <c r="N14" s="277">
        <f>IF(ISERROR(VLOOKUP(N20,'Checkouttabelle(2)'!$A$1:$B$302,1,0)),"",VLOOKUP(N20,'Checkouttabelle(2)'!$A$1:$B$302,2,0))</f>
        <v>0</v>
      </c>
      <c r="O14" s="277">
        <f>IF(ISERROR(VLOOKUP(O20,'Checkouttabelle(2)'!$A$1:$B$302,1,0)),"",VLOOKUP(O20,'Checkouttabelle(2)'!$A$1:$B$302,2,0))</f>
        <v>0</v>
      </c>
      <c r="P14" s="277">
        <f>IF(ISERROR(VLOOKUP(P20,'Checkouttabelle(2)'!$A$1:$B$302,1,0)),"",VLOOKUP(P20,'Checkouttabelle(2)'!$A$1:$B$302,2,0))</f>
        <v>0</v>
      </c>
      <c r="Q14" s="277">
        <f>IF(ISERROR(VLOOKUP(Q20,'Checkouttabelle(2)'!$A$1:$B$302,1,0)),"",VLOOKUP(Q20,'Checkouttabelle(2)'!$A$1:$B$302,2,0))</f>
        <v>0</v>
      </c>
      <c r="R14" s="277">
        <f>IF(ISERROR(VLOOKUP(R20,'Checkouttabelle(2)'!$A$1:$B$302,1,0)),"",VLOOKUP(R20,'Checkouttabelle(2)'!$A$1:$B$302,2,0))</f>
        <v>0</v>
      </c>
      <c r="S14" s="277">
        <f>IF(ISERROR(VLOOKUP(S20,'Checkouttabelle(2)'!$A$1:$B$302,1,0)),"",VLOOKUP(S20,'Checkouttabelle(2)'!$A$1:$B$302,2,0))</f>
        <v>0</v>
      </c>
      <c r="U14" s="484"/>
      <c r="W14" s="283"/>
      <c r="X14" s="283"/>
      <c r="Y14" s="283"/>
      <c r="Z14" s="283"/>
      <c r="AA14" s="283"/>
      <c r="AB14" s="283"/>
      <c r="AC14" s="283"/>
      <c r="AD14" s="283"/>
      <c r="AE14" s="283"/>
      <c r="AF14" s="284"/>
      <c r="AM14" s="53"/>
    </row>
    <row r="15" spans="1:116" ht="21">
      <c r="H15" s="42"/>
      <c r="I15" s="485"/>
      <c r="J15" s="559" t="s">
        <v>406</v>
      </c>
      <c r="K15" s="559"/>
      <c r="L15" s="277">
        <f>L33</f>
        <v>0</v>
      </c>
      <c r="M15" s="277">
        <f t="shared" ref="M15:S15" si="23">M33</f>
        <v>0</v>
      </c>
      <c r="N15" s="277">
        <f>N33</f>
        <v>0</v>
      </c>
      <c r="O15" s="277">
        <f t="shared" si="23"/>
        <v>0</v>
      </c>
      <c r="P15" s="277">
        <f t="shared" si="23"/>
        <v>0</v>
      </c>
      <c r="Q15" s="277">
        <f t="shared" si="23"/>
        <v>0</v>
      </c>
      <c r="R15" s="277">
        <f t="shared" si="23"/>
        <v>0</v>
      </c>
      <c r="S15" s="277">
        <f t="shared" si="23"/>
        <v>0</v>
      </c>
      <c r="T15" s="102"/>
      <c r="U15" s="102"/>
      <c r="W15" s="177"/>
      <c r="X15" s="177"/>
      <c r="Y15" s="177"/>
      <c r="Z15" s="177"/>
      <c r="AA15" s="175"/>
      <c r="AB15" s="176"/>
      <c r="AC15" s="175"/>
      <c r="AD15" s="175"/>
      <c r="AE15" s="175"/>
      <c r="AF15" s="175"/>
      <c r="AM15" s="53"/>
    </row>
    <row r="16" spans="1:116" ht="21">
      <c r="H16" s="42"/>
      <c r="I16" s="559"/>
      <c r="J16" s="559"/>
      <c r="K16" s="599" t="s">
        <v>9</v>
      </c>
      <c r="L16" s="271" t="s">
        <v>255</v>
      </c>
      <c r="M16" s="271" t="s">
        <v>256</v>
      </c>
      <c r="N16" s="271" t="s">
        <v>257</v>
      </c>
      <c r="O16" s="271" t="s">
        <v>258</v>
      </c>
      <c r="P16" s="271" t="s">
        <v>259</v>
      </c>
      <c r="Q16" s="271" t="s">
        <v>260</v>
      </c>
      <c r="R16" s="271" t="s">
        <v>261</v>
      </c>
      <c r="S16" s="271" t="s">
        <v>262</v>
      </c>
      <c r="T16" s="102"/>
      <c r="U16" s="102"/>
      <c r="W16" s="177"/>
      <c r="X16" s="177"/>
      <c r="Y16" s="177"/>
      <c r="Z16" s="177"/>
      <c r="AA16" s="175"/>
      <c r="AB16" s="176"/>
      <c r="AC16" s="175"/>
      <c r="AD16" s="175"/>
      <c r="AE16" s="175"/>
      <c r="AF16" s="175"/>
      <c r="AM16" s="53"/>
    </row>
    <row r="17" spans="1:69" ht="21">
      <c r="H17" s="42"/>
      <c r="I17" s="278"/>
      <c r="J17" s="278"/>
      <c r="K17" s="599"/>
      <c r="L17" s="271">
        <f t="shared" ref="L17:R17" si="24">M10</f>
        <v>0</v>
      </c>
      <c r="M17" s="271">
        <f t="shared" si="24"/>
        <v>0</v>
      </c>
      <c r="N17" s="271">
        <f t="shared" si="24"/>
        <v>0</v>
      </c>
      <c r="O17" s="271">
        <f t="shared" si="24"/>
        <v>0</v>
      </c>
      <c r="P17" s="271">
        <f t="shared" si="24"/>
        <v>0</v>
      </c>
      <c r="Q17" s="271">
        <f t="shared" si="24"/>
        <v>0</v>
      </c>
      <c r="R17" s="271" t="str">
        <f t="shared" si="24"/>
        <v>Adde</v>
      </c>
      <c r="S17" s="271" t="str">
        <f>L10</f>
        <v>Dieter</v>
      </c>
      <c r="T17" s="102"/>
      <c r="U17" s="102"/>
      <c r="V17" s="175"/>
      <c r="W17" s="175"/>
      <c r="X17" s="175"/>
      <c r="Y17" s="176"/>
      <c r="Z17" s="175"/>
      <c r="AA17" s="175"/>
      <c r="AB17" s="176"/>
      <c r="AC17" s="175"/>
      <c r="AD17" s="175"/>
      <c r="AE17" s="175"/>
      <c r="AF17" s="175"/>
    </row>
    <row r="18" spans="1:69" ht="23.25">
      <c r="A18" s="9" t="s">
        <v>11</v>
      </c>
      <c r="B18" s="9">
        <v>129</v>
      </c>
      <c r="C18" s="14"/>
      <c r="D18" s="15"/>
      <c r="E18" s="9"/>
      <c r="F18" s="9"/>
      <c r="G18" s="9"/>
      <c r="H18" s="213"/>
      <c r="I18" s="213"/>
      <c r="J18" s="214">
        <f>IFERROR(SUM(B18:I18),"")</f>
        <v>129</v>
      </c>
      <c r="K18" s="274" t="s">
        <v>4</v>
      </c>
      <c r="L18" s="275">
        <f>$K$1</f>
        <v>301</v>
      </c>
      <c r="M18" s="275">
        <f t="shared" ref="M18:S18" si="25">$K$1</f>
        <v>301</v>
      </c>
      <c r="N18" s="275">
        <f t="shared" si="25"/>
        <v>301</v>
      </c>
      <c r="O18" s="275">
        <f t="shared" si="25"/>
        <v>301</v>
      </c>
      <c r="P18" s="275">
        <f t="shared" si="25"/>
        <v>301</v>
      </c>
      <c r="Q18" s="275">
        <f t="shared" si="25"/>
        <v>301</v>
      </c>
      <c r="R18" s="275">
        <f t="shared" si="25"/>
        <v>301</v>
      </c>
      <c r="S18" s="275">
        <f t="shared" si="25"/>
        <v>301</v>
      </c>
      <c r="T18" s="102"/>
      <c r="U18" s="102"/>
      <c r="V18" s="178"/>
      <c r="W18" s="178"/>
      <c r="X18" s="178"/>
      <c r="Y18" s="175"/>
      <c r="Z18" s="175"/>
      <c r="AA18" s="175"/>
      <c r="AB18" s="179"/>
      <c r="AC18" s="179"/>
      <c r="AD18" s="175"/>
      <c r="AE18" s="175"/>
      <c r="AF18" s="175"/>
      <c r="AM18" s="55"/>
    </row>
    <row r="19" spans="1:69" ht="21">
      <c r="A19" s="9" t="s">
        <v>12</v>
      </c>
      <c r="B19" s="36"/>
      <c r="C19" s="11"/>
      <c r="D19" s="12"/>
      <c r="E19" s="10"/>
      <c r="F19" s="10"/>
      <c r="G19" s="10"/>
      <c r="H19" s="10"/>
      <c r="I19" s="10"/>
      <c r="J19" s="130">
        <f t="shared" ref="J19:J77" si="26">IFERROR(SUM(B19:I19),"")</f>
        <v>0</v>
      </c>
      <c r="K19" s="274" t="s">
        <v>5</v>
      </c>
      <c r="L19" s="271"/>
      <c r="M19" s="271"/>
      <c r="N19" s="271"/>
      <c r="O19" s="271"/>
      <c r="P19" s="271"/>
      <c r="Q19" s="271"/>
      <c r="R19" s="271"/>
      <c r="S19" s="271"/>
      <c r="T19" s="530"/>
      <c r="U19" s="531"/>
      <c r="V19" s="180"/>
      <c r="W19" s="180"/>
      <c r="X19" s="180"/>
      <c r="Y19" s="180"/>
      <c r="Z19" s="181"/>
      <c r="AA19" s="175"/>
      <c r="AB19" s="180"/>
      <c r="AC19" s="180"/>
      <c r="AD19" s="175"/>
      <c r="AE19" s="182"/>
      <c r="AF19" s="182"/>
      <c r="AM19" s="55"/>
    </row>
    <row r="20" spans="1:69" ht="21">
      <c r="A20" s="9" t="s">
        <v>13</v>
      </c>
      <c r="B20" s="10"/>
      <c r="C20" s="11"/>
      <c r="D20" s="12"/>
      <c r="E20" s="10"/>
      <c r="F20" s="10"/>
      <c r="G20" s="10"/>
      <c r="H20" s="10"/>
      <c r="I20" s="10"/>
      <c r="J20" s="130">
        <f t="shared" si="26"/>
        <v>0</v>
      </c>
      <c r="K20" s="274" t="s">
        <v>6</v>
      </c>
      <c r="L20" s="273">
        <f t="shared" ref="L20:S20" si="27">L18-L19</f>
        <v>301</v>
      </c>
      <c r="M20" s="273">
        <f t="shared" si="27"/>
        <v>301</v>
      </c>
      <c r="N20" s="273">
        <f t="shared" si="27"/>
        <v>301</v>
      </c>
      <c r="O20" s="273">
        <f t="shared" si="27"/>
        <v>301</v>
      </c>
      <c r="P20" s="273">
        <f t="shared" si="27"/>
        <v>301</v>
      </c>
      <c r="Q20" s="273">
        <f t="shared" si="27"/>
        <v>301</v>
      </c>
      <c r="R20" s="273">
        <f t="shared" si="27"/>
        <v>301</v>
      </c>
      <c r="S20" s="273">
        <f t="shared" si="27"/>
        <v>301</v>
      </c>
      <c r="T20" s="102"/>
      <c r="U20" s="102"/>
      <c r="V20" s="180"/>
      <c r="W20" s="180"/>
      <c r="X20" s="180"/>
      <c r="Y20" s="180"/>
      <c r="Z20" s="181"/>
      <c r="AA20" s="183"/>
      <c r="AB20" s="180"/>
      <c r="AC20" s="180"/>
      <c r="AD20" s="183"/>
      <c r="AE20" s="182"/>
      <c r="AF20" s="182"/>
    </row>
    <row r="21" spans="1:69" ht="21">
      <c r="A21" s="9" t="s">
        <v>14</v>
      </c>
      <c r="B21" s="10"/>
      <c r="C21" s="11"/>
      <c r="D21" s="12"/>
      <c r="E21" s="10"/>
      <c r="F21" s="10"/>
      <c r="G21" s="10"/>
      <c r="H21" s="10"/>
      <c r="I21" s="10"/>
      <c r="J21" s="130">
        <f t="shared" si="26"/>
        <v>0</v>
      </c>
      <c r="K21" s="483"/>
      <c r="L21" s="136" t="str">
        <f>L10</f>
        <v>Dieter</v>
      </c>
      <c r="M21" s="136">
        <f t="shared" ref="M21:S21" si="28">M10</f>
        <v>0</v>
      </c>
      <c r="N21" s="136">
        <f t="shared" si="28"/>
        <v>0</v>
      </c>
      <c r="O21" s="136">
        <f t="shared" si="28"/>
        <v>0</v>
      </c>
      <c r="P21" s="136">
        <f t="shared" si="28"/>
        <v>0</v>
      </c>
      <c r="Q21" s="136">
        <f t="shared" si="28"/>
        <v>0</v>
      </c>
      <c r="R21" s="136">
        <f t="shared" si="28"/>
        <v>0</v>
      </c>
      <c r="S21" s="136" t="str">
        <f t="shared" si="28"/>
        <v>Adde</v>
      </c>
      <c r="T21" s="102"/>
      <c r="U21" s="102"/>
      <c r="V21" s="184"/>
      <c r="W21" s="180"/>
      <c r="X21" s="180"/>
      <c r="Y21" s="180"/>
      <c r="Z21" s="181"/>
      <c r="AA21" s="183"/>
      <c r="AB21" s="180"/>
      <c r="AC21" s="180"/>
      <c r="AD21" s="183"/>
      <c r="AE21" s="182"/>
      <c r="AF21" s="182"/>
    </row>
    <row r="22" spans="1:69" ht="21">
      <c r="A22" s="9" t="s">
        <v>15</v>
      </c>
      <c r="B22" s="10"/>
      <c r="C22" s="11"/>
      <c r="D22" s="12"/>
      <c r="E22" s="10"/>
      <c r="F22" s="10"/>
      <c r="G22" s="10"/>
      <c r="H22" s="10"/>
      <c r="I22" s="10"/>
      <c r="J22" s="130">
        <f t="shared" si="26"/>
        <v>0</v>
      </c>
      <c r="K22" s="520" t="s">
        <v>244</v>
      </c>
      <c r="L22" s="486" t="str">
        <f>IF(AND($L$4=$L$5,$L$4=301,SUM($B$18:$I$18)=6),"6 Darter","")</f>
        <v/>
      </c>
      <c r="M22" s="486" t="str">
        <f>IF(AND($M$4=$M$5,$M$4=301,SUM($B$19:$I$19)=6),"6 Darter","")</f>
        <v/>
      </c>
      <c r="N22" s="486" t="str">
        <f>IF(AND($N$4=$N$5,$N$4=301,SUM($B$20:$I$20)=6),"6 Darter","")</f>
        <v/>
      </c>
      <c r="O22" s="486" t="str">
        <f>IF(AND($O$4=$O$5,$O$4=301,SUM($B$21:$I$21)=6),"6 Darter","")</f>
        <v/>
      </c>
      <c r="P22" s="486" t="str">
        <f>IF(AND($P$4=$P$5,$P$4=301,SUM($B$22:$I$22)=6),"6 Darter","")</f>
        <v/>
      </c>
      <c r="Q22" s="486" t="str">
        <f>IF(AND($Q$4=$Q$5,$Q$4=301,SUM($B$23:$I$23)=6),"6 Darter","")</f>
        <v/>
      </c>
      <c r="R22" s="486" t="str">
        <f>IF(AND($Q$4=$Q$5,$Q$4=301,SUM($B$24:$I$24)=6),"6 Darter","")</f>
        <v/>
      </c>
      <c r="S22" s="486" t="str">
        <f>IF(AND($R$4=$R$5,$R$4=301,SUM($B$25:$I$25)=6),"6 Darter","")</f>
        <v/>
      </c>
      <c r="T22" s="102"/>
      <c r="U22" s="185"/>
      <c r="V22" s="184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</row>
    <row r="23" spans="1:69" ht="21">
      <c r="A23" s="9" t="s">
        <v>16</v>
      </c>
      <c r="B23" s="10"/>
      <c r="C23" s="11"/>
      <c r="D23" s="12"/>
      <c r="E23" s="10"/>
      <c r="F23" s="10"/>
      <c r="G23" s="10"/>
      <c r="H23" s="10"/>
      <c r="I23" s="10"/>
      <c r="J23" s="130">
        <f t="shared" si="26"/>
        <v>0</v>
      </c>
      <c r="K23" s="520"/>
      <c r="L23" s="486" t="str">
        <f>IF(AND($L$4=$L$5,$L$4=501,SUM($B$18:$I$18)=9),"9 Darter","")</f>
        <v/>
      </c>
      <c r="M23" s="486" t="str">
        <f>IF(AND($M$4=$M$5,$M$4=501,SUM($B$19:$I$19)=9),"9 Darter","")</f>
        <v/>
      </c>
      <c r="N23" s="486" t="str">
        <f>IF(AND($N$4=$N$5,$N$4=501,SUM($B$20:$I$20)=9),"9 Darter","")</f>
        <v/>
      </c>
      <c r="O23" s="486" t="str">
        <f>IF(AND($O$4=$O$5,$O$4=501,SUM($B$21:$I$21)=9),"9 Darter","")</f>
        <v/>
      </c>
      <c r="P23" s="486" t="str">
        <f>IF(AND($P$4=$P$5,$P$4=501,SUM($B$22:$I$22)=9),"9 Darter","")</f>
        <v/>
      </c>
      <c r="Q23" s="486" t="str">
        <f>IF(AND($Q$4=$Q$5,$Q$4=501,SUM($B$23:$I$23)=9),"9 Darter","")</f>
        <v/>
      </c>
      <c r="R23" s="486" t="str">
        <f>IF(AND($Q$4=$Q$5,$Q$4=501,SUM($B$24:$I$24)=9),"9 Darter","")</f>
        <v/>
      </c>
      <c r="S23" s="486" t="str">
        <f>IF(AND($R$4=$R$5,$R$4=501,SUM($B$25:$I$25)=9),"9 Darter","")</f>
        <v/>
      </c>
      <c r="T23" s="109"/>
      <c r="U23" s="185"/>
      <c r="V23" s="184"/>
      <c r="W23" s="184"/>
      <c r="X23" s="183"/>
      <c r="Y23" s="183"/>
      <c r="Z23" s="183"/>
      <c r="AA23" s="183"/>
      <c r="AB23" s="183"/>
      <c r="AC23" s="183"/>
      <c r="AD23" s="183"/>
      <c r="AE23" s="183"/>
      <c r="AF23" s="183"/>
      <c r="AL23" s="54"/>
      <c r="AM23" s="54"/>
      <c r="BK23" s="8" t="s">
        <v>397</v>
      </c>
      <c r="BM23" s="8" t="s">
        <v>397</v>
      </c>
    </row>
    <row r="24" spans="1:69" ht="21">
      <c r="A24" s="9" t="s">
        <v>17</v>
      </c>
      <c r="B24" s="10"/>
      <c r="C24" s="11"/>
      <c r="D24" s="12"/>
      <c r="E24" s="10"/>
      <c r="F24" s="10"/>
      <c r="G24" s="10"/>
      <c r="H24" s="10"/>
      <c r="I24" s="10"/>
      <c r="J24" s="130">
        <f t="shared" si="26"/>
        <v>0</v>
      </c>
      <c r="K24" s="485"/>
      <c r="L24" s="279">
        <f t="shared" ref="L24:S24" si="29">ROUNDUP(L34,2)</f>
        <v>129</v>
      </c>
      <c r="M24" s="279">
        <f t="shared" si="29"/>
        <v>0</v>
      </c>
      <c r="N24" s="279">
        <f t="shared" si="29"/>
        <v>0</v>
      </c>
      <c r="O24" s="279">
        <f t="shared" si="29"/>
        <v>0</v>
      </c>
      <c r="P24" s="279">
        <f t="shared" si="29"/>
        <v>0</v>
      </c>
      <c r="Q24" s="279">
        <f t="shared" si="29"/>
        <v>0</v>
      </c>
      <c r="R24" s="279">
        <f t="shared" si="29"/>
        <v>0</v>
      </c>
      <c r="S24" s="279">
        <f t="shared" si="29"/>
        <v>0</v>
      </c>
      <c r="BA24" s="8" t="s">
        <v>400</v>
      </c>
      <c r="BE24" s="8" t="s">
        <v>400</v>
      </c>
      <c r="BH24" s="8" t="s">
        <v>400</v>
      </c>
      <c r="BN24" s="8" t="str">
        <f>M3</f>
        <v>Dieter</v>
      </c>
      <c r="BO24" s="8" t="str">
        <f>L3</f>
        <v>Adde</v>
      </c>
      <c r="BP24" s="8" t="s">
        <v>245</v>
      </c>
      <c r="BQ24" s="8" t="s">
        <v>2</v>
      </c>
    </row>
    <row r="25" spans="1:69" ht="21">
      <c r="A25" s="9" t="s">
        <v>18</v>
      </c>
      <c r="B25" s="10"/>
      <c r="C25" s="11"/>
      <c r="D25" s="12"/>
      <c r="E25" s="10"/>
      <c r="F25" s="10"/>
      <c r="G25" s="10"/>
      <c r="H25" s="10"/>
      <c r="I25" s="10"/>
      <c r="J25" s="130">
        <f t="shared" si="26"/>
        <v>0</v>
      </c>
      <c r="K25" s="520" t="s">
        <v>244</v>
      </c>
      <c r="L25" s="486" t="str">
        <f>IF(AND($L$11=$L$12,$L$11=301,SUM($B$26:$I$26)=6),"6 Darter","")</f>
        <v/>
      </c>
      <c r="M25" s="486" t="str">
        <f>IF(AND($M$11=$M$12,$M$11=301,SUM($B$27:$I$27)=6),"6 Darter","")</f>
        <v/>
      </c>
      <c r="N25" s="486" t="str">
        <f>IF(AND($N$11=$N$12,$N$11=301,SUM($B$28:$I$28)=6),"6 Darter","")</f>
        <v/>
      </c>
      <c r="O25" s="486" t="str">
        <f>IF(AND($O$11=$O$12,$O$11=301,SUM($B$29:$I$29)=6),"6 Darter","")</f>
        <v/>
      </c>
      <c r="P25" s="486" t="str">
        <f>IF(AND($P$11=$P$12,$P$11=301,SUM($B$30:$I$30)=6),"6 Darter","")</f>
        <v/>
      </c>
      <c r="Q25" s="486" t="str">
        <f>IF(AND($Q$11=$Q$12,$Q$11=301,SUM($B$31:$I$31)=6),"6 Darter","")</f>
        <v/>
      </c>
      <c r="R25" s="486" t="str">
        <f>IF(AND($Q$9=$Q$10,$Q$9=301,SUM($B$32:$I$32)=6),"6 Darter","")</f>
        <v/>
      </c>
      <c r="S25" s="486" t="str">
        <f>IF(AND($R$9=$R$10,$R$9=301,SUM($B$33:$I$33)=6),"6 Darter","")</f>
        <v/>
      </c>
      <c r="Z25" s="74"/>
      <c r="BA25" s="8" t="str">
        <f>IFERROR((INDEX($L$3:$S$3,MATCH(MAX($L$5:$S$5),$L$5:$S$5,0))),0)</f>
        <v>Adde</v>
      </c>
      <c r="BB25" s="8">
        <f>COUNTIF(BA25,$BN$24)+COUNTIF(BA25,$BO$24)</f>
        <v>1</v>
      </c>
      <c r="BE25" s="8">
        <f>IFERROR((INDEX($L$10:$M$10,MATCH(MAX($L$12:$M$12),$L$12:$M$12,0))),0)</f>
        <v>0</v>
      </c>
      <c r="BF25" s="240">
        <f>COUNTIF($BE$25,$BN$24)+COUNTIF($BE$25,$BO$24)</f>
        <v>0</v>
      </c>
      <c r="BH25" s="8">
        <f>IFERROR((INDEX($L$17:$M$17,MATCH(MAX($L$19:$M$19),$L$19:$M$19,0))),0)</f>
        <v>0</v>
      </c>
      <c r="BI25" s="8">
        <f>COUNTIF(BH25,$BN$24)+COUNTIF(BH25,$BO$24)</f>
        <v>0</v>
      </c>
      <c r="BK25" s="232"/>
      <c r="BM25" s="232">
        <f>IF(SUM(BO25)=0,"",SUM(BO25))</f>
        <v>1</v>
      </c>
      <c r="BN25" s="8">
        <f>BK30</f>
        <v>0</v>
      </c>
      <c r="BO25" s="8">
        <f>BK29</f>
        <v>1</v>
      </c>
      <c r="BP25" s="8">
        <f>IF(BN25&lt;BO25,0,"")</f>
        <v>0</v>
      </c>
      <c r="BQ25" s="8" t="str">
        <f>IF(BO25&lt;BN25,0,"")</f>
        <v/>
      </c>
    </row>
    <row r="26" spans="1:69" ht="21">
      <c r="A26" s="9" t="s">
        <v>19</v>
      </c>
      <c r="B26" s="10"/>
      <c r="C26" s="11"/>
      <c r="D26" s="12"/>
      <c r="E26" s="10"/>
      <c r="F26" s="10"/>
      <c r="G26" s="10"/>
      <c r="H26" s="10"/>
      <c r="I26" s="10"/>
      <c r="J26" s="130">
        <f t="shared" si="26"/>
        <v>0</v>
      </c>
      <c r="K26" s="520"/>
      <c r="L26" s="486" t="str">
        <f>IF(AND($L$11=$L$12,$L$11=501,SUM($B$26:$I$26)=9),"9 Darter","")</f>
        <v/>
      </c>
      <c r="M26" s="486" t="str">
        <f>IF(AND($M$11=$M$12,$M$11=501,SUM($B$27:$I$27)=9),"9 Darter","")</f>
        <v/>
      </c>
      <c r="N26" s="486" t="str">
        <f>IF(AND($N$11=$N$12,$N$11=501,SUM($B$28:$I$28)=9),"9 Darter","")</f>
        <v/>
      </c>
      <c r="O26" s="486" t="str">
        <f>IF(AND($O$11=$O$12,$O$11=501,SUM($B$29:$I$29)=9),"9 Darter","")</f>
        <v/>
      </c>
      <c r="P26" s="486" t="str">
        <f>IF(AND($P$11=$P$12,$P$11=501,SUM($B$30:$I$30)=9),"9 Darter","")</f>
        <v/>
      </c>
      <c r="Q26" s="486" t="str">
        <f>IF(AND($Q$11=$Q$12,$Q$11=501,SUM($B$31:$I$31)=9),"9 Darter","")</f>
        <v/>
      </c>
      <c r="R26" s="486" t="str">
        <f>IF(AND($Q$9=$Q$10,$Q$9=501,SUM($B$32:$I$32)=9),"9 Darter","")</f>
        <v/>
      </c>
      <c r="S26" s="486" t="str">
        <f>IF(AND($R$9=$R$10,$R$9=501,SUM($B$33:$I$33)=9),"9 Darter","")</f>
        <v/>
      </c>
      <c r="Z26" s="74"/>
      <c r="BM26" s="232" t="str">
        <f>IF(SUM(BN25)=0,"",SUM(BN25))</f>
        <v/>
      </c>
    </row>
    <row r="27" spans="1:69" ht="21">
      <c r="A27" s="9" t="s">
        <v>20</v>
      </c>
      <c r="B27" s="10"/>
      <c r="C27" s="11"/>
      <c r="D27" s="12"/>
      <c r="E27" s="10"/>
      <c r="F27" s="10"/>
      <c r="G27" s="10"/>
      <c r="H27" s="10"/>
      <c r="I27" s="10"/>
      <c r="J27" s="130">
        <f t="shared" si="26"/>
        <v>0</v>
      </c>
      <c r="K27" s="485"/>
      <c r="L27" s="279">
        <f t="shared" ref="L27:Q27" si="30">ROUNDUP(L35,2)</f>
        <v>0</v>
      </c>
      <c r="M27" s="279">
        <f t="shared" si="30"/>
        <v>0</v>
      </c>
      <c r="N27" s="279">
        <f t="shared" si="30"/>
        <v>0</v>
      </c>
      <c r="O27" s="279">
        <f t="shared" si="30"/>
        <v>0</v>
      </c>
      <c r="P27" s="279">
        <f t="shared" si="30"/>
        <v>0</v>
      </c>
      <c r="Q27" s="279">
        <f t="shared" si="30"/>
        <v>0</v>
      </c>
      <c r="R27" s="279">
        <f>ROUNDUP(R35,2)</f>
        <v>0</v>
      </c>
      <c r="S27" s="279">
        <f>ROUNDUP(S35,2)</f>
        <v>0</v>
      </c>
      <c r="Z27" s="74"/>
    </row>
    <row r="28" spans="1:69" ht="21">
      <c r="A28" s="9" t="s">
        <v>21</v>
      </c>
      <c r="B28" s="10"/>
      <c r="C28" s="11"/>
      <c r="D28" s="12"/>
      <c r="E28" s="10"/>
      <c r="F28" s="10"/>
      <c r="G28" s="10"/>
      <c r="H28" s="10"/>
      <c r="I28" s="10"/>
      <c r="J28" s="130">
        <f t="shared" si="26"/>
        <v>0</v>
      </c>
      <c r="K28" s="520" t="s">
        <v>244</v>
      </c>
      <c r="L28" s="486" t="str">
        <f>IF(AND($L$18=$L$19,$L$18=301,SUM($B$34:$I$34)=6),"6 Darter","")</f>
        <v/>
      </c>
      <c r="M28" s="486" t="str">
        <f>IF(AND($M$18=$M$19,$M$18=301,SUM($B$35:$I$35)=6),"6 Darter","")</f>
        <v/>
      </c>
      <c r="N28" s="486" t="str">
        <f>IF(AND($N$18=$N$19,$N$18=301,SUM($B$36:$I$36)=6),"6 Darter","")</f>
        <v/>
      </c>
      <c r="O28" s="486" t="str">
        <f>IF(AND($O$18=$O$19,$O$18=301,SUM($B$37:$I$37)=6),"6 Darter","")</f>
        <v/>
      </c>
      <c r="P28" s="486" t="str">
        <f>IF(AND($P$18=$P$19,$P$18=301,SUM($B$38:$I$38)=6),"6 Darter","")</f>
        <v/>
      </c>
      <c r="Q28" s="486" t="str">
        <f>IF(AND($Q$18=$Q$19,$Q$18=301,SUM($B$39:$I$39)=6),"6 Darter","")</f>
        <v/>
      </c>
      <c r="R28" s="486" t="str">
        <f>IF(AND($Q$14=$Q$15,$Q$14=301,SUM($B$40:$I$40)=6),"6 Darter","")</f>
        <v/>
      </c>
      <c r="S28" s="486" t="str">
        <f>IF(AND($R$14=$R$15,$R$14=301,SUM($B$41:$I$41)=6),"6 Darter","")</f>
        <v/>
      </c>
    </row>
    <row r="29" spans="1:69" ht="21">
      <c r="A29" s="9" t="s">
        <v>22</v>
      </c>
      <c r="B29" s="10"/>
      <c r="C29" s="11"/>
      <c r="D29" s="12"/>
      <c r="E29" s="10"/>
      <c r="F29" s="10"/>
      <c r="G29" s="10"/>
      <c r="H29" s="10"/>
      <c r="I29" s="10"/>
      <c r="J29" s="130">
        <f t="shared" si="26"/>
        <v>0</v>
      </c>
      <c r="K29" s="520"/>
      <c r="L29" s="486" t="str">
        <f>IF(AND($L$18=$L$19,$L$18=501,SUM($B$34:$I$34)=9),"9 Darter","")</f>
        <v/>
      </c>
      <c r="M29" s="486" t="str">
        <f>IF(AND($M$18=$M$19,$M$18=501,SUM($B$35:$I$359)=9),"9 Darter","")</f>
        <v/>
      </c>
      <c r="N29" s="486" t="str">
        <f>IF(AND($N$18=$N$19,$N$18=501,SUM($B$36:$I$36)=9),"9 Darter","")</f>
        <v/>
      </c>
      <c r="O29" s="486" t="str">
        <f>IF(AND($O$18=$O$19,$O$18=501,SUM($B$37:$I$37)=9),"9 Darter","")</f>
        <v/>
      </c>
      <c r="P29" s="486" t="str">
        <f>IF(AND($P$18=$P$19,$P$18=501,SUM($B$38:$I$38)=9),"9 Darter","")</f>
        <v/>
      </c>
      <c r="Q29" s="486" t="str">
        <f>IF(AND($Q$18=$Q$19,$Q$18=501,SUM($B$39:$I$39)=9),"9 Darter","")</f>
        <v/>
      </c>
      <c r="R29" s="486" t="str">
        <f>IF(AND($Q$14=$Q$15,$Q$14=501,SUM($B$40:$I$40)=9),"9 Darter","")</f>
        <v/>
      </c>
      <c r="S29" s="486" t="str">
        <f>IF(AND($R$14=$R$15,$R$14=501,SUM($B$41:$I$41)=9),"9 Darter","")</f>
        <v/>
      </c>
      <c r="BI29" s="8" t="str">
        <f>BO24</f>
        <v>Adde</v>
      </c>
      <c r="BK29" s="8">
        <f>SUM(COUNTIF($BA$25:$BI$25,BO24))</f>
        <v>1</v>
      </c>
      <c r="BM29" s="241">
        <f>IF(BK29&lt;BK30,BK29,IF(BK29=0,"",IF(BK29=1,1,IF(BK29=2,2,IF(BK29=3,3)))))</f>
        <v>1</v>
      </c>
    </row>
    <row r="30" spans="1:69" ht="21">
      <c r="A30" s="9" t="s">
        <v>23</v>
      </c>
      <c r="B30" s="10"/>
      <c r="C30" s="11"/>
      <c r="D30" s="12"/>
      <c r="E30" s="10"/>
      <c r="F30" s="10"/>
      <c r="G30" s="10"/>
      <c r="H30" s="10"/>
      <c r="I30" s="10"/>
      <c r="J30" s="130">
        <f t="shared" si="26"/>
        <v>0</v>
      </c>
      <c r="K30" s="485"/>
      <c r="L30" s="279">
        <f>ROUNDUP(L36,2)</f>
        <v>0</v>
      </c>
      <c r="M30" s="279">
        <f t="shared" ref="M30:R30" si="31">ROUNDUP(M36,2)</f>
        <v>0</v>
      </c>
      <c r="N30" s="279">
        <f t="shared" si="31"/>
        <v>0</v>
      </c>
      <c r="O30" s="279">
        <f t="shared" si="31"/>
        <v>0</v>
      </c>
      <c r="P30" s="279">
        <f t="shared" si="31"/>
        <v>0</v>
      </c>
      <c r="Q30" s="279">
        <f t="shared" si="31"/>
        <v>0</v>
      </c>
      <c r="R30" s="279">
        <f t="shared" si="31"/>
        <v>0</v>
      </c>
      <c r="S30" s="279">
        <f>ROUNDUP(S36,2)</f>
        <v>0</v>
      </c>
      <c r="BI30" s="8" t="str">
        <f>BN24</f>
        <v>Dieter</v>
      </c>
      <c r="BK30" s="8">
        <f>SUM(COUNTIF($BA$25:$BI$25,BN24))</f>
        <v>0</v>
      </c>
      <c r="BM30" s="241">
        <f>IF(BK30&lt;BK29,BK30,IF(BK30=0,"",IF(BK30=1,1,IF(BK30=2,2,IF(BK30=3,3)))))</f>
        <v>0</v>
      </c>
    </row>
    <row r="31" spans="1:69" ht="21">
      <c r="A31" s="9" t="s">
        <v>24</v>
      </c>
      <c r="B31" s="10"/>
      <c r="C31" s="11"/>
      <c r="D31" s="12"/>
      <c r="E31" s="10"/>
      <c r="F31" s="10"/>
      <c r="G31" s="10"/>
      <c r="H31" s="10"/>
      <c r="I31" s="10"/>
      <c r="J31" s="130">
        <f t="shared" si="26"/>
        <v>0</v>
      </c>
      <c r="K31" s="485"/>
      <c r="L31" s="486">
        <v>3</v>
      </c>
      <c r="M31" s="486"/>
      <c r="N31" s="486"/>
      <c r="O31" s="486"/>
      <c r="P31" s="486"/>
      <c r="Q31" s="486"/>
      <c r="R31" s="486"/>
      <c r="S31" s="486"/>
      <c r="T31" s="40"/>
    </row>
    <row r="32" spans="1:69" ht="21">
      <c r="A32" s="9" t="s">
        <v>25</v>
      </c>
      <c r="B32" s="10"/>
      <c r="C32" s="11"/>
      <c r="D32" s="12"/>
      <c r="E32" s="10"/>
      <c r="F32" s="10"/>
      <c r="G32" s="10"/>
      <c r="H32" s="10"/>
      <c r="I32" s="10"/>
      <c r="J32" s="130">
        <f t="shared" si="26"/>
        <v>0</v>
      </c>
      <c r="K32" s="40"/>
      <c r="L32" s="263"/>
      <c r="M32" s="263"/>
      <c r="N32" s="263"/>
      <c r="O32" s="263"/>
      <c r="P32" s="263"/>
      <c r="Q32" s="263"/>
      <c r="R32" s="263"/>
      <c r="S32" s="263"/>
    </row>
    <row r="33" spans="1:53" ht="21">
      <c r="A33" s="9" t="s">
        <v>26</v>
      </c>
      <c r="B33" s="10"/>
      <c r="C33" s="11"/>
      <c r="D33" s="12"/>
      <c r="E33" s="10"/>
      <c r="F33" s="10"/>
      <c r="G33" s="10"/>
      <c r="H33" s="10"/>
      <c r="I33" s="10"/>
      <c r="J33" s="130">
        <f t="shared" si="26"/>
        <v>0</v>
      </c>
      <c r="K33" s="40"/>
      <c r="L33" s="263"/>
      <c r="M33" s="263"/>
      <c r="N33" s="263"/>
      <c r="O33" s="263"/>
      <c r="P33" s="263"/>
      <c r="Q33" s="263"/>
      <c r="R33" s="263"/>
      <c r="S33" s="263"/>
    </row>
    <row r="34" spans="1:53" ht="21">
      <c r="A34" s="9" t="s">
        <v>27</v>
      </c>
      <c r="B34" s="10"/>
      <c r="C34" s="11"/>
      <c r="D34" s="12"/>
      <c r="E34" s="10"/>
      <c r="F34" s="10"/>
      <c r="G34" s="10"/>
      <c r="H34" s="10"/>
      <c r="I34" s="10"/>
      <c r="J34" s="130">
        <f t="shared" si="26"/>
        <v>0</v>
      </c>
      <c r="K34" s="40"/>
      <c r="L34" s="163">
        <f>IF(ISERROR(AVERAGE(L5/L31)),0,AVERAGE(L5/L31))*3</f>
        <v>129</v>
      </c>
      <c r="M34" s="163">
        <f t="shared" ref="M34:S34" si="32">IF(ISERROR(AVERAGE(M5/M31)),0,AVERAGE(M5/M31))*3</f>
        <v>0</v>
      </c>
      <c r="N34" s="163">
        <f t="shared" si="32"/>
        <v>0</v>
      </c>
      <c r="O34" s="163">
        <f t="shared" si="32"/>
        <v>0</v>
      </c>
      <c r="P34" s="163">
        <f t="shared" si="32"/>
        <v>0</v>
      </c>
      <c r="Q34" s="163">
        <f t="shared" si="32"/>
        <v>0</v>
      </c>
      <c r="R34" s="163">
        <f t="shared" si="32"/>
        <v>0</v>
      </c>
      <c r="S34" s="163">
        <f t="shared" si="32"/>
        <v>0</v>
      </c>
    </row>
    <row r="35" spans="1:53" ht="21">
      <c r="A35" s="9" t="s">
        <v>28</v>
      </c>
      <c r="B35" s="10"/>
      <c r="C35" s="11"/>
      <c r="D35" s="12"/>
      <c r="E35" s="10"/>
      <c r="F35" s="10"/>
      <c r="G35" s="10"/>
      <c r="H35" s="10"/>
      <c r="I35" s="10"/>
      <c r="J35" s="130">
        <f t="shared" si="26"/>
        <v>0</v>
      </c>
      <c r="K35" s="40"/>
      <c r="L35" s="163">
        <f>IF(ISERROR(AVERAGE(L12/L32)),0,AVERAGE(L12/L32))*3</f>
        <v>0</v>
      </c>
      <c r="M35" s="163">
        <f t="shared" ref="M35:S35" si="33">IF(ISERROR(AVERAGE(M12/M32)),0,AVERAGE(M12/M32))*3</f>
        <v>0</v>
      </c>
      <c r="N35" s="163">
        <f t="shared" si="33"/>
        <v>0</v>
      </c>
      <c r="O35" s="163">
        <f t="shared" si="33"/>
        <v>0</v>
      </c>
      <c r="P35" s="163">
        <f t="shared" si="33"/>
        <v>0</v>
      </c>
      <c r="Q35" s="163">
        <f t="shared" si="33"/>
        <v>0</v>
      </c>
      <c r="R35" s="163">
        <f t="shared" si="33"/>
        <v>0</v>
      </c>
      <c r="S35" s="163">
        <f t="shared" si="33"/>
        <v>0</v>
      </c>
    </row>
    <row r="36" spans="1:53" ht="21">
      <c r="A36" s="9" t="s">
        <v>29</v>
      </c>
      <c r="B36" s="10"/>
      <c r="C36" s="11"/>
      <c r="D36" s="12"/>
      <c r="E36" s="10"/>
      <c r="F36" s="10"/>
      <c r="G36" s="10"/>
      <c r="H36" s="10"/>
      <c r="I36" s="10"/>
      <c r="J36" s="130">
        <f t="shared" si="26"/>
        <v>0</v>
      </c>
      <c r="K36" s="40"/>
      <c r="L36" s="163">
        <f>IF(ISERROR(AVERAGE(L139/L33)),0,AVERAGE(L19/L33))*3</f>
        <v>0</v>
      </c>
      <c r="M36" s="163">
        <f>IF(ISERROR(AVERAGE(M139/M33)),0,AVERAGE(M19/M33))*3</f>
        <v>0</v>
      </c>
      <c r="N36" s="163">
        <f t="shared" ref="N36:S36" si="34">IF(ISERROR(AVERAGE(N19/N33)),0,AVERAGE(M151/N33))*3</f>
        <v>0</v>
      </c>
      <c r="O36" s="163">
        <f t="shared" si="34"/>
        <v>0</v>
      </c>
      <c r="P36" s="163">
        <f t="shared" si="34"/>
        <v>0</v>
      </c>
      <c r="Q36" s="163">
        <f t="shared" si="34"/>
        <v>0</v>
      </c>
      <c r="R36" s="163">
        <f t="shared" si="34"/>
        <v>0</v>
      </c>
      <c r="S36" s="163">
        <f t="shared" si="34"/>
        <v>0</v>
      </c>
      <c r="AA36" s="175"/>
    </row>
    <row r="37" spans="1:53" ht="21">
      <c r="A37" s="9" t="s">
        <v>30</v>
      </c>
      <c r="B37" s="10"/>
      <c r="C37" s="11"/>
      <c r="D37" s="12"/>
      <c r="E37" s="10"/>
      <c r="F37" s="10"/>
      <c r="G37" s="10"/>
      <c r="H37" s="10"/>
      <c r="I37" s="10"/>
      <c r="J37" s="129">
        <f t="shared" si="26"/>
        <v>0</v>
      </c>
      <c r="K37" s="40"/>
      <c r="L37" s="40"/>
      <c r="M37" s="40"/>
      <c r="N37" s="40"/>
      <c r="O37" s="40"/>
      <c r="P37" s="40"/>
      <c r="Q37" s="40"/>
      <c r="R37" s="40"/>
      <c r="S37" s="40"/>
      <c r="AA37" s="175"/>
    </row>
    <row r="38" spans="1:53" ht="21">
      <c r="A38" s="9" t="s">
        <v>31</v>
      </c>
      <c r="B38" s="10"/>
      <c r="C38" s="11"/>
      <c r="D38" s="12"/>
      <c r="E38" s="10"/>
      <c r="F38" s="10"/>
      <c r="G38" s="10"/>
      <c r="H38" s="10"/>
      <c r="I38" s="10"/>
      <c r="J38" s="129">
        <f t="shared" si="26"/>
        <v>0</v>
      </c>
      <c r="K38" s="40"/>
      <c r="L38" s="40"/>
      <c r="M38" s="40"/>
      <c r="N38" s="40"/>
      <c r="O38" s="40"/>
      <c r="P38" s="40"/>
      <c r="Q38" s="40"/>
      <c r="R38" s="40"/>
      <c r="S38" s="40"/>
      <c r="AA38" s="175"/>
    </row>
    <row r="39" spans="1:53" ht="21">
      <c r="A39" s="9" t="s">
        <v>32</v>
      </c>
      <c r="B39" s="10"/>
      <c r="C39" s="11"/>
      <c r="D39" s="12"/>
      <c r="E39" s="10"/>
      <c r="F39" s="10"/>
      <c r="G39" s="10"/>
      <c r="H39" s="10"/>
      <c r="I39" s="10"/>
      <c r="J39" s="129">
        <f t="shared" si="26"/>
        <v>0</v>
      </c>
      <c r="L39" s="40"/>
      <c r="M39" s="40"/>
      <c r="N39" s="40"/>
      <c r="O39" s="40"/>
      <c r="P39" s="40"/>
      <c r="Q39" s="40"/>
      <c r="R39" s="40"/>
      <c r="S39" s="40"/>
      <c r="AA39" s="175"/>
    </row>
    <row r="40" spans="1:53" ht="21">
      <c r="A40" s="9" t="s">
        <v>33</v>
      </c>
      <c r="B40" s="10"/>
      <c r="C40" s="11"/>
      <c r="D40" s="12"/>
      <c r="E40" s="10"/>
      <c r="F40" s="10"/>
      <c r="G40" s="10"/>
      <c r="H40" s="10"/>
      <c r="I40" s="10"/>
      <c r="J40" s="129">
        <f t="shared" si="26"/>
        <v>0</v>
      </c>
      <c r="L40" s="40"/>
      <c r="M40" s="40"/>
      <c r="N40" s="40"/>
      <c r="O40" s="40"/>
      <c r="P40" s="40"/>
      <c r="Q40" s="40"/>
      <c r="R40" s="40"/>
      <c r="S40" s="40"/>
      <c r="AA40" s="175"/>
    </row>
    <row r="41" spans="1:53" ht="21">
      <c r="A41" s="9" t="s">
        <v>34</v>
      </c>
      <c r="B41" s="10"/>
      <c r="C41" s="11"/>
      <c r="D41" s="12"/>
      <c r="E41" s="10"/>
      <c r="F41" s="10"/>
      <c r="G41" s="10"/>
      <c r="H41" s="10"/>
      <c r="I41" s="10"/>
      <c r="J41" s="129">
        <f t="shared" si="26"/>
        <v>0</v>
      </c>
      <c r="L41" s="40"/>
    </row>
    <row r="42" spans="1:53" ht="21">
      <c r="A42" s="9" t="s">
        <v>35</v>
      </c>
      <c r="B42" s="10"/>
      <c r="C42" s="11"/>
      <c r="D42" s="12"/>
      <c r="E42" s="10"/>
      <c r="F42" s="10"/>
      <c r="G42" s="10"/>
      <c r="H42" s="10"/>
      <c r="I42" s="10"/>
      <c r="J42" s="129">
        <f t="shared" si="26"/>
        <v>0</v>
      </c>
      <c r="BA42" s="8" t="b">
        <f>IF(L13=0,AN42)</f>
        <v>0</v>
      </c>
    </row>
    <row r="43" spans="1:53" ht="21">
      <c r="A43" s="9" t="s">
        <v>36</v>
      </c>
      <c r="B43" s="10"/>
      <c r="C43" s="11"/>
      <c r="D43" s="12"/>
      <c r="E43" s="10"/>
      <c r="F43" s="10"/>
      <c r="G43" s="10"/>
      <c r="H43" s="10"/>
      <c r="I43" s="10"/>
      <c r="J43" s="129">
        <f t="shared" si="26"/>
        <v>0</v>
      </c>
      <c r="BA43" s="8" t="b">
        <f>IF(O6=0,AN43)</f>
        <v>0</v>
      </c>
    </row>
    <row r="44" spans="1:53" ht="21">
      <c r="A44" s="9" t="s">
        <v>37</v>
      </c>
      <c r="B44" s="10"/>
      <c r="C44" s="11"/>
      <c r="D44" s="12"/>
      <c r="E44" s="10"/>
      <c r="F44" s="10"/>
      <c r="G44" s="10"/>
      <c r="H44" s="10"/>
      <c r="I44" s="10"/>
      <c r="J44" s="129">
        <f t="shared" si="26"/>
        <v>0</v>
      </c>
      <c r="T44" s="175"/>
      <c r="U44" s="175"/>
      <c r="V44" s="175"/>
      <c r="W44" s="175"/>
      <c r="X44" s="175"/>
    </row>
    <row r="45" spans="1:53" ht="21">
      <c r="A45" s="9" t="s">
        <v>38</v>
      </c>
      <c r="B45" s="10"/>
      <c r="C45" s="11"/>
      <c r="D45" s="12"/>
      <c r="E45" s="10"/>
      <c r="F45" s="10"/>
      <c r="G45" s="10"/>
      <c r="H45" s="10"/>
      <c r="I45" s="10"/>
      <c r="J45" s="129">
        <f t="shared" si="26"/>
        <v>0</v>
      </c>
      <c r="T45" s="175"/>
      <c r="U45" s="175"/>
      <c r="V45" s="175"/>
      <c r="W45" s="175"/>
      <c r="X45" s="175"/>
    </row>
    <row r="46" spans="1:53" ht="21">
      <c r="A46" s="9" t="s">
        <v>39</v>
      </c>
      <c r="B46" s="10"/>
      <c r="C46" s="11"/>
      <c r="D46" s="12"/>
      <c r="E46" s="10"/>
      <c r="F46" s="10"/>
      <c r="G46" s="10"/>
      <c r="H46" s="10"/>
      <c r="I46" s="10"/>
      <c r="J46" s="129">
        <f t="shared" si="26"/>
        <v>0</v>
      </c>
      <c r="T46" s="175"/>
      <c r="U46" s="175"/>
      <c r="V46" s="175"/>
      <c r="W46" s="175"/>
      <c r="X46" s="175"/>
    </row>
    <row r="47" spans="1:53" ht="21">
      <c r="A47" s="9" t="s">
        <v>40</v>
      </c>
      <c r="B47" s="10"/>
      <c r="C47" s="11"/>
      <c r="D47" s="12"/>
      <c r="E47" s="10"/>
      <c r="F47" s="10"/>
      <c r="G47" s="10"/>
      <c r="H47" s="10"/>
      <c r="I47" s="10"/>
      <c r="J47" s="129">
        <f t="shared" si="26"/>
        <v>0</v>
      </c>
      <c r="T47" s="175"/>
      <c r="U47" s="175"/>
      <c r="V47" s="175"/>
      <c r="W47" s="175"/>
      <c r="X47" s="175"/>
    </row>
    <row r="48" spans="1:53" ht="21">
      <c r="A48" s="9" t="s">
        <v>41</v>
      </c>
      <c r="B48" s="10"/>
      <c r="C48" s="11"/>
      <c r="D48" s="12"/>
      <c r="E48" s="10"/>
      <c r="F48" s="10"/>
      <c r="G48" s="10"/>
      <c r="H48" s="10"/>
      <c r="I48" s="10"/>
      <c r="J48" s="129">
        <f t="shared" si="26"/>
        <v>0</v>
      </c>
      <c r="T48" s="175"/>
      <c r="U48" s="175"/>
      <c r="V48" s="175"/>
      <c r="W48" s="175"/>
      <c r="X48" s="175"/>
    </row>
    <row r="49" spans="1:53" ht="21">
      <c r="A49" s="9" t="s">
        <v>42</v>
      </c>
      <c r="B49" s="10"/>
      <c r="C49" s="11"/>
      <c r="D49" s="12"/>
      <c r="E49" s="10"/>
      <c r="F49" s="10"/>
      <c r="G49" s="10"/>
      <c r="H49" s="10"/>
      <c r="I49" s="10"/>
      <c r="J49" s="129">
        <f t="shared" si="26"/>
        <v>0</v>
      </c>
    </row>
    <row r="50" spans="1:53" ht="21">
      <c r="A50" s="9" t="s">
        <v>43</v>
      </c>
      <c r="B50" s="10"/>
      <c r="C50" s="11"/>
      <c r="D50" s="12"/>
      <c r="E50" s="10"/>
      <c r="F50" s="10"/>
      <c r="G50" s="10"/>
      <c r="H50" s="10"/>
      <c r="I50" s="10"/>
      <c r="J50" s="129">
        <f t="shared" si="26"/>
        <v>0</v>
      </c>
      <c r="BA50" s="8" t="b">
        <f>IF(L20=0,AN50)</f>
        <v>0</v>
      </c>
    </row>
    <row r="51" spans="1:53" ht="21">
      <c r="A51" s="9" t="s">
        <v>44</v>
      </c>
      <c r="B51" s="10"/>
      <c r="C51" s="11"/>
      <c r="D51" s="12"/>
      <c r="E51" s="10"/>
      <c r="F51" s="10"/>
      <c r="G51" s="10"/>
      <c r="H51" s="10"/>
      <c r="I51" s="10"/>
      <c r="J51" s="129">
        <f t="shared" si="26"/>
        <v>0</v>
      </c>
      <c r="BA51" s="8" t="b">
        <f>IF(Q6=0,AN51)</f>
        <v>0</v>
      </c>
    </row>
    <row r="52" spans="1:53" ht="21">
      <c r="A52" s="9" t="s">
        <v>45</v>
      </c>
      <c r="B52" s="10"/>
      <c r="C52" s="11"/>
      <c r="D52" s="12"/>
      <c r="E52" s="10"/>
      <c r="F52" s="10"/>
      <c r="G52" s="10"/>
      <c r="H52" s="10"/>
      <c r="I52" s="10"/>
      <c r="J52" s="129">
        <f t="shared" si="26"/>
        <v>0</v>
      </c>
    </row>
    <row r="53" spans="1:53" ht="21">
      <c r="A53" s="9" t="s">
        <v>46</v>
      </c>
      <c r="B53" s="10"/>
      <c r="C53" s="11"/>
      <c r="D53" s="12"/>
      <c r="E53" s="10"/>
      <c r="F53" s="10"/>
      <c r="G53" s="10"/>
      <c r="H53" s="10"/>
      <c r="I53" s="10"/>
      <c r="J53" s="129">
        <f t="shared" si="26"/>
        <v>0</v>
      </c>
    </row>
    <row r="54" spans="1:53" ht="21">
      <c r="A54" s="9" t="s">
        <v>47</v>
      </c>
      <c r="B54" s="10"/>
      <c r="C54" s="11"/>
      <c r="D54" s="12"/>
      <c r="E54" s="10"/>
      <c r="F54" s="10"/>
      <c r="G54" s="10"/>
      <c r="H54" s="10"/>
      <c r="I54" s="10"/>
      <c r="J54" s="129">
        <f t="shared" si="26"/>
        <v>0</v>
      </c>
    </row>
    <row r="55" spans="1:53" ht="21">
      <c r="A55" s="9" t="s">
        <v>48</v>
      </c>
      <c r="B55" s="10"/>
      <c r="C55" s="11"/>
      <c r="D55" s="12"/>
      <c r="E55" s="10"/>
      <c r="F55" s="10"/>
      <c r="G55" s="10"/>
      <c r="H55" s="10"/>
      <c r="I55" s="10"/>
      <c r="J55" s="129">
        <f t="shared" si="26"/>
        <v>0</v>
      </c>
    </row>
    <row r="56" spans="1:53" ht="21">
      <c r="A56" s="9" t="s">
        <v>49</v>
      </c>
      <c r="B56" s="10"/>
      <c r="C56" s="11"/>
      <c r="D56" s="12"/>
      <c r="E56" s="10"/>
      <c r="F56" s="10"/>
      <c r="G56" s="10"/>
      <c r="H56" s="10"/>
      <c r="I56" s="10"/>
      <c r="J56" s="129">
        <f t="shared" si="26"/>
        <v>0</v>
      </c>
    </row>
    <row r="57" spans="1:53" ht="21">
      <c r="A57" s="9" t="s">
        <v>50</v>
      </c>
      <c r="B57" s="10"/>
      <c r="C57" s="11"/>
      <c r="D57" s="12"/>
      <c r="E57" s="10"/>
      <c r="F57" s="10"/>
      <c r="G57" s="10"/>
      <c r="H57" s="10"/>
      <c r="I57" s="10"/>
      <c r="J57" s="129">
        <f t="shared" si="26"/>
        <v>0</v>
      </c>
    </row>
    <row r="58" spans="1:53" ht="21">
      <c r="A58" s="9" t="s">
        <v>51</v>
      </c>
      <c r="B58" s="10"/>
      <c r="C58" s="11"/>
      <c r="D58" s="12"/>
      <c r="E58" s="10"/>
      <c r="F58" s="10"/>
      <c r="G58" s="10"/>
      <c r="H58" s="10"/>
      <c r="I58" s="10"/>
      <c r="J58" s="129">
        <f t="shared" si="26"/>
        <v>0</v>
      </c>
    </row>
    <row r="59" spans="1:53" ht="21">
      <c r="A59" s="9" t="s">
        <v>52</v>
      </c>
      <c r="B59" s="10"/>
      <c r="C59" s="11"/>
      <c r="D59" s="12"/>
      <c r="E59" s="10"/>
      <c r="F59" s="10"/>
      <c r="G59" s="10"/>
      <c r="H59" s="10"/>
      <c r="I59" s="10"/>
      <c r="J59" s="129">
        <f t="shared" si="26"/>
        <v>0</v>
      </c>
    </row>
    <row r="60" spans="1:53" ht="21">
      <c r="A60" s="9" t="s">
        <v>53</v>
      </c>
      <c r="B60" s="10"/>
      <c r="C60" s="11"/>
      <c r="D60" s="12"/>
      <c r="E60" s="10"/>
      <c r="F60" s="10"/>
      <c r="G60" s="10"/>
      <c r="H60" s="10"/>
      <c r="I60" s="10"/>
      <c r="J60" s="129">
        <f t="shared" si="26"/>
        <v>0</v>
      </c>
    </row>
    <row r="61" spans="1:53" ht="21">
      <c r="A61" s="9" t="s">
        <v>54</v>
      </c>
      <c r="B61" s="10"/>
      <c r="C61" s="11"/>
      <c r="D61" s="12"/>
      <c r="E61" s="10"/>
      <c r="F61" s="10"/>
      <c r="G61" s="10"/>
      <c r="H61" s="10"/>
      <c r="I61" s="10"/>
      <c r="J61" s="129">
        <f t="shared" si="26"/>
        <v>0</v>
      </c>
    </row>
    <row r="62" spans="1:53" ht="21">
      <c r="A62" s="9" t="s">
        <v>55</v>
      </c>
      <c r="B62" s="10"/>
      <c r="C62" s="11"/>
      <c r="D62" s="12"/>
      <c r="E62" s="10"/>
      <c r="F62" s="10"/>
      <c r="G62" s="10"/>
      <c r="H62" s="10"/>
      <c r="I62" s="10"/>
      <c r="J62" s="129">
        <f t="shared" si="26"/>
        <v>0</v>
      </c>
    </row>
    <row r="63" spans="1:53" ht="21">
      <c r="A63" s="9" t="s">
        <v>56</v>
      </c>
      <c r="B63" s="10"/>
      <c r="C63" s="11"/>
      <c r="D63" s="12"/>
      <c r="E63" s="10"/>
      <c r="F63" s="10"/>
      <c r="G63" s="10"/>
      <c r="H63" s="10"/>
      <c r="I63" s="10"/>
      <c r="J63" s="129">
        <f t="shared" si="26"/>
        <v>0</v>
      </c>
    </row>
    <row r="64" spans="1:53" ht="21">
      <c r="A64" s="9" t="s">
        <v>57</v>
      </c>
      <c r="B64" s="10"/>
      <c r="C64" s="11"/>
      <c r="D64" s="12"/>
      <c r="E64" s="10"/>
      <c r="F64" s="10"/>
      <c r="G64" s="10"/>
      <c r="H64" s="10"/>
      <c r="I64" s="10"/>
      <c r="J64" s="129">
        <f t="shared" si="26"/>
        <v>0</v>
      </c>
    </row>
    <row r="65" spans="1:10" ht="21">
      <c r="A65" s="9" t="s">
        <v>58</v>
      </c>
      <c r="B65" s="10"/>
      <c r="C65" s="11"/>
      <c r="D65" s="12"/>
      <c r="E65" s="10"/>
      <c r="F65" s="10"/>
      <c r="G65" s="10"/>
      <c r="H65" s="10"/>
      <c r="I65" s="10"/>
      <c r="J65" s="129">
        <f t="shared" si="26"/>
        <v>0</v>
      </c>
    </row>
    <row r="66" spans="1:10" ht="21">
      <c r="A66" s="9" t="s">
        <v>59</v>
      </c>
      <c r="B66" s="10"/>
      <c r="C66" s="11"/>
      <c r="D66" s="12"/>
      <c r="E66" s="10"/>
      <c r="F66" s="10"/>
      <c r="G66" s="10"/>
      <c r="H66" s="10"/>
      <c r="I66" s="10"/>
      <c r="J66" s="129">
        <f t="shared" si="26"/>
        <v>0</v>
      </c>
    </row>
    <row r="67" spans="1:10" ht="21">
      <c r="A67" s="9" t="s">
        <v>60</v>
      </c>
      <c r="B67" s="10"/>
      <c r="C67" s="11"/>
      <c r="D67" s="12"/>
      <c r="E67" s="10"/>
      <c r="F67" s="10"/>
      <c r="G67" s="10"/>
      <c r="H67" s="10"/>
      <c r="I67" s="10"/>
      <c r="J67" s="129">
        <f t="shared" si="26"/>
        <v>0</v>
      </c>
    </row>
    <row r="68" spans="1:10" ht="21">
      <c r="A68" s="9" t="s">
        <v>61</v>
      </c>
      <c r="B68" s="10"/>
      <c r="C68" s="11"/>
      <c r="D68" s="12"/>
      <c r="E68" s="10"/>
      <c r="F68" s="10"/>
      <c r="G68" s="10"/>
      <c r="H68" s="10"/>
      <c r="I68" s="10"/>
      <c r="J68" s="129">
        <f t="shared" si="26"/>
        <v>0</v>
      </c>
    </row>
    <row r="69" spans="1:10" ht="21">
      <c r="A69" s="9" t="s">
        <v>62</v>
      </c>
      <c r="B69" s="10"/>
      <c r="C69" s="11"/>
      <c r="D69" s="12"/>
      <c r="E69" s="10"/>
      <c r="F69" s="10"/>
      <c r="G69" s="10"/>
      <c r="H69" s="10"/>
      <c r="I69" s="10"/>
      <c r="J69" s="129">
        <f t="shared" si="26"/>
        <v>0</v>
      </c>
    </row>
    <row r="70" spans="1:10" ht="21">
      <c r="A70" s="9" t="s">
        <v>63</v>
      </c>
      <c r="B70" s="10"/>
      <c r="C70" s="11"/>
      <c r="D70" s="12"/>
      <c r="E70" s="10"/>
      <c r="F70" s="10"/>
      <c r="G70" s="10"/>
      <c r="H70" s="10"/>
      <c r="I70" s="10"/>
      <c r="J70" s="129">
        <f t="shared" si="26"/>
        <v>0</v>
      </c>
    </row>
    <row r="71" spans="1:10" ht="21">
      <c r="A71" s="9" t="s">
        <v>64</v>
      </c>
      <c r="B71" s="10"/>
      <c r="C71" s="11"/>
      <c r="D71" s="12"/>
      <c r="E71" s="10"/>
      <c r="F71" s="10"/>
      <c r="G71" s="10"/>
      <c r="H71" s="10"/>
      <c r="I71" s="10"/>
      <c r="J71" s="129">
        <f t="shared" si="26"/>
        <v>0</v>
      </c>
    </row>
    <row r="72" spans="1:10" ht="21">
      <c r="A72" s="9" t="s">
        <v>65</v>
      </c>
      <c r="B72" s="10"/>
      <c r="C72" s="11"/>
      <c r="D72" s="12"/>
      <c r="E72" s="10"/>
      <c r="F72" s="10"/>
      <c r="G72" s="10"/>
      <c r="H72" s="10"/>
      <c r="I72" s="10"/>
      <c r="J72" s="129">
        <f t="shared" si="26"/>
        <v>0</v>
      </c>
    </row>
    <row r="73" spans="1:10" ht="21">
      <c r="A73" s="9" t="s">
        <v>66</v>
      </c>
      <c r="B73" s="10"/>
      <c r="C73" s="11"/>
      <c r="D73" s="12"/>
      <c r="E73" s="10"/>
      <c r="F73" s="10"/>
      <c r="G73" s="10"/>
      <c r="H73" s="10"/>
      <c r="I73" s="10"/>
      <c r="J73" s="129">
        <f t="shared" si="26"/>
        <v>0</v>
      </c>
    </row>
    <row r="74" spans="1:10" ht="21">
      <c r="A74" s="9" t="s">
        <v>67</v>
      </c>
      <c r="B74" s="10"/>
      <c r="C74" s="11"/>
      <c r="D74" s="12"/>
      <c r="E74" s="10"/>
      <c r="F74" s="10"/>
      <c r="G74" s="10"/>
      <c r="H74" s="10"/>
      <c r="I74" s="10"/>
      <c r="J74" s="129">
        <f t="shared" si="26"/>
        <v>0</v>
      </c>
    </row>
    <row r="75" spans="1:10" ht="21">
      <c r="A75" s="9" t="s">
        <v>68</v>
      </c>
      <c r="B75" s="10"/>
      <c r="C75" s="11"/>
      <c r="D75" s="12"/>
      <c r="E75" s="10"/>
      <c r="F75" s="10"/>
      <c r="G75" s="10"/>
      <c r="H75" s="10"/>
      <c r="I75" s="10"/>
      <c r="J75" s="129">
        <f t="shared" si="26"/>
        <v>0</v>
      </c>
    </row>
    <row r="76" spans="1:10" ht="21">
      <c r="A76" s="9" t="s">
        <v>69</v>
      </c>
      <c r="B76" s="10"/>
      <c r="C76" s="11"/>
      <c r="D76" s="12"/>
      <c r="E76" s="10"/>
      <c r="F76" s="10"/>
      <c r="G76" s="10"/>
      <c r="H76" s="10"/>
      <c r="I76" s="10"/>
      <c r="J76" s="129">
        <f t="shared" si="26"/>
        <v>0</v>
      </c>
    </row>
    <row r="77" spans="1:10" ht="21">
      <c r="A77" s="9" t="s">
        <v>70</v>
      </c>
      <c r="B77" s="10"/>
      <c r="C77" s="11"/>
      <c r="D77" s="12"/>
      <c r="E77" s="10"/>
      <c r="F77" s="10"/>
      <c r="G77" s="10"/>
      <c r="H77" s="10"/>
      <c r="I77" s="10"/>
      <c r="J77" s="129">
        <f t="shared" si="26"/>
        <v>0</v>
      </c>
    </row>
    <row r="84" spans="1:12">
      <c r="A84" s="190" t="s">
        <v>381</v>
      </c>
      <c r="B84" s="192" t="s">
        <v>284</v>
      </c>
      <c r="C84" s="191" t="s">
        <v>380</v>
      </c>
      <c r="D84" s="191" t="s">
        <v>379</v>
      </c>
      <c r="E84" s="191" t="s">
        <v>378</v>
      </c>
      <c r="F84" s="190" t="s">
        <v>383</v>
      </c>
      <c r="G84" s="190" t="s">
        <v>384</v>
      </c>
      <c r="H84" s="260"/>
    </row>
    <row r="85" spans="1:12">
      <c r="A85" s="261" t="str">
        <f>IFERROR((IF(ISBLANK(C18:C18),"",LARGE(C18:C18,1)) ),"")</f>
        <v/>
      </c>
      <c r="B85" s="261" t="str">
        <f t="shared" ref="B85:G100" si="35">IFERROR((IF(ISBLANK(D18:D18),"",LARGE(D18:D18,1)) ),"")</f>
        <v/>
      </c>
      <c r="C85" s="261" t="str">
        <f t="shared" si="35"/>
        <v/>
      </c>
      <c r="D85" s="261" t="str">
        <f t="shared" si="35"/>
        <v/>
      </c>
      <c r="E85" s="261" t="str">
        <f t="shared" si="35"/>
        <v/>
      </c>
      <c r="F85" s="261" t="str">
        <f t="shared" si="35"/>
        <v/>
      </c>
      <c r="G85" s="261" t="str">
        <f t="shared" si="35"/>
        <v/>
      </c>
      <c r="H85" s="262">
        <v>1</v>
      </c>
      <c r="I85" s="262" t="s">
        <v>8</v>
      </c>
      <c r="J85" s="262"/>
      <c r="K85" s="262" t="str">
        <f>IF(SUM(A85:G85)=0,"",LOOKUP(9^99,A85:G85))</f>
        <v/>
      </c>
      <c r="L85" s="262" t="b">
        <f>IF(L6=0,K85)</f>
        <v>0</v>
      </c>
    </row>
    <row r="86" spans="1:12">
      <c r="A86" s="191" t="str">
        <f t="shared" ref="A86:G101" si="36">IFERROR((IF(ISBLANK(C19:C19),"",LARGE(C19:C19,1)) ),"")</f>
        <v/>
      </c>
      <c r="B86" s="191" t="str">
        <f t="shared" si="35"/>
        <v/>
      </c>
      <c r="C86" s="191" t="str">
        <f t="shared" si="35"/>
        <v/>
      </c>
      <c r="D86" s="191" t="str">
        <f t="shared" si="35"/>
        <v/>
      </c>
      <c r="E86" s="191" t="str">
        <f t="shared" si="35"/>
        <v/>
      </c>
      <c r="F86" s="191" t="str">
        <f t="shared" si="35"/>
        <v/>
      </c>
      <c r="G86" s="191" t="str">
        <f t="shared" si="35"/>
        <v/>
      </c>
      <c r="K86" s="8" t="str">
        <f t="shared" ref="K86:K108" si="37">IF(SUM(A86:G86)=0,"",LOOKUP(9^99,A86:G86))</f>
        <v/>
      </c>
      <c r="L86" s="8" t="b">
        <f>IF(M6=0,K86)</f>
        <v>0</v>
      </c>
    </row>
    <row r="87" spans="1:12">
      <c r="A87" s="191" t="str">
        <f t="shared" si="36"/>
        <v/>
      </c>
      <c r="B87" s="191" t="str">
        <f t="shared" si="35"/>
        <v/>
      </c>
      <c r="C87" s="191" t="str">
        <f t="shared" si="35"/>
        <v/>
      </c>
      <c r="D87" s="191" t="str">
        <f t="shared" si="35"/>
        <v/>
      </c>
      <c r="E87" s="191" t="str">
        <f t="shared" si="35"/>
        <v/>
      </c>
      <c r="F87" s="191" t="str">
        <f t="shared" si="35"/>
        <v/>
      </c>
      <c r="G87" s="191" t="str">
        <f t="shared" si="35"/>
        <v/>
      </c>
      <c r="K87" s="8" t="str">
        <f t="shared" si="37"/>
        <v/>
      </c>
      <c r="L87" s="8" t="b">
        <f>IF(N6=0,K87)</f>
        <v>0</v>
      </c>
    </row>
    <row r="88" spans="1:12">
      <c r="A88" s="191" t="str">
        <f t="shared" si="36"/>
        <v/>
      </c>
      <c r="B88" s="191" t="str">
        <f t="shared" si="35"/>
        <v/>
      </c>
      <c r="C88" s="191" t="str">
        <f t="shared" si="35"/>
        <v/>
      </c>
      <c r="D88" s="191" t="str">
        <f t="shared" si="35"/>
        <v/>
      </c>
      <c r="E88" s="191" t="str">
        <f t="shared" si="35"/>
        <v/>
      </c>
      <c r="F88" s="191" t="str">
        <f t="shared" si="35"/>
        <v/>
      </c>
      <c r="G88" s="191" t="str">
        <f t="shared" si="35"/>
        <v/>
      </c>
      <c r="K88" s="8" t="str">
        <f t="shared" si="37"/>
        <v/>
      </c>
      <c r="L88" s="8" t="b">
        <f>IF(O6=0,K88)</f>
        <v>0</v>
      </c>
    </row>
    <row r="89" spans="1:12">
      <c r="A89" s="191" t="str">
        <f t="shared" si="36"/>
        <v/>
      </c>
      <c r="B89" s="191" t="str">
        <f t="shared" si="35"/>
        <v/>
      </c>
      <c r="C89" s="191" t="str">
        <f t="shared" si="35"/>
        <v/>
      </c>
      <c r="D89" s="191" t="str">
        <f t="shared" si="35"/>
        <v/>
      </c>
      <c r="E89" s="191" t="str">
        <f t="shared" si="35"/>
        <v/>
      </c>
      <c r="F89" s="191" t="str">
        <f t="shared" si="35"/>
        <v/>
      </c>
      <c r="G89" s="191" t="str">
        <f t="shared" si="35"/>
        <v/>
      </c>
      <c r="K89" s="8" t="str">
        <f t="shared" si="37"/>
        <v/>
      </c>
      <c r="L89" s="8" t="b">
        <f>IF(P6=0,K89)</f>
        <v>0</v>
      </c>
    </row>
    <row r="90" spans="1:12">
      <c r="A90" s="191" t="str">
        <f t="shared" si="36"/>
        <v/>
      </c>
      <c r="B90" s="191" t="str">
        <f t="shared" si="35"/>
        <v/>
      </c>
      <c r="C90" s="191" t="str">
        <f t="shared" si="35"/>
        <v/>
      </c>
      <c r="D90" s="191" t="str">
        <f t="shared" si="35"/>
        <v/>
      </c>
      <c r="E90" s="191" t="str">
        <f t="shared" si="35"/>
        <v/>
      </c>
      <c r="F90" s="191" t="str">
        <f t="shared" si="35"/>
        <v/>
      </c>
      <c r="G90" s="191" t="str">
        <f t="shared" si="35"/>
        <v/>
      </c>
      <c r="K90" s="8" t="str">
        <f t="shared" si="37"/>
        <v/>
      </c>
      <c r="L90" s="8" t="b">
        <f>IF(Q6=0,K90)</f>
        <v>0</v>
      </c>
    </row>
    <row r="91" spans="1:12">
      <c r="A91" s="191" t="str">
        <f t="shared" si="36"/>
        <v/>
      </c>
      <c r="B91" s="191" t="str">
        <f t="shared" si="35"/>
        <v/>
      </c>
      <c r="C91" s="191" t="str">
        <f t="shared" si="35"/>
        <v/>
      </c>
      <c r="D91" s="191" t="str">
        <f t="shared" si="35"/>
        <v/>
      </c>
      <c r="E91" s="191" t="str">
        <f t="shared" si="35"/>
        <v/>
      </c>
      <c r="F91" s="191" t="str">
        <f t="shared" si="35"/>
        <v/>
      </c>
      <c r="G91" s="191" t="str">
        <f t="shared" si="35"/>
        <v/>
      </c>
      <c r="K91" s="8" t="str">
        <f t="shared" si="37"/>
        <v/>
      </c>
      <c r="L91" s="8" t="b">
        <f>IF(R6=0,K91)</f>
        <v>0</v>
      </c>
    </row>
    <row r="92" spans="1:12">
      <c r="A92" s="191" t="str">
        <f t="shared" si="36"/>
        <v/>
      </c>
      <c r="B92" s="191" t="str">
        <f t="shared" si="35"/>
        <v/>
      </c>
      <c r="C92" s="191" t="str">
        <f t="shared" si="35"/>
        <v/>
      </c>
      <c r="D92" s="191" t="str">
        <f t="shared" si="35"/>
        <v/>
      </c>
      <c r="E92" s="191" t="str">
        <f t="shared" si="35"/>
        <v/>
      </c>
      <c r="F92" s="191" t="str">
        <f t="shared" si="35"/>
        <v/>
      </c>
      <c r="G92" s="191" t="str">
        <f t="shared" si="35"/>
        <v/>
      </c>
      <c r="K92" s="8" t="str">
        <f t="shared" si="37"/>
        <v/>
      </c>
      <c r="L92" s="8" t="b">
        <f>IF(S6=0,K92)</f>
        <v>0</v>
      </c>
    </row>
    <row r="93" spans="1:12">
      <c r="A93" s="261" t="str">
        <f t="shared" si="36"/>
        <v/>
      </c>
      <c r="B93" s="261" t="str">
        <f t="shared" si="35"/>
        <v/>
      </c>
      <c r="C93" s="261" t="str">
        <f t="shared" si="35"/>
        <v/>
      </c>
      <c r="D93" s="261" t="str">
        <f t="shared" si="35"/>
        <v/>
      </c>
      <c r="E93" s="261" t="str">
        <f t="shared" si="35"/>
        <v/>
      </c>
      <c r="F93" s="261" t="str">
        <f t="shared" si="35"/>
        <v/>
      </c>
      <c r="G93" s="261" t="str">
        <f t="shared" si="35"/>
        <v/>
      </c>
      <c r="H93" s="262">
        <v>2</v>
      </c>
      <c r="I93" s="262" t="s">
        <v>10</v>
      </c>
      <c r="J93" s="262"/>
      <c r="K93" s="8" t="str">
        <f t="shared" si="37"/>
        <v/>
      </c>
      <c r="L93" s="262" t="b">
        <f>IF(L13=0,K93)</f>
        <v>0</v>
      </c>
    </row>
    <row r="94" spans="1:12">
      <c r="A94" s="191" t="str">
        <f t="shared" si="36"/>
        <v/>
      </c>
      <c r="B94" s="191" t="str">
        <f t="shared" si="35"/>
        <v/>
      </c>
      <c r="C94" s="191" t="str">
        <f t="shared" si="35"/>
        <v/>
      </c>
      <c r="D94" s="191" t="str">
        <f t="shared" si="35"/>
        <v/>
      </c>
      <c r="E94" s="191" t="str">
        <f t="shared" si="35"/>
        <v/>
      </c>
      <c r="F94" s="191" t="str">
        <f t="shared" si="35"/>
        <v/>
      </c>
      <c r="G94" s="191" t="str">
        <f t="shared" si="35"/>
        <v/>
      </c>
      <c r="K94" s="8" t="str">
        <f t="shared" si="37"/>
        <v/>
      </c>
      <c r="L94" s="8" t="b">
        <f>IF(M13=0,K94)</f>
        <v>0</v>
      </c>
    </row>
    <row r="95" spans="1:12">
      <c r="A95" s="191" t="str">
        <f t="shared" si="36"/>
        <v/>
      </c>
      <c r="B95" s="191" t="str">
        <f t="shared" si="35"/>
        <v/>
      </c>
      <c r="C95" s="191" t="str">
        <f t="shared" si="35"/>
        <v/>
      </c>
      <c r="D95" s="191" t="str">
        <f t="shared" si="35"/>
        <v/>
      </c>
      <c r="E95" s="191" t="str">
        <f t="shared" si="35"/>
        <v/>
      </c>
      <c r="F95" s="191" t="str">
        <f t="shared" si="35"/>
        <v/>
      </c>
      <c r="G95" s="191" t="str">
        <f t="shared" si="35"/>
        <v/>
      </c>
      <c r="K95" s="8" t="str">
        <f t="shared" si="37"/>
        <v/>
      </c>
      <c r="L95" s="8" t="b">
        <f>IF(N13=0,K95)</f>
        <v>0</v>
      </c>
    </row>
    <row r="96" spans="1:12">
      <c r="A96" s="191" t="str">
        <f t="shared" si="36"/>
        <v/>
      </c>
      <c r="B96" s="191" t="str">
        <f t="shared" si="35"/>
        <v/>
      </c>
      <c r="C96" s="191" t="str">
        <f t="shared" si="35"/>
        <v/>
      </c>
      <c r="D96" s="191" t="str">
        <f t="shared" si="35"/>
        <v/>
      </c>
      <c r="E96" s="191" t="str">
        <f t="shared" si="35"/>
        <v/>
      </c>
      <c r="F96" s="191" t="str">
        <f t="shared" si="35"/>
        <v/>
      </c>
      <c r="G96" s="191" t="str">
        <f t="shared" si="35"/>
        <v/>
      </c>
      <c r="K96" s="8" t="str">
        <f t="shared" si="37"/>
        <v/>
      </c>
      <c r="L96" s="8" t="b">
        <f>IF(O13=0,K96)</f>
        <v>0</v>
      </c>
    </row>
    <row r="97" spans="1:12">
      <c r="A97" s="191" t="str">
        <f t="shared" si="36"/>
        <v/>
      </c>
      <c r="B97" s="191" t="str">
        <f t="shared" si="35"/>
        <v/>
      </c>
      <c r="C97" s="191" t="str">
        <f t="shared" si="35"/>
        <v/>
      </c>
      <c r="D97" s="191" t="str">
        <f t="shared" si="35"/>
        <v/>
      </c>
      <c r="E97" s="191" t="str">
        <f t="shared" si="35"/>
        <v/>
      </c>
      <c r="F97" s="191" t="str">
        <f t="shared" si="35"/>
        <v/>
      </c>
      <c r="G97" s="191" t="str">
        <f t="shared" si="35"/>
        <v/>
      </c>
      <c r="K97" s="8" t="str">
        <f t="shared" si="37"/>
        <v/>
      </c>
      <c r="L97" s="8" t="b">
        <f>IF(P13=0,K97)</f>
        <v>0</v>
      </c>
    </row>
    <row r="98" spans="1:12">
      <c r="A98" s="191" t="str">
        <f t="shared" si="36"/>
        <v/>
      </c>
      <c r="B98" s="191" t="str">
        <f t="shared" si="35"/>
        <v/>
      </c>
      <c r="C98" s="191" t="str">
        <f t="shared" si="35"/>
        <v/>
      </c>
      <c r="D98" s="191" t="str">
        <f t="shared" si="35"/>
        <v/>
      </c>
      <c r="E98" s="191" t="str">
        <f t="shared" si="35"/>
        <v/>
      </c>
      <c r="F98" s="191" t="str">
        <f t="shared" si="35"/>
        <v/>
      </c>
      <c r="G98" s="191" t="str">
        <f t="shared" si="35"/>
        <v/>
      </c>
      <c r="K98" s="8" t="str">
        <f t="shared" si="37"/>
        <v/>
      </c>
      <c r="L98" s="8" t="b">
        <f>IF(Q13=0,K98)</f>
        <v>0</v>
      </c>
    </row>
    <row r="99" spans="1:12">
      <c r="A99" s="191" t="str">
        <f t="shared" si="36"/>
        <v/>
      </c>
      <c r="B99" s="191" t="str">
        <f t="shared" si="35"/>
        <v/>
      </c>
      <c r="C99" s="191" t="str">
        <f t="shared" si="35"/>
        <v/>
      </c>
      <c r="D99" s="191" t="str">
        <f t="shared" si="35"/>
        <v/>
      </c>
      <c r="E99" s="191" t="str">
        <f t="shared" si="35"/>
        <v/>
      </c>
      <c r="F99" s="191" t="str">
        <f t="shared" si="35"/>
        <v/>
      </c>
      <c r="G99" s="191" t="str">
        <f t="shared" si="35"/>
        <v/>
      </c>
      <c r="K99" s="8" t="str">
        <f t="shared" si="37"/>
        <v/>
      </c>
      <c r="L99" s="8" t="b">
        <f>IF(R13=0,K99)</f>
        <v>0</v>
      </c>
    </row>
    <row r="100" spans="1:12">
      <c r="A100" s="191" t="str">
        <f t="shared" si="36"/>
        <v/>
      </c>
      <c r="B100" s="191" t="str">
        <f t="shared" si="35"/>
        <v/>
      </c>
      <c r="C100" s="191" t="str">
        <f t="shared" si="35"/>
        <v/>
      </c>
      <c r="D100" s="191" t="str">
        <f t="shared" si="35"/>
        <v/>
      </c>
      <c r="E100" s="191" t="str">
        <f t="shared" si="35"/>
        <v/>
      </c>
      <c r="F100" s="191" t="str">
        <f t="shared" si="35"/>
        <v/>
      </c>
      <c r="G100" s="191" t="str">
        <f t="shared" si="35"/>
        <v/>
      </c>
      <c r="K100" s="8" t="str">
        <f t="shared" si="37"/>
        <v/>
      </c>
      <c r="L100" s="8" t="b">
        <f>IF(S13=0,K100)</f>
        <v>0</v>
      </c>
    </row>
    <row r="101" spans="1:12">
      <c r="A101" s="261" t="str">
        <f t="shared" si="36"/>
        <v/>
      </c>
      <c r="B101" s="261" t="str">
        <f t="shared" si="36"/>
        <v/>
      </c>
      <c r="C101" s="261" t="str">
        <f t="shared" si="36"/>
        <v/>
      </c>
      <c r="D101" s="261" t="str">
        <f t="shared" si="36"/>
        <v/>
      </c>
      <c r="E101" s="261" t="str">
        <f t="shared" si="36"/>
        <v/>
      </c>
      <c r="F101" s="261" t="str">
        <f t="shared" si="36"/>
        <v/>
      </c>
      <c r="G101" s="261" t="str">
        <f t="shared" si="36"/>
        <v/>
      </c>
      <c r="H101" s="262">
        <v>3</v>
      </c>
      <c r="I101" s="262" t="s">
        <v>9</v>
      </c>
      <c r="J101" s="262"/>
      <c r="K101" s="8" t="str">
        <f t="shared" si="37"/>
        <v/>
      </c>
      <c r="L101" s="262" t="b">
        <f>IF(L20=0,K101)</f>
        <v>0</v>
      </c>
    </row>
    <row r="102" spans="1:12">
      <c r="A102" s="191" t="str">
        <f t="shared" ref="A102:G108" si="38">IFERROR((IF(ISBLANK(C35:C35),"",LARGE(C35:C35,1)) ),"")</f>
        <v/>
      </c>
      <c r="B102" s="261" t="str">
        <f t="shared" si="38"/>
        <v/>
      </c>
      <c r="C102" s="191" t="str">
        <f t="shared" si="38"/>
        <v/>
      </c>
      <c r="D102" s="191" t="str">
        <f t="shared" si="38"/>
        <v/>
      </c>
      <c r="E102" s="191" t="str">
        <f t="shared" si="38"/>
        <v/>
      </c>
      <c r="F102" s="191" t="str">
        <f t="shared" si="38"/>
        <v/>
      </c>
      <c r="G102" s="191" t="str">
        <f t="shared" si="38"/>
        <v/>
      </c>
      <c r="K102" s="8" t="str">
        <f t="shared" si="37"/>
        <v/>
      </c>
      <c r="L102" s="8" t="b">
        <f>IF(M20=0,K102)</f>
        <v>0</v>
      </c>
    </row>
    <row r="103" spans="1:12">
      <c r="A103" s="191" t="str">
        <f t="shared" si="38"/>
        <v/>
      </c>
      <c r="B103" s="261" t="str">
        <f t="shared" si="38"/>
        <v/>
      </c>
      <c r="C103" s="191" t="str">
        <f t="shared" si="38"/>
        <v/>
      </c>
      <c r="D103" s="191" t="str">
        <f t="shared" si="38"/>
        <v/>
      </c>
      <c r="E103" s="191" t="str">
        <f t="shared" si="38"/>
        <v/>
      </c>
      <c r="F103" s="191" t="str">
        <f t="shared" si="38"/>
        <v/>
      </c>
      <c r="G103" s="191" t="str">
        <f t="shared" si="38"/>
        <v/>
      </c>
      <c r="K103" s="8" t="str">
        <f t="shared" si="37"/>
        <v/>
      </c>
      <c r="L103" s="8" t="b">
        <f>IF(N20=0,K103)</f>
        <v>0</v>
      </c>
    </row>
    <row r="104" spans="1:12">
      <c r="A104" s="191" t="str">
        <f t="shared" si="38"/>
        <v/>
      </c>
      <c r="B104" s="261" t="str">
        <f t="shared" si="38"/>
        <v/>
      </c>
      <c r="C104" s="191" t="str">
        <f t="shared" si="38"/>
        <v/>
      </c>
      <c r="D104" s="191" t="str">
        <f t="shared" si="38"/>
        <v/>
      </c>
      <c r="E104" s="191" t="str">
        <f t="shared" si="38"/>
        <v/>
      </c>
      <c r="F104" s="191" t="str">
        <f t="shared" si="38"/>
        <v/>
      </c>
      <c r="G104" s="191" t="str">
        <f t="shared" si="38"/>
        <v/>
      </c>
      <c r="K104" s="8" t="str">
        <f t="shared" si="37"/>
        <v/>
      </c>
      <c r="L104" s="8" t="b">
        <f>IF(O20=0,K104)</f>
        <v>0</v>
      </c>
    </row>
    <row r="105" spans="1:12">
      <c r="A105" s="191" t="str">
        <f t="shared" si="38"/>
        <v/>
      </c>
      <c r="B105" s="261" t="str">
        <f t="shared" si="38"/>
        <v/>
      </c>
      <c r="C105" s="191" t="str">
        <f t="shared" si="38"/>
        <v/>
      </c>
      <c r="D105" s="191" t="str">
        <f t="shared" si="38"/>
        <v/>
      </c>
      <c r="E105" s="191" t="str">
        <f t="shared" si="38"/>
        <v/>
      </c>
      <c r="F105" s="191" t="str">
        <f t="shared" si="38"/>
        <v/>
      </c>
      <c r="G105" s="191" t="str">
        <f t="shared" si="38"/>
        <v/>
      </c>
      <c r="K105" s="8" t="str">
        <f t="shared" si="37"/>
        <v/>
      </c>
      <c r="L105" s="8" t="b">
        <f>IF(P20=0,K105)</f>
        <v>0</v>
      </c>
    </row>
    <row r="106" spans="1:12">
      <c r="A106" s="191" t="str">
        <f t="shared" si="38"/>
        <v/>
      </c>
      <c r="B106" s="261" t="str">
        <f t="shared" si="38"/>
        <v/>
      </c>
      <c r="C106" s="191" t="str">
        <f t="shared" si="38"/>
        <v/>
      </c>
      <c r="D106" s="191" t="str">
        <f t="shared" si="38"/>
        <v/>
      </c>
      <c r="E106" s="191" t="str">
        <f t="shared" si="38"/>
        <v/>
      </c>
      <c r="F106" s="191" t="str">
        <f t="shared" si="38"/>
        <v/>
      </c>
      <c r="G106" s="191" t="str">
        <f t="shared" si="38"/>
        <v/>
      </c>
      <c r="K106" s="8" t="str">
        <f t="shared" si="37"/>
        <v/>
      </c>
      <c r="L106" s="8" t="b">
        <f>IF(Q20=0,K106)</f>
        <v>0</v>
      </c>
    </row>
    <row r="107" spans="1:12">
      <c r="A107" s="191" t="str">
        <f t="shared" si="38"/>
        <v/>
      </c>
      <c r="B107" s="261" t="str">
        <f t="shared" si="38"/>
        <v/>
      </c>
      <c r="C107" s="191" t="str">
        <f t="shared" si="38"/>
        <v/>
      </c>
      <c r="D107" s="191" t="str">
        <f t="shared" si="38"/>
        <v/>
      </c>
      <c r="E107" s="191" t="str">
        <f t="shared" si="38"/>
        <v/>
      </c>
      <c r="F107" s="191" t="str">
        <f t="shared" si="38"/>
        <v/>
      </c>
      <c r="G107" s="191" t="str">
        <f t="shared" si="38"/>
        <v/>
      </c>
      <c r="K107" s="8" t="str">
        <f t="shared" si="37"/>
        <v/>
      </c>
      <c r="L107" s="8" t="b">
        <f>IF(R20=0,K107)</f>
        <v>0</v>
      </c>
    </row>
    <row r="108" spans="1:12">
      <c r="A108" s="191" t="str">
        <f t="shared" si="38"/>
        <v/>
      </c>
      <c r="B108" s="261" t="str">
        <f t="shared" si="38"/>
        <v/>
      </c>
      <c r="C108" s="191" t="str">
        <f t="shared" si="38"/>
        <v/>
      </c>
      <c r="D108" s="191" t="str">
        <f t="shared" si="38"/>
        <v/>
      </c>
      <c r="E108" s="191" t="str">
        <f t="shared" si="38"/>
        <v/>
      </c>
      <c r="F108" s="191" t="str">
        <f t="shared" si="38"/>
        <v/>
      </c>
      <c r="G108" s="191" t="str">
        <f t="shared" si="38"/>
        <v/>
      </c>
      <c r="K108" s="8" t="str">
        <f t="shared" si="37"/>
        <v/>
      </c>
      <c r="L108" s="8" t="b">
        <f>IF(S20=0,K108)</f>
        <v>0</v>
      </c>
    </row>
  </sheetData>
  <sheetProtection selectLockedCells="1"/>
  <mergeCells count="29">
    <mergeCell ref="A1:A2"/>
    <mergeCell ref="AM1:AT1"/>
    <mergeCell ref="AY1:AY2"/>
    <mergeCell ref="H2:I2"/>
    <mergeCell ref="K2:K3"/>
    <mergeCell ref="AM2:AT2"/>
    <mergeCell ref="AV2:AX2"/>
    <mergeCell ref="J3:J7"/>
    <mergeCell ref="AV3:AX3"/>
    <mergeCell ref="AM4:AT4"/>
    <mergeCell ref="AV4:AX4"/>
    <mergeCell ref="AV5:AX5"/>
    <mergeCell ref="AM6:AT6"/>
    <mergeCell ref="AV6:AX6"/>
    <mergeCell ref="T8:T9"/>
    <mergeCell ref="U8:U9"/>
    <mergeCell ref="K9:K10"/>
    <mergeCell ref="AB11:AB12"/>
    <mergeCell ref="AF11:AF12"/>
    <mergeCell ref="B14:C14"/>
    <mergeCell ref="D14:E14"/>
    <mergeCell ref="F14:G14"/>
    <mergeCell ref="K28:K29"/>
    <mergeCell ref="J15:K15"/>
    <mergeCell ref="I16:J16"/>
    <mergeCell ref="K16:K17"/>
    <mergeCell ref="T19:U19"/>
    <mergeCell ref="K22:K23"/>
    <mergeCell ref="K25:K26"/>
  </mergeCells>
  <conditionalFormatting sqref="I1:J1">
    <cfRule type="expression" dxfId="33" priority="7">
      <formula>$J$1=501</formula>
    </cfRule>
  </conditionalFormatting>
  <conditionalFormatting sqref="L1:S1">
    <cfRule type="containsText" dxfId="32" priority="6" operator="containsText" text="t">
      <formula>NOT(ISERROR(SEARCH("t",L1)))</formula>
    </cfRule>
  </conditionalFormatting>
  <conditionalFormatting sqref="AH2 X2 L6 X9 M5:M6 AH9 X5:AK5 L1:S1">
    <cfRule type="containsText" dxfId="31" priority="5" operator="containsText" text="Checkout">
      <formula>NOT(ISERROR(SEARCH("Checkout",L1)))</formula>
    </cfRule>
  </conditionalFormatting>
  <conditionalFormatting sqref="B78:I83 H88:I89 H18:I77">
    <cfRule type="cellIs" dxfId="30" priority="4" operator="equal">
      <formula>180</formula>
    </cfRule>
  </conditionalFormatting>
  <conditionalFormatting sqref="L23:S23 L26:S26 L29:S29">
    <cfRule type="containsText" dxfId="29" priority="3" operator="containsText" text="9 Darter">
      <formula>NOT(ISERROR(SEARCH("9 Darter",L23)))</formula>
    </cfRule>
  </conditionalFormatting>
  <conditionalFormatting sqref="L22:S22 L25:S25 L28:S28">
    <cfRule type="containsText" dxfId="28" priority="2" operator="containsText" text="6 Darter">
      <formula>NOT(ISERROR(SEARCH("6 Darter",L22)))</formula>
    </cfRule>
  </conditionalFormatting>
  <conditionalFormatting sqref="B18:G77">
    <cfRule type="cellIs" dxfId="27" priority="1" operator="equal">
      <formula>180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4209" r:id="rId4" name="Button 1">
              <controlPr defaultSize="0" print="0" autoFill="0" autoPict="0" macro="[0]!Makro1">
                <anchor moveWithCells="1" sizeWithCells="1">
                  <from>
                    <xdr:col>19</xdr:col>
                    <xdr:colOff>19050</xdr:colOff>
                    <xdr:row>4</xdr:row>
                    <xdr:rowOff>38100</xdr:rowOff>
                  </from>
                  <to>
                    <xdr:col>20</xdr:col>
                    <xdr:colOff>895350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10" r:id="rId5" name="Button 2">
              <controlPr defaultSize="0" print="0" autoFill="0" autoPict="0" macro="[0]!Makro30">
                <anchor moveWithCells="1" sizeWithCells="1">
                  <from>
                    <xdr:col>19</xdr:col>
                    <xdr:colOff>19050</xdr:colOff>
                    <xdr:row>6</xdr:row>
                    <xdr:rowOff>19050</xdr:rowOff>
                  </from>
                  <to>
                    <xdr:col>20</xdr:col>
                    <xdr:colOff>714375</xdr:colOff>
                    <xdr:row>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6"/>
  <dimension ref="A1:DN379"/>
  <sheetViews>
    <sheetView topLeftCell="AB1" workbookViewId="0">
      <selection activeCell="AG9" sqref="AG9"/>
    </sheetView>
  </sheetViews>
  <sheetFormatPr baseColWidth="10" defaultRowHeight="15.75"/>
  <cols>
    <col min="1" max="1" width="7.140625" style="230" customWidth="1"/>
    <col min="2" max="2" width="8.5703125" style="230" customWidth="1"/>
    <col min="3" max="3" width="22.140625" style="230" bestFit="1" customWidth="1"/>
    <col min="4" max="4" width="9.85546875" style="230" bestFit="1" customWidth="1"/>
    <col min="5" max="5" width="5.28515625" style="230" bestFit="1" customWidth="1"/>
    <col min="6" max="6" width="5.5703125" style="230" bestFit="1" customWidth="1"/>
    <col min="7" max="7" width="7" style="230" bestFit="1" customWidth="1"/>
    <col min="8" max="8" width="10.42578125" style="230" bestFit="1" customWidth="1"/>
    <col min="9" max="9" width="5" style="230" customWidth="1"/>
    <col min="10" max="10" width="4.5703125" style="230" customWidth="1"/>
    <col min="11" max="11" width="5.140625" style="230" customWidth="1"/>
    <col min="12" max="12" width="5.28515625" style="230" customWidth="1"/>
    <col min="13" max="13" width="5.42578125" style="230" customWidth="1"/>
    <col min="14" max="14" width="5.7109375" style="230" customWidth="1"/>
    <col min="15" max="16" width="8.140625" style="230" customWidth="1"/>
    <col min="17" max="17" width="4.7109375" style="230" customWidth="1"/>
    <col min="18" max="18" width="6" style="230" customWidth="1"/>
    <col min="19" max="19" width="3.7109375" style="230" customWidth="1"/>
    <col min="20" max="20" width="7.42578125" style="230" customWidth="1"/>
    <col min="21" max="21" width="5" style="230" customWidth="1"/>
    <col min="22" max="22" width="7.7109375" style="230" customWidth="1"/>
    <col min="23" max="23" width="3.42578125" style="338" customWidth="1"/>
    <col min="24" max="25" width="10" style="338" customWidth="1"/>
    <col min="26" max="26" width="3.28515625" style="338" customWidth="1"/>
    <col min="27" max="29" width="4" style="338" customWidth="1"/>
    <col min="30" max="30" width="2.28515625" style="338" customWidth="1"/>
    <col min="31" max="31" width="4" style="338" customWidth="1"/>
    <col min="32" max="32" width="4.42578125" style="338" customWidth="1"/>
    <col min="33" max="33" width="8" style="338" bestFit="1" customWidth="1"/>
    <col min="34" max="34" width="2.28515625" style="339" customWidth="1"/>
    <col min="35" max="35" width="5.140625" style="340" customWidth="1"/>
    <col min="36" max="36" width="2.28515625" style="339" customWidth="1"/>
    <col min="37" max="37" width="10.85546875" style="338" hidden="1" customWidth="1"/>
    <col min="38" max="38" width="12.85546875" style="338" hidden="1" customWidth="1"/>
    <col min="39" max="39" width="4.5703125" style="341" hidden="1" customWidth="1"/>
    <col min="40" max="40" width="6.85546875" style="341" hidden="1" customWidth="1"/>
    <col min="41" max="42" width="24.42578125" style="338" hidden="1" customWidth="1"/>
    <col min="43" max="43" width="24.140625" style="338" hidden="1" customWidth="1"/>
    <col min="44" max="44" width="3.140625" style="338" hidden="1" customWidth="1"/>
    <col min="45" max="45" width="23.140625" style="338" hidden="1" customWidth="1"/>
    <col min="46" max="46" width="3.5703125" style="338" hidden="1" customWidth="1"/>
    <col min="47" max="47" width="24.42578125" style="338" hidden="1" customWidth="1"/>
    <col min="48" max="48" width="25.42578125" style="338" hidden="1" customWidth="1"/>
    <col min="49" max="49" width="19.42578125" style="230" hidden="1" customWidth="1"/>
    <col min="50" max="50" width="13.28515625" style="230" hidden="1" customWidth="1"/>
    <col min="51" max="51" width="25.42578125" style="230" hidden="1" customWidth="1"/>
    <col min="52" max="52" width="6.5703125" style="230" hidden="1" customWidth="1"/>
    <col min="53" max="53" width="11.85546875" style="230" hidden="1" customWidth="1"/>
    <col min="54" max="54" width="25.42578125" style="230" hidden="1" customWidth="1"/>
    <col min="55" max="55" width="7.85546875" style="230" hidden="1" customWidth="1"/>
    <col min="56" max="56" width="11.42578125" style="230" hidden="1" customWidth="1"/>
    <col min="57" max="57" width="25.42578125" style="230" hidden="1" customWidth="1"/>
    <col min="58" max="58" width="11.42578125" style="230" hidden="1" customWidth="1"/>
    <col min="59" max="59" width="11.42578125" style="230" customWidth="1"/>
    <col min="60" max="60" width="3.7109375" style="339" customWidth="1"/>
    <col min="61" max="61" width="3.28515625" style="342" customWidth="1"/>
    <col min="62" max="62" width="11.42578125" style="230" customWidth="1"/>
    <col min="63" max="63" width="7.85546875" style="342" customWidth="1"/>
    <col min="64" max="64" width="11.42578125" style="230" hidden="1" customWidth="1"/>
    <col min="65" max="65" width="6.7109375" style="230" hidden="1" customWidth="1"/>
    <col min="66" max="67" width="4.42578125" style="230" hidden="1" customWidth="1"/>
    <col min="68" max="69" width="4.28515625" style="230" hidden="1" customWidth="1"/>
    <col min="70" max="70" width="4.42578125" style="230" hidden="1" customWidth="1"/>
    <col min="71" max="85" width="4.28515625" style="230" hidden="1" customWidth="1"/>
    <col min="86" max="86" width="8.5703125" style="230" customWidth="1"/>
    <col min="87" max="87" width="18" style="230" customWidth="1"/>
    <col min="88" max="88" width="11.42578125" style="230" customWidth="1"/>
    <col min="89" max="89" width="13.140625" style="230" customWidth="1"/>
    <col min="90" max="90" width="12.85546875" style="230" customWidth="1"/>
    <col min="91" max="91" width="11.42578125" style="343" customWidth="1"/>
    <col min="92" max="101" width="7.7109375" style="343" customWidth="1"/>
    <col min="102" max="105" width="11.42578125" style="343" customWidth="1"/>
    <col min="106" max="106" width="25.85546875" style="343" customWidth="1"/>
    <col min="107" max="118" width="11.42578125" style="343"/>
    <col min="119" max="16384" width="11.42578125" style="230"/>
  </cols>
  <sheetData>
    <row r="1" spans="1:105" ht="18.75" thickBot="1">
      <c r="A1" s="335">
        <f>B1-IF(D5="r",17,0)</f>
        <v>1</v>
      </c>
      <c r="B1" s="336">
        <v>1</v>
      </c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CN1" s="343">
        <v>2</v>
      </c>
      <c r="CO1" s="343">
        <v>3</v>
      </c>
      <c r="CP1" s="343">
        <v>4</v>
      </c>
      <c r="CQ1" s="343">
        <v>5</v>
      </c>
      <c r="CR1" s="343">
        <v>6</v>
      </c>
      <c r="CS1" s="343">
        <v>7</v>
      </c>
      <c r="CT1" s="343">
        <v>8</v>
      </c>
      <c r="CU1" s="343">
        <v>9</v>
      </c>
      <c r="CV1" s="343">
        <v>10</v>
      </c>
      <c r="CW1" s="343">
        <v>11</v>
      </c>
      <c r="CX1" s="343">
        <v>12</v>
      </c>
      <c r="CY1" s="343">
        <v>13</v>
      </c>
      <c r="CZ1" s="343">
        <v>14</v>
      </c>
      <c r="DA1" s="343">
        <v>15</v>
      </c>
    </row>
    <row r="2" spans="1:105" ht="16.5" customHeight="1" thickBot="1">
      <c r="A2" s="337"/>
      <c r="B2" s="344" t="s">
        <v>433</v>
      </c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6"/>
      <c r="R2" s="337"/>
      <c r="S2" s="337"/>
      <c r="T2" s="337"/>
      <c r="U2" s="337"/>
      <c r="V2" s="337"/>
      <c r="W2" s="651" t="s">
        <v>434</v>
      </c>
      <c r="X2" s="651"/>
      <c r="AH2" s="652" t="s">
        <v>435</v>
      </c>
      <c r="AI2" s="652"/>
      <c r="AJ2" s="652"/>
      <c r="AK2" s="475" t="s">
        <v>436</v>
      </c>
      <c r="AL2" s="475" t="s">
        <v>437</v>
      </c>
      <c r="AM2" s="347" t="s">
        <v>438</v>
      </c>
      <c r="AN2" s="348"/>
      <c r="AO2" s="653" t="s">
        <v>439</v>
      </c>
      <c r="AP2" s="653"/>
      <c r="AQ2" s="654" t="s">
        <v>440</v>
      </c>
      <c r="AR2" s="654"/>
      <c r="AS2" s="654"/>
      <c r="AT2" s="654"/>
      <c r="AU2" s="655" t="s">
        <v>441</v>
      </c>
      <c r="AV2" s="655"/>
      <c r="AW2" s="349" t="s">
        <v>442</v>
      </c>
      <c r="AX2" s="350" t="s">
        <v>443</v>
      </c>
      <c r="AY2" s="656" t="s">
        <v>444</v>
      </c>
      <c r="AZ2" s="656"/>
      <c r="BA2" s="338" t="s">
        <v>445</v>
      </c>
      <c r="BB2" s="647" t="s">
        <v>446</v>
      </c>
      <c r="BC2" s="647"/>
      <c r="BD2" s="473" t="s">
        <v>436</v>
      </c>
      <c r="BE2" s="230" t="s">
        <v>447</v>
      </c>
      <c r="BF2" s="230" t="s">
        <v>437</v>
      </c>
      <c r="BI2" s="351" t="s">
        <v>448</v>
      </c>
      <c r="BJ2" s="351"/>
      <c r="BK2" s="351"/>
      <c r="BL2" s="351"/>
      <c r="BN2" s="648" t="s">
        <v>435</v>
      </c>
      <c r="BO2" s="648"/>
      <c r="BP2" s="649" t="s">
        <v>2</v>
      </c>
      <c r="BQ2" s="649"/>
      <c r="BR2" s="352" t="s">
        <v>449</v>
      </c>
      <c r="BS2" s="650" t="s">
        <v>450</v>
      </c>
      <c r="BT2" s="650"/>
      <c r="BU2" s="353" t="s">
        <v>449</v>
      </c>
      <c r="BV2" s="650" t="s">
        <v>387</v>
      </c>
      <c r="BW2" s="650"/>
      <c r="BX2" s="353" t="s">
        <v>449</v>
      </c>
      <c r="BY2" s="650" t="s">
        <v>402</v>
      </c>
      <c r="BZ2" s="650"/>
      <c r="CA2" s="353" t="s">
        <v>449</v>
      </c>
      <c r="CB2" s="650" t="s">
        <v>398</v>
      </c>
      <c r="CC2" s="650"/>
      <c r="CD2" s="353" t="s">
        <v>449</v>
      </c>
      <c r="CE2" s="650" t="s">
        <v>7</v>
      </c>
      <c r="CF2" s="650"/>
      <c r="CG2" s="353" t="s">
        <v>449</v>
      </c>
      <c r="CH2" s="354"/>
      <c r="CI2" s="354" t="s">
        <v>5</v>
      </c>
      <c r="CJ2" s="354" t="s">
        <v>451</v>
      </c>
      <c r="CK2" s="354" t="s">
        <v>452</v>
      </c>
      <c r="CL2" s="354" t="s">
        <v>453</v>
      </c>
      <c r="CM2" s="355"/>
      <c r="CN2" s="355"/>
      <c r="CO2" s="355"/>
      <c r="CP2" s="355"/>
      <c r="CQ2" s="355"/>
      <c r="CR2" s="355"/>
      <c r="CS2" s="355"/>
      <c r="CT2" s="355"/>
      <c r="CU2" s="355"/>
      <c r="CV2" s="355"/>
      <c r="CW2" s="355"/>
      <c r="CX2" s="355"/>
    </row>
    <row r="3" spans="1:105" ht="18.75" thickTop="1" thickBot="1">
      <c r="A3" s="337"/>
      <c r="B3" s="356"/>
      <c r="C3" s="357"/>
      <c r="D3" s="357"/>
      <c r="E3" s="357"/>
      <c r="F3" s="357"/>
      <c r="G3" s="357"/>
      <c r="H3" s="357"/>
      <c r="I3" s="357"/>
      <c r="J3" s="357"/>
      <c r="K3" s="358"/>
      <c r="L3" s="657" t="s">
        <v>454</v>
      </c>
      <c r="M3" s="658"/>
      <c r="N3" s="659"/>
      <c r="O3" s="660" t="s">
        <v>455</v>
      </c>
      <c r="P3" s="660"/>
      <c r="Q3" s="661"/>
      <c r="R3" s="337"/>
      <c r="S3" s="337"/>
      <c r="T3" s="337"/>
      <c r="U3" s="337"/>
      <c r="V3" s="337"/>
      <c r="W3" s="359" t="s">
        <v>456</v>
      </c>
      <c r="X3" s="359"/>
      <c r="Y3" s="359" t="s">
        <v>457</v>
      </c>
      <c r="Z3" s="360" t="s">
        <v>458</v>
      </c>
      <c r="AA3" s="360" t="s">
        <v>378</v>
      </c>
      <c r="AB3" s="360" t="s">
        <v>459</v>
      </c>
      <c r="AC3" s="360" t="s">
        <v>460</v>
      </c>
      <c r="AD3" s="662" t="s">
        <v>461</v>
      </c>
      <c r="AE3" s="663"/>
      <c r="AF3" s="360" t="s">
        <v>462</v>
      </c>
      <c r="AG3" s="476" t="s">
        <v>463</v>
      </c>
      <c r="AH3" s="361">
        <v>0</v>
      </c>
      <c r="AI3" s="362"/>
      <c r="AJ3" s="361">
        <v>0</v>
      </c>
      <c r="AK3" s="363" t="str">
        <f>$X$4</f>
        <v>Dieter</v>
      </c>
      <c r="AL3" s="364"/>
      <c r="AM3" s="365">
        <f t="shared" ref="AM3:AM66" si="0">IF($AH3="","",$AH3)</f>
        <v>0</v>
      </c>
      <c r="AN3" s="366">
        <f t="shared" ref="AN3:AN66" si="1">IF($AJ3="","",$AJ3)</f>
        <v>0</v>
      </c>
      <c r="AO3" s="8" t="str">
        <f>IF(AND(AM3&lt;&gt;"",AN3&lt;&gt;""),AK3&amp;"x","")</f>
        <v>Dieterx</v>
      </c>
      <c r="AP3" s="8" t="str">
        <f>IF(AND(AM3&lt;&gt;"",AN3&lt;&gt;""),AL3&amp;"x","")</f>
        <v>x</v>
      </c>
      <c r="AQ3" s="8" t="str">
        <f>AK3</f>
        <v>Dieter</v>
      </c>
      <c r="AR3" s="8">
        <f t="shared" ref="AR3:AR66" si="2">IF(AH3&gt;AJ3,3,IF(AND(AH3=AJ3,28&lt;&gt;"",AJ3&lt;&gt;""),1,IF(AND(AH3="",AJ3=""),"",0)))</f>
        <v>1</v>
      </c>
      <c r="AS3" s="8">
        <f t="shared" ref="AS3:AS66" si="3">AL3</f>
        <v>0</v>
      </c>
      <c r="AT3" s="8">
        <f t="shared" ref="AT3:AT66" si="4">IF(AH3&lt;AJ3,3,IF(AND(AH3=AJ3,AH3&lt;&gt;"",AJ3&lt;&gt;""),1,IF(AND(AH3="",AJ3=""),"",0)))</f>
        <v>1</v>
      </c>
      <c r="AU3" s="8" t="str">
        <f t="shared" ref="AU3:AU66" si="5">AQ3&amp;AR3</f>
        <v>Dieter1</v>
      </c>
      <c r="AV3" s="8" t="str">
        <f t="shared" ref="AV3:AV66" si="6">AS3&amp;AT3</f>
        <v>01</v>
      </c>
      <c r="AW3" s="8">
        <f t="shared" ref="AW3:AW66" si="7">IF($AH3&gt;$AJ3,1,IF(AND($AH3=$AJ3,$AH3&lt;&gt;"",$AJ3&lt;&gt;""),0,IF($AH3&lt;$AJ3,2,"")))</f>
        <v>0</v>
      </c>
      <c r="AX3" s="367">
        <f t="shared" ref="AX3:AX20" si="8">COUNTIF($AU$3:$AU$379,AY3)</f>
        <v>0</v>
      </c>
      <c r="AY3" s="368" t="str">
        <f>Y4&amp;$AX$24</f>
        <v>Dieter3</v>
      </c>
      <c r="AZ3" s="367">
        <f t="shared" ref="AZ3:AZ20" si="9">COUNTIF($AV$3:$AV$379,BB3)</f>
        <v>0</v>
      </c>
      <c r="BA3" s="369">
        <f t="shared" ref="BA3:BA20" si="10">COUNTIF($AV$3:$AV$379,AY3)</f>
        <v>0</v>
      </c>
      <c r="BB3" s="370" t="str">
        <f>Y4&amp;$BB$24</f>
        <v>Dieter0</v>
      </c>
      <c r="BC3" s="42">
        <f t="shared" ref="BC3:BC20" si="11">COUNTIF($AV$3:$AV$379,BB3)</f>
        <v>0</v>
      </c>
      <c r="BD3" s="371">
        <f t="shared" ref="BD3:BD20" si="12">COUNTIF($AU$3:$AU$379,BE3)</f>
        <v>8</v>
      </c>
      <c r="BE3" s="372" t="str">
        <f>Y4&amp;$BE$24</f>
        <v>Dieter1</v>
      </c>
      <c r="BF3" s="230">
        <f t="shared" ref="BF3:BF20" si="13">COUNTIF($AV$3:$AV$379,BB3)</f>
        <v>0</v>
      </c>
      <c r="BH3" s="373">
        <v>1</v>
      </c>
      <c r="BM3" s="230">
        <v>1</v>
      </c>
      <c r="BN3" s="374">
        <f>AH3</f>
        <v>0</v>
      </c>
      <c r="BO3" s="374">
        <f>AJ3</f>
        <v>0</v>
      </c>
      <c r="BP3" s="374">
        <v>3</v>
      </c>
      <c r="BQ3" s="374">
        <v>1</v>
      </c>
      <c r="BR3" s="375">
        <f t="shared" ref="BR3:BR66" si="14">($BN3&lt;&gt;"")*(BP3&lt;&gt;"")*(($BN3=BP3)*($BO3=BQ3)*1+($BN3-$BO3-BP3+BQ3=0)*1+(SIGN($BN3-$BO3)=(SIGN(BP3-BQ3)))*1-($BN3-$BO3=0)*(BP3-BQ3=0)*($BN3&lt;&gt;BP3)*1)</f>
        <v>0</v>
      </c>
      <c r="BS3" s="376">
        <v>4</v>
      </c>
      <c r="BT3" s="374">
        <v>2</v>
      </c>
      <c r="BU3" s="375">
        <f t="shared" ref="BU3:BU66" si="15">($BN3&lt;&gt;"")*(BP3&lt;&gt;"")*(($BN3=BS3)*($BO3=BT3)*1+($BN3-$BO3-BS3+BT3=0)*1+(SIGN($BN3-$BO3)=(SIGN(BS3-BT3)))*1-($BN3-$BO3=0)*(BS3-BT3=0)*($BN3&lt;&gt;BS3)*1)</f>
        <v>0</v>
      </c>
      <c r="BV3" s="374">
        <v>4</v>
      </c>
      <c r="BW3" s="374">
        <v>2</v>
      </c>
      <c r="BX3" s="375">
        <f t="shared" ref="BX3:BX66" si="16">($BN3&lt;&gt;"")*(BV3&lt;&gt;"")*(($BN3=BV3)*($BO3=BW3)*1+($BN3-$BO3-BV3+BW3=0)*1+(SIGN($BN3-$BO3)=(SIGN(BV3-BW3)))*1-($BN3-$BO3=0)*(BV3-BW3=0)*($BN3&lt;&gt;BV3)*1)</f>
        <v>0</v>
      </c>
      <c r="BY3" s="374">
        <v>1</v>
      </c>
      <c r="BZ3" s="374">
        <v>2</v>
      </c>
      <c r="CA3" s="375">
        <f t="shared" ref="CA3:CA66" si="17">($BN3&lt;&gt;"")*(BY3&lt;&gt;"")*(($BN3=BY3)*($BO3=BZ3)*1+($BN3-$BO3-BY3+BZ3=0)*1+(SIGN($BN3-$BO3)=(SIGN(BY3-BZ3)))*1-($BN3-$BO3=0)*(BY3-BZ3=0)*($BN3&lt;&gt;BY3)*1)</f>
        <v>0</v>
      </c>
      <c r="CB3" s="374">
        <v>3</v>
      </c>
      <c r="CC3" s="374">
        <v>1</v>
      </c>
      <c r="CD3" s="375">
        <f t="shared" ref="CD3:CD66" si="18">($BN3&lt;&gt;"")*(CB3&lt;&gt;"")*(($BN3=CB3)*($BO3=CC3)*1+($BN3-$BO3-CB3+CC3=0)*1+(SIGN($BN3-$BO3)=(SIGN(CB3-CC3)))*1-($BN3-$BO3=0)*(CB3-CC3=0)*($BN3&lt;&gt;CB3)*1)</f>
        <v>0</v>
      </c>
      <c r="CE3" s="374">
        <v>6</v>
      </c>
      <c r="CF3" s="374">
        <v>4</v>
      </c>
      <c r="CG3" s="377">
        <f t="shared" ref="CG3:CG66" si="19">($BN3&lt;&gt;"")*(CE3&lt;&gt;"")*(($BN3=BS3)*($BO3=CF3)*1+($BN3-$BO3-CE3+CF3=0)*1+(SIGN($BN3-$BO3)=(SIGN(CE3-CF3)))*1-($BN3-$BO3=0)*(CE3-CF3=0)*($BN3&lt;&gt;CE3)*1)</f>
        <v>0</v>
      </c>
      <c r="CH3" s="378" t="s">
        <v>2</v>
      </c>
      <c r="CI3" s="379">
        <f>C5</f>
        <v>0</v>
      </c>
      <c r="CJ3" s="380">
        <f>H5</f>
        <v>135</v>
      </c>
      <c r="CK3" s="381">
        <f>IF(CJ3&lt;0,0,IF(CJ3&gt;0,CJ3))</f>
        <v>135</v>
      </c>
      <c r="CL3" s="382">
        <f>IF(CJ3&lt;&gt;0,SUM(CJ3),"")</f>
        <v>135</v>
      </c>
      <c r="CM3" s="314"/>
    </row>
    <row r="4" spans="1:105" ht="18.75" thickTop="1" thickBot="1">
      <c r="A4" s="383" t="s">
        <v>464</v>
      </c>
      <c r="B4" s="384" t="s">
        <v>465</v>
      </c>
      <c r="C4" s="385" t="s">
        <v>466</v>
      </c>
      <c r="D4" s="472" t="s">
        <v>464</v>
      </c>
      <c r="E4" s="472" t="s">
        <v>467</v>
      </c>
      <c r="F4" s="472" t="s">
        <v>468</v>
      </c>
      <c r="G4" s="472" t="s">
        <v>469</v>
      </c>
      <c r="H4" s="472" t="s">
        <v>5</v>
      </c>
      <c r="I4" s="646" t="s">
        <v>470</v>
      </c>
      <c r="J4" s="646"/>
      <c r="K4" s="472" t="s">
        <v>471</v>
      </c>
      <c r="L4" s="386" t="s">
        <v>467</v>
      </c>
      <c r="M4" s="386" t="s">
        <v>468</v>
      </c>
      <c r="N4" s="386" t="s">
        <v>469</v>
      </c>
      <c r="O4" s="387" t="s">
        <v>467</v>
      </c>
      <c r="P4" s="387" t="s">
        <v>468</v>
      </c>
      <c r="Q4" s="387" t="s">
        <v>469</v>
      </c>
      <c r="R4" s="388"/>
      <c r="S4" s="388"/>
      <c r="T4" s="388"/>
      <c r="U4" s="388"/>
      <c r="V4" s="389"/>
      <c r="W4" s="390">
        <v>1</v>
      </c>
      <c r="X4" s="391" t="str">
        <f>Gewinnauswertung!L2</f>
        <v>Dieter</v>
      </c>
      <c r="Y4" s="391" t="str">
        <f>X4</f>
        <v>Dieter</v>
      </c>
      <c r="Z4" s="63">
        <f>COUNTIF(AO:AP,X4&amp;"x")</f>
        <v>8</v>
      </c>
      <c r="AA4" s="392">
        <v>0</v>
      </c>
      <c r="AB4" s="392">
        <f>COUNTIF(AU:AV,X4&amp;1)</f>
        <v>8</v>
      </c>
      <c r="AC4" s="392">
        <f>SUMIF(AJ:AJ,W4,AG:AG)+SUMIF(AK:AK,W4,AI:AI)</f>
        <v>0</v>
      </c>
      <c r="AD4" s="392"/>
      <c r="AE4" s="392"/>
      <c r="AF4" s="393"/>
      <c r="AG4" s="394">
        <f>Gewinnauswertung!P2</f>
        <v>135</v>
      </c>
      <c r="AH4" s="361">
        <v>1</v>
      </c>
      <c r="AI4" s="362"/>
      <c r="AJ4" s="361">
        <v>0</v>
      </c>
      <c r="AK4" s="363" t="str">
        <f>$X$5</f>
        <v>Adde</v>
      </c>
      <c r="AL4" s="364"/>
      <c r="AM4" s="365">
        <f t="shared" si="0"/>
        <v>1</v>
      </c>
      <c r="AN4" s="366">
        <f t="shared" si="1"/>
        <v>0</v>
      </c>
      <c r="AO4" s="8" t="str">
        <f t="shared" ref="AO4:AO67" si="20">IF(AND(AM4&lt;&gt;"",AN4&lt;&gt;""),AK4&amp;"x","")</f>
        <v>Addex</v>
      </c>
      <c r="AP4" s="8" t="str">
        <f t="shared" ref="AP4:AP67" si="21">IF(AND(AM4&lt;&gt;"",AN4&lt;&gt;""),AL4&amp;"x","")</f>
        <v>x</v>
      </c>
      <c r="AQ4" s="8" t="str">
        <f t="shared" ref="AQ4:AQ67" si="22">AK4</f>
        <v>Adde</v>
      </c>
      <c r="AR4" s="8">
        <f t="shared" si="2"/>
        <v>3</v>
      </c>
      <c r="AS4" s="8">
        <f t="shared" si="3"/>
        <v>0</v>
      </c>
      <c r="AT4" s="8">
        <f t="shared" si="4"/>
        <v>0</v>
      </c>
      <c r="AU4" s="8" t="str">
        <f t="shared" si="5"/>
        <v>Adde3</v>
      </c>
      <c r="AV4" s="8" t="str">
        <f t="shared" si="6"/>
        <v>00</v>
      </c>
      <c r="AW4" s="8">
        <f t="shared" si="7"/>
        <v>1</v>
      </c>
      <c r="AX4" s="367">
        <f t="shared" si="8"/>
        <v>1</v>
      </c>
      <c r="AY4" s="368" t="str">
        <f>Y5&amp;AX24</f>
        <v>Adde3</v>
      </c>
      <c r="AZ4" s="367">
        <f t="shared" si="9"/>
        <v>255</v>
      </c>
      <c r="BA4" s="369">
        <f t="shared" si="10"/>
        <v>0</v>
      </c>
      <c r="BB4" s="370"/>
      <c r="BC4" s="42">
        <f t="shared" si="11"/>
        <v>255</v>
      </c>
      <c r="BD4" s="371">
        <f t="shared" si="12"/>
        <v>250</v>
      </c>
      <c r="BE4" s="372"/>
      <c r="BF4" s="230">
        <f t="shared" si="13"/>
        <v>255</v>
      </c>
      <c r="BH4" s="373">
        <v>1</v>
      </c>
      <c r="BM4" s="230">
        <v>2</v>
      </c>
      <c r="BN4" s="374">
        <f t="shared" ref="BN4:BN10" si="23">AH4</f>
        <v>1</v>
      </c>
      <c r="BO4" s="374">
        <f t="shared" ref="BO4:BO10" si="24">AJ4</f>
        <v>0</v>
      </c>
      <c r="BP4" s="374">
        <v>1</v>
      </c>
      <c r="BQ4" s="374">
        <v>4</v>
      </c>
      <c r="BR4" s="375">
        <f t="shared" si="14"/>
        <v>0</v>
      </c>
      <c r="BS4" s="376">
        <v>1</v>
      </c>
      <c r="BT4" s="374">
        <v>0</v>
      </c>
      <c r="BU4" s="375">
        <f t="shared" si="15"/>
        <v>3</v>
      </c>
      <c r="BV4" s="374"/>
      <c r="BW4" s="374"/>
      <c r="BX4" s="375">
        <f t="shared" si="16"/>
        <v>0</v>
      </c>
      <c r="BY4" s="374"/>
      <c r="BZ4" s="374"/>
      <c r="CA4" s="375">
        <f t="shared" si="17"/>
        <v>0</v>
      </c>
      <c r="CB4" s="374"/>
      <c r="CC4" s="374"/>
      <c r="CD4" s="375">
        <f t="shared" si="18"/>
        <v>0</v>
      </c>
      <c r="CE4" s="374"/>
      <c r="CF4" s="374"/>
      <c r="CG4" s="377">
        <f t="shared" si="19"/>
        <v>0</v>
      </c>
      <c r="CH4" s="378" t="s">
        <v>3</v>
      </c>
      <c r="CI4" s="379" t="str">
        <f t="shared" ref="CI4:CI17" si="25">C6</f>
        <v>Adde</v>
      </c>
      <c r="CJ4" s="380">
        <f t="shared" ref="CJ4:CJ17" si="26">H6</f>
        <v>135</v>
      </c>
      <c r="CK4" s="381">
        <f t="shared" ref="CK4:CK17" si="27">IF(CJ4&lt;0,0,IF(CJ4&gt;0,CJ4))</f>
        <v>135</v>
      </c>
      <c r="CL4" s="382">
        <f t="shared" ref="CL4:CL10" si="28">IF(CJ4&lt;&gt;0,SUM(CJ4),"")</f>
        <v>135</v>
      </c>
      <c r="CM4" s="314"/>
      <c r="CN4" s="395">
        <f>VLOOKUP(LARGE($AG$4:$AG$21,1),$AG$4:$AG$21,1,0)</f>
        <v>135</v>
      </c>
      <c r="CO4" s="395">
        <f t="shared" ref="CO4:DA4" si="29">VLOOKUP(LARGE($AG$4:$AG$21,1),$AG$4:$AG$21,1,0)</f>
        <v>135</v>
      </c>
      <c r="CP4" s="395">
        <f t="shared" si="29"/>
        <v>135</v>
      </c>
      <c r="CQ4" s="395">
        <f t="shared" si="29"/>
        <v>135</v>
      </c>
      <c r="CR4" s="395">
        <f t="shared" si="29"/>
        <v>135</v>
      </c>
      <c r="CS4" s="395">
        <f t="shared" si="29"/>
        <v>135</v>
      </c>
      <c r="CT4" s="395">
        <f t="shared" si="29"/>
        <v>135</v>
      </c>
      <c r="CU4" s="395">
        <f t="shared" si="29"/>
        <v>135</v>
      </c>
      <c r="CV4" s="395">
        <f t="shared" si="29"/>
        <v>135</v>
      </c>
      <c r="CW4" s="395">
        <f t="shared" si="29"/>
        <v>135</v>
      </c>
      <c r="CX4" s="395">
        <f t="shared" si="29"/>
        <v>135</v>
      </c>
      <c r="CY4" s="395">
        <f t="shared" si="29"/>
        <v>135</v>
      </c>
      <c r="CZ4" s="395">
        <f t="shared" si="29"/>
        <v>135</v>
      </c>
      <c r="DA4" s="395">
        <f t="shared" si="29"/>
        <v>135</v>
      </c>
    </row>
    <row r="5" spans="1:105" ht="18.75" thickTop="1" thickBot="1">
      <c r="A5" s="396" t="str">
        <f>$E$5+$F$5+$G$5&amp;IF($E$5+$F$5+$G$5=$B$1,"    ","")</f>
        <v>8</v>
      </c>
      <c r="B5" s="384" t="s">
        <v>472</v>
      </c>
      <c r="C5" s="385">
        <f>VLOOKUP(LARGE($C$27:$C$34,1),$C$27:$D$34,2,0)</f>
        <v>0</v>
      </c>
      <c r="D5" s="397">
        <f>VLOOKUP(SMALL($C$27:$C$34,1),$C$27:$N$34,5,0)</f>
        <v>8</v>
      </c>
      <c r="E5" s="472">
        <f>VLOOKUP(SMALL($C$27:$C$34,1),$C$27:$N$34,6,0)</f>
        <v>0</v>
      </c>
      <c r="F5" s="472">
        <f>VLOOKUP(SMALL($C$27:$C$34,1),$C$27:$N$34,7,0)</f>
        <v>8</v>
      </c>
      <c r="G5" s="472">
        <f>VLOOKUP(SMALL($C$27:$C$34,1),$C$27:$N$34,8,0)</f>
        <v>0</v>
      </c>
      <c r="H5" s="477">
        <f>VLOOKUP(LARGE($C$27:$C$34,1),$C$27:$N$34,12,0)</f>
        <v>135</v>
      </c>
      <c r="I5" s="478">
        <f>VLOOKUP(LARGE($C$27:$C$44,1),$C$27:$N$44,9,0)</f>
        <v>0</v>
      </c>
      <c r="J5" s="398">
        <f>VLOOKUP(LARGE($C$27:$C$44,1),$C$27:$N$44,10,0)</f>
        <v>0</v>
      </c>
      <c r="K5" s="472">
        <f>I5-J5</f>
        <v>0</v>
      </c>
      <c r="L5" s="386">
        <f>VLOOKUP(LARGE($P$27:$P$44,1),$P$27:$V$44,2,0)</f>
        <v>0</v>
      </c>
      <c r="M5" s="386">
        <f>VLOOKUP(LARGE($P$27:$P$44,1),$P$27:$V$44,3,0)</f>
        <v>8</v>
      </c>
      <c r="N5" s="386">
        <f>VLOOKUP(LARGE($P$27:$P$44,1),$P$27:$V$44,4,0)</f>
        <v>0</v>
      </c>
      <c r="O5" s="387">
        <f>VLOOKUP(LARGE($P$27:$P$44,1),$P$27:$V$44,5,0)</f>
        <v>0</v>
      </c>
      <c r="P5" s="387">
        <f>VLOOKUP(LARGE($P$27:$P$44,1),$P$27:$V$44,6,0)</f>
        <v>0</v>
      </c>
      <c r="Q5" s="387">
        <f>VLOOKUP(LARGE($P$27:$P$44,1),$P$27:$V$44,7,0)</f>
        <v>0</v>
      </c>
      <c r="R5" s="388"/>
      <c r="S5" s="388"/>
      <c r="T5" s="388"/>
      <c r="U5" s="388"/>
      <c r="V5" s="388"/>
      <c r="W5" s="399">
        <v>2</v>
      </c>
      <c r="X5" s="391" t="str">
        <f>Gewinnauswertung!L3</f>
        <v>Adde</v>
      </c>
      <c r="Y5" s="391" t="str">
        <f>X5</f>
        <v>Adde</v>
      </c>
      <c r="Z5" s="63">
        <f>COUNTIF(AO:AP,X5&amp;"x")</f>
        <v>8</v>
      </c>
      <c r="AA5" s="392">
        <v>0</v>
      </c>
      <c r="AB5" s="392">
        <f>COUNTIF(AU:AV,X5&amp;1)</f>
        <v>7</v>
      </c>
      <c r="AC5" s="392">
        <f>SUMIF(AJ:AJ,W5,AG:AG)+SUMIF(AK:AK,W5,AI:AI)</f>
        <v>0</v>
      </c>
      <c r="AD5" s="392"/>
      <c r="AE5" s="392"/>
      <c r="AF5" s="393"/>
      <c r="AG5" s="394">
        <f>Gewinnauswertung!P3</f>
        <v>135</v>
      </c>
      <c r="AH5" s="361">
        <v>1</v>
      </c>
      <c r="AI5" s="362"/>
      <c r="AJ5" s="361">
        <v>0</v>
      </c>
      <c r="AK5" s="363">
        <f>$X$6</f>
        <v>0</v>
      </c>
      <c r="AL5" s="364"/>
      <c r="AM5" s="365">
        <f t="shared" si="0"/>
        <v>1</v>
      </c>
      <c r="AN5" s="366">
        <f t="shared" si="1"/>
        <v>0</v>
      </c>
      <c r="AO5" s="8" t="str">
        <f t="shared" si="20"/>
        <v>0x</v>
      </c>
      <c r="AP5" s="8" t="str">
        <f t="shared" si="21"/>
        <v>x</v>
      </c>
      <c r="AQ5" s="8">
        <f t="shared" si="22"/>
        <v>0</v>
      </c>
      <c r="AR5" s="8">
        <f t="shared" si="2"/>
        <v>3</v>
      </c>
      <c r="AS5" s="8">
        <f t="shared" si="3"/>
        <v>0</v>
      </c>
      <c r="AT5" s="8">
        <f t="shared" si="4"/>
        <v>0</v>
      </c>
      <c r="AU5" s="8" t="str">
        <f t="shared" si="5"/>
        <v>03</v>
      </c>
      <c r="AV5" s="8" t="str">
        <f t="shared" si="6"/>
        <v>00</v>
      </c>
      <c r="AW5" s="8">
        <f t="shared" si="7"/>
        <v>1</v>
      </c>
      <c r="AX5" s="367">
        <f t="shared" si="8"/>
        <v>4</v>
      </c>
      <c r="AY5" s="368" t="str">
        <f t="shared" ref="AY5:AY20" si="30">Y6&amp;$AX$24</f>
        <v>03</v>
      </c>
      <c r="AZ5" s="367">
        <f t="shared" si="9"/>
        <v>255</v>
      </c>
      <c r="BA5" s="369">
        <f t="shared" si="10"/>
        <v>0</v>
      </c>
      <c r="BB5" s="370" t="str">
        <f t="shared" ref="BB5:BB20" si="31">Y6&amp;$BB$24</f>
        <v>00</v>
      </c>
      <c r="BC5" s="42">
        <f t="shared" si="11"/>
        <v>255</v>
      </c>
      <c r="BD5" s="371">
        <f t="shared" si="12"/>
        <v>44</v>
      </c>
      <c r="BE5" s="372" t="str">
        <f t="shared" ref="BE5:BE20" si="32">Y6&amp;$BE$24</f>
        <v>01</v>
      </c>
      <c r="BF5" s="230">
        <f t="shared" si="13"/>
        <v>255</v>
      </c>
      <c r="BH5" s="373">
        <v>1</v>
      </c>
      <c r="BM5" s="230">
        <v>3</v>
      </c>
      <c r="BN5" s="374">
        <f t="shared" si="23"/>
        <v>1</v>
      </c>
      <c r="BO5" s="374">
        <f t="shared" si="24"/>
        <v>0</v>
      </c>
      <c r="BP5" s="374">
        <v>2</v>
      </c>
      <c r="BQ5" s="374">
        <v>0</v>
      </c>
      <c r="BR5" s="375">
        <f t="shared" si="14"/>
        <v>1</v>
      </c>
      <c r="BS5" s="376">
        <v>2</v>
      </c>
      <c r="BT5" s="374">
        <v>0</v>
      </c>
      <c r="BU5" s="375">
        <f t="shared" si="15"/>
        <v>1</v>
      </c>
      <c r="BV5" s="374"/>
      <c r="BW5" s="374"/>
      <c r="BX5" s="375">
        <f t="shared" si="16"/>
        <v>0</v>
      </c>
      <c r="BY5" s="374"/>
      <c r="BZ5" s="374"/>
      <c r="CA5" s="375">
        <f t="shared" si="17"/>
        <v>0</v>
      </c>
      <c r="CB5" s="374"/>
      <c r="CC5" s="374"/>
      <c r="CD5" s="375">
        <f t="shared" si="18"/>
        <v>0</v>
      </c>
      <c r="CE5" s="374"/>
      <c r="CF5" s="374"/>
      <c r="CG5" s="377">
        <f t="shared" si="19"/>
        <v>0</v>
      </c>
      <c r="CH5" s="378" t="s">
        <v>496</v>
      </c>
      <c r="CI5" s="379" t="str">
        <f t="shared" si="25"/>
        <v>Dieter</v>
      </c>
      <c r="CJ5" s="380">
        <f t="shared" si="26"/>
        <v>135</v>
      </c>
      <c r="CK5" s="381">
        <f t="shared" si="27"/>
        <v>135</v>
      </c>
      <c r="CL5" s="382">
        <f t="shared" si="28"/>
        <v>135</v>
      </c>
      <c r="CM5" s="400"/>
      <c r="CN5" s="395">
        <f>VLOOKUP(LARGE($AG$4:$AG$21,2),$AG$4:$AG$21,1,0)</f>
        <v>135</v>
      </c>
      <c r="CO5" s="395">
        <f t="shared" ref="CO5:DA5" si="33">VLOOKUP(LARGE($AG$4:$AG$21,2),$AG$4:$AG$21,1,0)</f>
        <v>135</v>
      </c>
      <c r="CP5" s="395">
        <f t="shared" si="33"/>
        <v>135</v>
      </c>
      <c r="CQ5" s="395">
        <f t="shared" si="33"/>
        <v>135</v>
      </c>
      <c r="CR5" s="395">
        <f t="shared" si="33"/>
        <v>135</v>
      </c>
      <c r="CS5" s="395">
        <f t="shared" si="33"/>
        <v>135</v>
      </c>
      <c r="CT5" s="395">
        <f t="shared" si="33"/>
        <v>135</v>
      </c>
      <c r="CU5" s="395">
        <f t="shared" si="33"/>
        <v>135</v>
      </c>
      <c r="CV5" s="395">
        <f t="shared" si="33"/>
        <v>135</v>
      </c>
      <c r="CW5" s="395">
        <f t="shared" si="33"/>
        <v>135</v>
      </c>
      <c r="CX5" s="395">
        <f t="shared" si="33"/>
        <v>135</v>
      </c>
      <c r="CY5" s="395">
        <f t="shared" si="33"/>
        <v>135</v>
      </c>
      <c r="CZ5" s="395">
        <f t="shared" si="33"/>
        <v>135</v>
      </c>
      <c r="DA5" s="395">
        <f t="shared" si="33"/>
        <v>135</v>
      </c>
    </row>
    <row r="6" spans="1:105" ht="18.75" thickTop="1" thickBot="1">
      <c r="A6" s="396" t="str">
        <f>E6+F6+G6&amp;IF(E6+F6+G6=$B$1,"    ","")</f>
        <v>7</v>
      </c>
      <c r="B6" s="384" t="s">
        <v>473</v>
      </c>
      <c r="C6" s="385" t="str">
        <f>VLOOKUP(LARGE($C$27:$C$34,2),$C$27:$D$34,2,0)</f>
        <v>Adde</v>
      </c>
      <c r="D6" s="397">
        <f>VLOOKUP(SMALL($C$27:$C$34,2),$C$27:$N$34,5,0)</f>
        <v>8</v>
      </c>
      <c r="E6" s="472">
        <f>VLOOKUP(SMALL($C$27:$C$34,2),$C$27:$N$34,6,0)</f>
        <v>0</v>
      </c>
      <c r="F6" s="472">
        <f>VLOOKUP(SMALL($C$27:$C$34,2),$C$27:$N$34,7,0)</f>
        <v>7</v>
      </c>
      <c r="G6" s="472">
        <f>VLOOKUP(SMALL($C$27:$C$34,2),$C$27:$N$34,8,0)</f>
        <v>0</v>
      </c>
      <c r="H6" s="477">
        <f>VLOOKUP(LARGE($C$27:$C$34,2),$C$27:$N$34,12,0)</f>
        <v>135</v>
      </c>
      <c r="I6" s="478">
        <f>VLOOKUP(LARGE($C$27:$C$44,2),$C$27:$N$44,9,0)</f>
        <v>0</v>
      </c>
      <c r="J6" s="398">
        <f>VLOOKUP(LARGE($C$27:$C$44,2),$C$27:$N$44,10,0)</f>
        <v>0</v>
      </c>
      <c r="K6" s="472">
        <f>I6-J6</f>
        <v>0</v>
      </c>
      <c r="L6" s="386">
        <f>VLOOKUP(LARGE($P$27:$P$44,2),$P$27:$V$44,2,0)</f>
        <v>0</v>
      </c>
      <c r="M6" s="386">
        <f>VLOOKUP(LARGE($P$27:$P$44,2),$P$27:$V$44,3,0)</f>
        <v>8</v>
      </c>
      <c r="N6" s="386">
        <f>VLOOKUP(LARGE($P$27:$P$44,2),$P$27:$V$44,4,0)</f>
        <v>0</v>
      </c>
      <c r="O6" s="387">
        <f>VLOOKUP(LARGE($P$27:$P$44,2),$P$27:$V$44,5,0)</f>
        <v>0</v>
      </c>
      <c r="P6" s="387">
        <f>VLOOKUP(LARGE($P$27:$P$44,2),$P$27:$V$44,6,0)</f>
        <v>0</v>
      </c>
      <c r="Q6" s="387">
        <f>VLOOKUP(LARGE($P$27:$P$44,2),$P$27:$V$44,7,0)</f>
        <v>0</v>
      </c>
      <c r="R6" s="388"/>
      <c r="S6" s="388"/>
      <c r="T6" s="388"/>
      <c r="U6" s="388"/>
      <c r="V6" s="388"/>
      <c r="W6" s="390">
        <v>3</v>
      </c>
      <c r="X6" s="391">
        <f>Gewinnauswertung!L4</f>
        <v>0</v>
      </c>
      <c r="Y6" s="391">
        <f>X6</f>
        <v>0</v>
      </c>
      <c r="Z6" s="63">
        <f>COUNTIF(AO:AP,X6&amp;"x")</f>
        <v>48</v>
      </c>
      <c r="AA6" s="392">
        <v>0</v>
      </c>
      <c r="AB6" s="392">
        <f>COUNTIF(AU:AV,X6&amp;1)</f>
        <v>103</v>
      </c>
      <c r="AC6" s="392">
        <f>SUMIF(AJ:AJ,W6,AG:AG)+SUMIF(AK:AK,W6,AI:AI)</f>
        <v>0</v>
      </c>
      <c r="AD6" s="392"/>
      <c r="AE6" s="392"/>
      <c r="AF6" s="393"/>
      <c r="AG6" s="394">
        <f>Gewinnauswertung!P4</f>
        <v>135</v>
      </c>
      <c r="AH6" s="361">
        <v>0</v>
      </c>
      <c r="AI6" s="362"/>
      <c r="AJ6" s="361">
        <v>0</v>
      </c>
      <c r="AK6" s="363">
        <f>$X$7</f>
        <v>0</v>
      </c>
      <c r="AL6" s="364"/>
      <c r="AM6" s="365">
        <f t="shared" si="0"/>
        <v>0</v>
      </c>
      <c r="AN6" s="366">
        <f t="shared" si="1"/>
        <v>0</v>
      </c>
      <c r="AO6" s="8" t="str">
        <f t="shared" si="20"/>
        <v>0x</v>
      </c>
      <c r="AP6" s="8" t="str">
        <f t="shared" si="21"/>
        <v>x</v>
      </c>
      <c r="AQ6" s="8">
        <f t="shared" si="22"/>
        <v>0</v>
      </c>
      <c r="AR6" s="8">
        <f t="shared" si="2"/>
        <v>1</v>
      </c>
      <c r="AS6" s="8">
        <f t="shared" si="3"/>
        <v>0</v>
      </c>
      <c r="AT6" s="8">
        <f t="shared" si="4"/>
        <v>1</v>
      </c>
      <c r="AU6" s="8" t="str">
        <f t="shared" si="5"/>
        <v>01</v>
      </c>
      <c r="AV6" s="8" t="str">
        <f t="shared" si="6"/>
        <v>01</v>
      </c>
      <c r="AW6" s="8">
        <f t="shared" si="7"/>
        <v>0</v>
      </c>
      <c r="AX6" s="367">
        <f t="shared" si="8"/>
        <v>4</v>
      </c>
      <c r="AY6" s="368" t="str">
        <f t="shared" si="30"/>
        <v>3</v>
      </c>
      <c r="AZ6" s="367">
        <f t="shared" si="9"/>
        <v>255</v>
      </c>
      <c r="BA6" s="369">
        <f t="shared" si="10"/>
        <v>0</v>
      </c>
      <c r="BB6" s="370" t="str">
        <f t="shared" si="31"/>
        <v>0</v>
      </c>
      <c r="BC6" s="42">
        <f t="shared" si="11"/>
        <v>255</v>
      </c>
      <c r="BD6" s="371">
        <f t="shared" si="12"/>
        <v>44</v>
      </c>
      <c r="BE6" s="372" t="str">
        <f t="shared" si="32"/>
        <v>1</v>
      </c>
      <c r="BF6" s="230">
        <f t="shared" si="13"/>
        <v>255</v>
      </c>
      <c r="BH6" s="373">
        <v>1</v>
      </c>
      <c r="BM6" s="230">
        <v>4</v>
      </c>
      <c r="BN6" s="374">
        <f t="shared" si="23"/>
        <v>0</v>
      </c>
      <c r="BO6" s="374">
        <f t="shared" si="24"/>
        <v>0</v>
      </c>
      <c r="BP6" s="374">
        <v>1</v>
      </c>
      <c r="BQ6" s="374">
        <v>2</v>
      </c>
      <c r="BR6" s="375">
        <f t="shared" si="14"/>
        <v>0</v>
      </c>
      <c r="BS6" s="376">
        <v>1</v>
      </c>
      <c r="BT6" s="374">
        <v>0</v>
      </c>
      <c r="BU6" s="375">
        <f t="shared" si="15"/>
        <v>0</v>
      </c>
      <c r="BV6" s="374"/>
      <c r="BW6" s="374"/>
      <c r="BX6" s="375">
        <f t="shared" si="16"/>
        <v>0</v>
      </c>
      <c r="BY6" s="374"/>
      <c r="BZ6" s="374"/>
      <c r="CA6" s="375">
        <f t="shared" si="17"/>
        <v>0</v>
      </c>
      <c r="CB6" s="374"/>
      <c r="CC6" s="374"/>
      <c r="CD6" s="375">
        <f t="shared" si="18"/>
        <v>0</v>
      </c>
      <c r="CE6" s="374"/>
      <c r="CF6" s="374"/>
      <c r="CG6" s="377">
        <f t="shared" si="19"/>
        <v>0</v>
      </c>
      <c r="CH6" s="378" t="s">
        <v>245</v>
      </c>
      <c r="CI6" s="379">
        <f t="shared" si="25"/>
        <v>0</v>
      </c>
      <c r="CJ6" s="380">
        <f t="shared" si="26"/>
        <v>0</v>
      </c>
      <c r="CK6" s="381" t="b">
        <f t="shared" si="27"/>
        <v>0</v>
      </c>
      <c r="CL6" s="382" t="str">
        <f t="shared" si="28"/>
        <v/>
      </c>
      <c r="CM6" s="400"/>
      <c r="CN6" s="395"/>
      <c r="CO6" s="395">
        <f>VLOOKUP(LARGE($C$27:$C$44,3),$C$27:$N$44,12,0)</f>
        <v>135</v>
      </c>
      <c r="CP6" s="395">
        <f t="shared" ref="CP6:DA6" si="34">VLOOKUP(LARGE($C$27:$C$44,3),$C$27:$N$44,12,0)</f>
        <v>135</v>
      </c>
      <c r="CQ6" s="395">
        <f t="shared" si="34"/>
        <v>135</v>
      </c>
      <c r="CR6" s="395">
        <f t="shared" si="34"/>
        <v>135</v>
      </c>
      <c r="CS6" s="395">
        <f t="shared" si="34"/>
        <v>135</v>
      </c>
      <c r="CT6" s="395">
        <f t="shared" si="34"/>
        <v>135</v>
      </c>
      <c r="CU6" s="395">
        <f t="shared" si="34"/>
        <v>135</v>
      </c>
      <c r="CV6" s="395">
        <f t="shared" si="34"/>
        <v>135</v>
      </c>
      <c r="CW6" s="395">
        <f t="shared" si="34"/>
        <v>135</v>
      </c>
      <c r="CX6" s="395">
        <f t="shared" si="34"/>
        <v>135</v>
      </c>
      <c r="CY6" s="395">
        <f t="shared" si="34"/>
        <v>135</v>
      </c>
      <c r="CZ6" s="395">
        <f t="shared" si="34"/>
        <v>135</v>
      </c>
      <c r="DA6" s="395">
        <f t="shared" si="34"/>
        <v>135</v>
      </c>
    </row>
    <row r="7" spans="1:105" ht="18.75" thickTop="1" thickBot="1">
      <c r="A7" s="396" t="str">
        <f>E7+F7+G7&amp;IF(E7+F7+G7=$B$1,"    ","")</f>
        <v>103</v>
      </c>
      <c r="B7" s="384" t="s">
        <v>474</v>
      </c>
      <c r="C7" s="385" t="str">
        <f>VLOOKUP(LARGE($C$27:$C$34,3),$C$27:$D$34,2,0)</f>
        <v>Dieter</v>
      </c>
      <c r="D7" s="397">
        <f>VLOOKUP(SMALL($C$27:$C$34,3),$C$27:$N$34,5,0)</f>
        <v>48</v>
      </c>
      <c r="E7" s="472">
        <f>VLOOKUP(SMALL($C$27:$C$34,3),$C$27:$N$34,6,0)</f>
        <v>0</v>
      </c>
      <c r="F7" s="472">
        <f>VLOOKUP(SMALL($C$27:$C$34,3),$C$27:$N$34,7,0)</f>
        <v>103</v>
      </c>
      <c r="G7" s="472">
        <f>VLOOKUP(SMALL($C$27:$C$34,3),$C$27:$N$34,8,0)</f>
        <v>0</v>
      </c>
      <c r="H7" s="477">
        <f>VLOOKUP(LARGE($C$27:$C$34,3),$C$27:$N$34,12,0)</f>
        <v>135</v>
      </c>
      <c r="I7" s="478">
        <f>VLOOKUP(LARGE($C$27:$C$44,3),$C$27:$N$44,9,0)</f>
        <v>0</v>
      </c>
      <c r="J7" s="398">
        <f>VLOOKUP(LARGE($C$27:$C$44,3),$C$27:$N$44,10,0)</f>
        <v>0</v>
      </c>
      <c r="K7" s="472">
        <f>I7-J7</f>
        <v>0</v>
      </c>
      <c r="L7" s="386">
        <f>VLOOKUP(LARGE($P$27:$P$44,3),$P$27:$V$44,2,0)</f>
        <v>0</v>
      </c>
      <c r="M7" s="386">
        <f>VLOOKUP(LARGE($P$27:$P$44,3),$P$27:$V$44,3,0)</f>
        <v>8</v>
      </c>
      <c r="N7" s="386">
        <f>VLOOKUP(LARGE($P$27:$P$44,3),$P$27:$V$44,4,0)</f>
        <v>0</v>
      </c>
      <c r="O7" s="387">
        <f>VLOOKUP(LARGE($P$27:$P$44,3),$P$27:$V$44,5,0)</f>
        <v>0</v>
      </c>
      <c r="P7" s="387">
        <f>VLOOKUP(LARGE($P$27:$P$44,3),$P$27:$V$44,6,0)</f>
        <v>0</v>
      </c>
      <c r="Q7" s="387">
        <f>VLOOKUP(LARGE($P$27:$P$44,3),$P$27:$V$44,7,0)</f>
        <v>0</v>
      </c>
      <c r="R7" s="388"/>
      <c r="S7" s="388"/>
      <c r="T7" s="388"/>
      <c r="U7" s="388"/>
      <c r="V7" s="388"/>
      <c r="W7" s="388"/>
      <c r="X7" s="388"/>
      <c r="Y7" s="388"/>
      <c r="Z7" s="388"/>
      <c r="AA7" s="388"/>
      <c r="AB7" s="388"/>
      <c r="AC7" s="388"/>
      <c r="AD7" s="388"/>
      <c r="AE7" s="388"/>
      <c r="AF7" s="388"/>
      <c r="AG7" s="388"/>
      <c r="AH7" s="361">
        <v>0</v>
      </c>
      <c r="AI7" s="362"/>
      <c r="AJ7" s="361">
        <v>0</v>
      </c>
      <c r="AK7" s="363">
        <f>$X$8</f>
        <v>0</v>
      </c>
      <c r="AL7" s="364"/>
      <c r="AM7" s="365">
        <f t="shared" si="0"/>
        <v>0</v>
      </c>
      <c r="AN7" s="366">
        <f t="shared" si="1"/>
        <v>0</v>
      </c>
      <c r="AO7" s="8" t="str">
        <f t="shared" si="20"/>
        <v>0x</v>
      </c>
      <c r="AP7" s="8" t="str">
        <f t="shared" si="21"/>
        <v>x</v>
      </c>
      <c r="AQ7" s="8">
        <f t="shared" si="22"/>
        <v>0</v>
      </c>
      <c r="AR7" s="8">
        <f t="shared" si="2"/>
        <v>1</v>
      </c>
      <c r="AS7" s="8">
        <f t="shared" si="3"/>
        <v>0</v>
      </c>
      <c r="AT7" s="8">
        <f t="shared" si="4"/>
        <v>1</v>
      </c>
      <c r="AU7" s="8" t="str">
        <f t="shared" si="5"/>
        <v>01</v>
      </c>
      <c r="AV7" s="8" t="str">
        <f t="shared" si="6"/>
        <v>01</v>
      </c>
      <c r="AW7" s="8">
        <f t="shared" si="7"/>
        <v>0</v>
      </c>
      <c r="AX7" s="367">
        <f t="shared" si="8"/>
        <v>4</v>
      </c>
      <c r="AY7" s="368" t="str">
        <f t="shared" si="30"/>
        <v>3</v>
      </c>
      <c r="AZ7" s="367">
        <f t="shared" si="9"/>
        <v>255</v>
      </c>
      <c r="BA7" s="369">
        <f t="shared" si="10"/>
        <v>0</v>
      </c>
      <c r="BB7" s="370" t="str">
        <f t="shared" si="31"/>
        <v>0</v>
      </c>
      <c r="BC7" s="42">
        <f t="shared" si="11"/>
        <v>255</v>
      </c>
      <c r="BD7" s="371">
        <f t="shared" si="12"/>
        <v>44</v>
      </c>
      <c r="BE7" s="372" t="str">
        <f t="shared" si="32"/>
        <v>1</v>
      </c>
      <c r="BF7" s="230">
        <f t="shared" si="13"/>
        <v>255</v>
      </c>
      <c r="BH7" s="373">
        <v>1</v>
      </c>
      <c r="BM7" s="230">
        <v>5</v>
      </c>
      <c r="BN7" s="374">
        <f t="shared" si="23"/>
        <v>0</v>
      </c>
      <c r="BO7" s="374">
        <f t="shared" si="24"/>
        <v>0</v>
      </c>
      <c r="BP7" s="374">
        <v>1</v>
      </c>
      <c r="BQ7" s="374">
        <v>2</v>
      </c>
      <c r="BR7" s="375">
        <f t="shared" si="14"/>
        <v>0</v>
      </c>
      <c r="BS7" s="376">
        <v>1</v>
      </c>
      <c r="BT7" s="374">
        <v>2</v>
      </c>
      <c r="BU7" s="375">
        <f t="shared" si="15"/>
        <v>0</v>
      </c>
      <c r="BV7" s="374"/>
      <c r="BW7" s="374"/>
      <c r="BX7" s="375">
        <f t="shared" si="16"/>
        <v>0</v>
      </c>
      <c r="BY7" s="374"/>
      <c r="BZ7" s="374"/>
      <c r="CA7" s="375">
        <f t="shared" si="17"/>
        <v>0</v>
      </c>
      <c r="CB7" s="374"/>
      <c r="CC7" s="374"/>
      <c r="CD7" s="375">
        <f t="shared" si="18"/>
        <v>0</v>
      </c>
      <c r="CE7" s="374"/>
      <c r="CF7" s="374"/>
      <c r="CG7" s="377">
        <f t="shared" si="19"/>
        <v>0</v>
      </c>
      <c r="CH7" s="378" t="s">
        <v>402</v>
      </c>
      <c r="CI7" s="379">
        <f t="shared" si="25"/>
        <v>0</v>
      </c>
      <c r="CJ7" s="380">
        <f t="shared" si="26"/>
        <v>0</v>
      </c>
      <c r="CK7" s="381" t="b">
        <f t="shared" si="27"/>
        <v>0</v>
      </c>
      <c r="CL7" s="382" t="str">
        <f t="shared" si="28"/>
        <v/>
      </c>
      <c r="CM7" s="400"/>
      <c r="CN7" s="395"/>
      <c r="CO7" s="401"/>
      <c r="CP7" s="395" t="e">
        <f>VLOOKUP(LARGE($C$27:$C$44,4),$C$27:$N$44,12,0)</f>
        <v>#NUM!</v>
      </c>
      <c r="CQ7" s="395" t="e">
        <f t="shared" ref="CQ7:DA7" si="35">VLOOKUP(LARGE($C$27:$C$44,4),$C$27:$N$44,12,0)</f>
        <v>#NUM!</v>
      </c>
      <c r="CR7" s="395" t="e">
        <f t="shared" si="35"/>
        <v>#NUM!</v>
      </c>
      <c r="CS7" s="395" t="e">
        <f t="shared" si="35"/>
        <v>#NUM!</v>
      </c>
      <c r="CT7" s="395" t="e">
        <f t="shared" si="35"/>
        <v>#NUM!</v>
      </c>
      <c r="CU7" s="395" t="e">
        <f t="shared" si="35"/>
        <v>#NUM!</v>
      </c>
      <c r="CV7" s="395" t="e">
        <f t="shared" si="35"/>
        <v>#NUM!</v>
      </c>
      <c r="CW7" s="395" t="e">
        <f t="shared" si="35"/>
        <v>#NUM!</v>
      </c>
      <c r="CX7" s="395" t="e">
        <f t="shared" si="35"/>
        <v>#NUM!</v>
      </c>
      <c r="CY7" s="395" t="e">
        <f t="shared" si="35"/>
        <v>#NUM!</v>
      </c>
      <c r="CZ7" s="395" t="e">
        <f t="shared" si="35"/>
        <v>#NUM!</v>
      </c>
      <c r="DA7" s="395" t="e">
        <f t="shared" si="35"/>
        <v>#NUM!</v>
      </c>
    </row>
    <row r="8" spans="1:105" ht="18.75" thickTop="1" thickBot="1">
      <c r="A8" s="388"/>
      <c r="B8" s="388"/>
      <c r="C8" s="388"/>
      <c r="D8" s="388"/>
      <c r="E8" s="388"/>
      <c r="F8" s="388"/>
      <c r="G8" s="388"/>
      <c r="H8" s="388"/>
      <c r="I8" s="388"/>
      <c r="J8" s="388"/>
      <c r="K8" s="388"/>
      <c r="L8" s="388"/>
      <c r="M8" s="388"/>
      <c r="N8" s="388"/>
      <c r="O8" s="388"/>
      <c r="P8" s="388"/>
      <c r="Q8" s="388"/>
      <c r="R8" s="388"/>
      <c r="S8" s="388"/>
      <c r="T8" s="388"/>
      <c r="U8" s="388"/>
      <c r="V8" s="388"/>
      <c r="W8" s="388"/>
      <c r="X8" s="388"/>
      <c r="Y8" s="388"/>
      <c r="Z8" s="388"/>
      <c r="AA8" s="388"/>
      <c r="AB8" s="388"/>
      <c r="AC8" s="388"/>
      <c r="AD8" s="388"/>
      <c r="AE8" s="388"/>
      <c r="AF8" s="388"/>
      <c r="AG8" s="388"/>
      <c r="AH8" s="361">
        <v>0</v>
      </c>
      <c r="AI8" s="362"/>
      <c r="AJ8" s="361">
        <v>0</v>
      </c>
      <c r="AK8" s="363">
        <f>$X$9</f>
        <v>0</v>
      </c>
      <c r="AL8" s="364"/>
      <c r="AM8" s="365">
        <f t="shared" si="0"/>
        <v>0</v>
      </c>
      <c r="AN8" s="366">
        <f t="shared" si="1"/>
        <v>0</v>
      </c>
      <c r="AO8" s="8" t="str">
        <f t="shared" si="20"/>
        <v>0x</v>
      </c>
      <c r="AP8" s="8" t="str">
        <f t="shared" si="21"/>
        <v>x</v>
      </c>
      <c r="AQ8" s="8">
        <f t="shared" si="22"/>
        <v>0</v>
      </c>
      <c r="AR8" s="8">
        <f t="shared" si="2"/>
        <v>1</v>
      </c>
      <c r="AS8" s="8">
        <f t="shared" si="3"/>
        <v>0</v>
      </c>
      <c r="AT8" s="8">
        <f t="shared" si="4"/>
        <v>1</v>
      </c>
      <c r="AU8" s="8" t="str">
        <f t="shared" si="5"/>
        <v>01</v>
      </c>
      <c r="AV8" s="8" t="str">
        <f t="shared" si="6"/>
        <v>01</v>
      </c>
      <c r="AW8" s="8">
        <f t="shared" si="7"/>
        <v>0</v>
      </c>
      <c r="AX8" s="367">
        <f t="shared" si="8"/>
        <v>4</v>
      </c>
      <c r="AY8" s="368" t="str">
        <f t="shared" si="30"/>
        <v>3</v>
      </c>
      <c r="AZ8" s="367">
        <f t="shared" si="9"/>
        <v>255</v>
      </c>
      <c r="BA8" s="369">
        <f t="shared" si="10"/>
        <v>0</v>
      </c>
      <c r="BB8" s="370" t="str">
        <f t="shared" si="31"/>
        <v>0</v>
      </c>
      <c r="BC8" s="42">
        <f t="shared" si="11"/>
        <v>255</v>
      </c>
      <c r="BD8" s="371">
        <f t="shared" si="12"/>
        <v>44</v>
      </c>
      <c r="BE8" s="372" t="str">
        <f t="shared" si="32"/>
        <v>1</v>
      </c>
      <c r="BF8" s="230">
        <f t="shared" si="13"/>
        <v>255</v>
      </c>
      <c r="BH8" s="373">
        <v>1</v>
      </c>
      <c r="BM8" s="230">
        <v>6</v>
      </c>
      <c r="BN8" s="374">
        <f t="shared" si="23"/>
        <v>0</v>
      </c>
      <c r="BO8" s="374">
        <f t="shared" si="24"/>
        <v>0</v>
      </c>
      <c r="BP8" s="374">
        <v>0</v>
      </c>
      <c r="BQ8" s="374">
        <v>2</v>
      </c>
      <c r="BR8" s="375">
        <f t="shared" si="14"/>
        <v>0</v>
      </c>
      <c r="BS8" s="376">
        <v>1</v>
      </c>
      <c r="BT8" s="374">
        <v>3</v>
      </c>
      <c r="BU8" s="375">
        <f t="shared" si="15"/>
        <v>0</v>
      </c>
      <c r="BV8" s="374"/>
      <c r="BW8" s="374"/>
      <c r="BX8" s="375">
        <f t="shared" si="16"/>
        <v>0</v>
      </c>
      <c r="BY8" s="374"/>
      <c r="BZ8" s="374"/>
      <c r="CA8" s="375">
        <f t="shared" si="17"/>
        <v>0</v>
      </c>
      <c r="CB8" s="374"/>
      <c r="CC8" s="374"/>
      <c r="CD8" s="375">
        <f t="shared" si="18"/>
        <v>0</v>
      </c>
      <c r="CE8" s="374"/>
      <c r="CF8" s="374"/>
      <c r="CG8" s="377">
        <f t="shared" si="19"/>
        <v>0</v>
      </c>
      <c r="CH8" s="378" t="s">
        <v>497</v>
      </c>
      <c r="CI8" s="379">
        <f t="shared" si="25"/>
        <v>0</v>
      </c>
      <c r="CJ8" s="380">
        <f t="shared" si="26"/>
        <v>0</v>
      </c>
      <c r="CK8" s="381" t="b">
        <f>IF($CJ$8&lt;0,0,IF($CJ$8&gt;0,$CJ$8))</f>
        <v>0</v>
      </c>
      <c r="CL8" s="382" t="str">
        <f t="shared" si="28"/>
        <v/>
      </c>
      <c r="CM8" s="400"/>
      <c r="CN8" s="395"/>
      <c r="CO8" s="401"/>
      <c r="CP8" s="402"/>
      <c r="CQ8" s="395" t="e">
        <f>VLOOKUP(LARGE($C$27:$C$44,5),$C$27:$N$44,12,0)</f>
        <v>#NUM!</v>
      </c>
      <c r="CR8" s="395" t="e">
        <f t="shared" ref="CR8:DA8" si="36">VLOOKUP(LARGE($C$27:$C$44,5),$C$27:$N$44,12,0)</f>
        <v>#NUM!</v>
      </c>
      <c r="CS8" s="395" t="e">
        <f t="shared" si="36"/>
        <v>#NUM!</v>
      </c>
      <c r="CT8" s="395" t="e">
        <f t="shared" si="36"/>
        <v>#NUM!</v>
      </c>
      <c r="CU8" s="395" t="e">
        <f t="shared" si="36"/>
        <v>#NUM!</v>
      </c>
      <c r="CV8" s="395" t="e">
        <f t="shared" si="36"/>
        <v>#NUM!</v>
      </c>
      <c r="CW8" s="395" t="e">
        <f t="shared" si="36"/>
        <v>#NUM!</v>
      </c>
      <c r="CX8" s="395" t="e">
        <f t="shared" si="36"/>
        <v>#NUM!</v>
      </c>
      <c r="CY8" s="395" t="e">
        <f t="shared" si="36"/>
        <v>#NUM!</v>
      </c>
      <c r="CZ8" s="395" t="e">
        <f t="shared" si="36"/>
        <v>#NUM!</v>
      </c>
      <c r="DA8" s="395" t="e">
        <f t="shared" si="36"/>
        <v>#NUM!</v>
      </c>
    </row>
    <row r="9" spans="1:105" ht="18.75" thickTop="1" thickBot="1">
      <c r="A9" s="388"/>
      <c r="B9" s="388"/>
      <c r="C9" s="388"/>
      <c r="D9" s="388"/>
      <c r="E9" s="388"/>
      <c r="F9" s="388"/>
      <c r="G9" s="388"/>
      <c r="H9" s="388"/>
      <c r="I9" s="388"/>
      <c r="J9" s="388"/>
      <c r="K9" s="388"/>
      <c r="L9" s="388"/>
      <c r="M9" s="388"/>
      <c r="N9" s="388"/>
      <c r="O9" s="388"/>
      <c r="P9" s="388"/>
      <c r="Q9" s="388"/>
      <c r="R9" s="388"/>
      <c r="S9" s="388"/>
      <c r="T9" s="388"/>
      <c r="U9" s="388"/>
      <c r="V9" s="388"/>
      <c r="W9" s="388"/>
      <c r="X9" s="388"/>
      <c r="Y9" s="388"/>
      <c r="Z9" s="388"/>
      <c r="AA9" s="388"/>
      <c r="AB9" s="388"/>
      <c r="AC9" s="388"/>
      <c r="AD9" s="388"/>
      <c r="AE9" s="388"/>
      <c r="AF9" s="388"/>
      <c r="AG9" s="388"/>
      <c r="AH9" s="361">
        <v>0</v>
      </c>
      <c r="AI9" s="362"/>
      <c r="AJ9" s="361">
        <v>0</v>
      </c>
      <c r="AK9" s="363">
        <f>$X$10</f>
        <v>0</v>
      </c>
      <c r="AL9" s="364"/>
      <c r="AM9" s="365">
        <f t="shared" si="0"/>
        <v>0</v>
      </c>
      <c r="AN9" s="366">
        <f t="shared" si="1"/>
        <v>0</v>
      </c>
      <c r="AO9" s="8" t="str">
        <f t="shared" si="20"/>
        <v>0x</v>
      </c>
      <c r="AP9" s="8" t="str">
        <f t="shared" si="21"/>
        <v>x</v>
      </c>
      <c r="AQ9" s="8">
        <f t="shared" si="22"/>
        <v>0</v>
      </c>
      <c r="AR9" s="8">
        <f t="shared" si="2"/>
        <v>1</v>
      </c>
      <c r="AS9" s="8">
        <f t="shared" si="3"/>
        <v>0</v>
      </c>
      <c r="AT9" s="8">
        <f t="shared" si="4"/>
        <v>1</v>
      </c>
      <c r="AU9" s="8" t="str">
        <f t="shared" si="5"/>
        <v>01</v>
      </c>
      <c r="AV9" s="8" t="str">
        <f t="shared" si="6"/>
        <v>01</v>
      </c>
      <c r="AW9" s="8">
        <f t="shared" si="7"/>
        <v>0</v>
      </c>
      <c r="AX9" s="367">
        <f t="shared" si="8"/>
        <v>4</v>
      </c>
      <c r="AY9" s="368" t="str">
        <f t="shared" si="30"/>
        <v>3</v>
      </c>
      <c r="AZ9" s="367">
        <f t="shared" si="9"/>
        <v>255</v>
      </c>
      <c r="BA9" s="369">
        <f t="shared" si="10"/>
        <v>0</v>
      </c>
      <c r="BB9" s="370" t="str">
        <f t="shared" si="31"/>
        <v>0</v>
      </c>
      <c r="BC9" s="42">
        <f t="shared" si="11"/>
        <v>255</v>
      </c>
      <c r="BD9" s="371">
        <f t="shared" si="12"/>
        <v>44</v>
      </c>
      <c r="BE9" s="372" t="str">
        <f t="shared" si="32"/>
        <v>1</v>
      </c>
      <c r="BF9" s="230">
        <f t="shared" si="13"/>
        <v>255</v>
      </c>
      <c r="BH9" s="373">
        <v>1</v>
      </c>
      <c r="BM9" s="230">
        <v>7</v>
      </c>
      <c r="BN9" s="374">
        <f t="shared" si="23"/>
        <v>0</v>
      </c>
      <c r="BO9" s="374">
        <f t="shared" si="24"/>
        <v>0</v>
      </c>
      <c r="BP9" s="374">
        <v>1</v>
      </c>
      <c r="BQ9" s="374">
        <v>0</v>
      </c>
      <c r="BR9" s="375">
        <f t="shared" si="14"/>
        <v>0</v>
      </c>
      <c r="BS9" s="376">
        <v>1</v>
      </c>
      <c r="BT9" s="374">
        <v>0</v>
      </c>
      <c r="BU9" s="375">
        <f t="shared" si="15"/>
        <v>0</v>
      </c>
      <c r="BV9" s="374"/>
      <c r="BW9" s="374"/>
      <c r="BX9" s="375">
        <f t="shared" si="16"/>
        <v>0</v>
      </c>
      <c r="BY9" s="374"/>
      <c r="BZ9" s="374"/>
      <c r="CA9" s="375">
        <f t="shared" si="17"/>
        <v>0</v>
      </c>
      <c r="CB9" s="374"/>
      <c r="CC9" s="374"/>
      <c r="CD9" s="375">
        <f t="shared" si="18"/>
        <v>0</v>
      </c>
      <c r="CE9" s="374"/>
      <c r="CF9" s="374"/>
      <c r="CG9" s="377">
        <f t="shared" si="19"/>
        <v>0</v>
      </c>
      <c r="CH9" s="378" t="s">
        <v>498</v>
      </c>
      <c r="CI9" s="379">
        <f t="shared" si="25"/>
        <v>0</v>
      </c>
      <c r="CJ9" s="380">
        <f t="shared" si="26"/>
        <v>0</v>
      </c>
      <c r="CK9" s="381" t="b">
        <f t="shared" si="27"/>
        <v>0</v>
      </c>
      <c r="CL9" s="382" t="str">
        <f t="shared" si="28"/>
        <v/>
      </c>
      <c r="CM9" s="403"/>
      <c r="CN9" s="395"/>
      <c r="CO9" s="401"/>
      <c r="CP9" s="402"/>
      <c r="CQ9" s="401"/>
      <c r="CR9" s="395" t="e">
        <f>VLOOKUP(LARGE($C$27:$C$44,6),$C$27:$N$44,12,0)</f>
        <v>#NUM!</v>
      </c>
      <c r="CS9" s="395" t="e">
        <f t="shared" ref="CS9:DA9" si="37">VLOOKUP(LARGE($C$27:$C$44,6),$C$27:$N$44,12,0)</f>
        <v>#NUM!</v>
      </c>
      <c r="CT9" s="395" t="e">
        <f t="shared" si="37"/>
        <v>#NUM!</v>
      </c>
      <c r="CU9" s="395" t="e">
        <f t="shared" si="37"/>
        <v>#NUM!</v>
      </c>
      <c r="CV9" s="395" t="e">
        <f t="shared" si="37"/>
        <v>#NUM!</v>
      </c>
      <c r="CW9" s="395" t="e">
        <f t="shared" si="37"/>
        <v>#NUM!</v>
      </c>
      <c r="CX9" s="395" t="e">
        <f t="shared" si="37"/>
        <v>#NUM!</v>
      </c>
      <c r="CY9" s="395" t="e">
        <f t="shared" si="37"/>
        <v>#NUM!</v>
      </c>
      <c r="CZ9" s="395" t="e">
        <f t="shared" si="37"/>
        <v>#NUM!</v>
      </c>
      <c r="DA9" s="395" t="e">
        <f t="shared" si="37"/>
        <v>#NUM!</v>
      </c>
    </row>
    <row r="10" spans="1:105" ht="18.75" thickTop="1" thickBot="1">
      <c r="A10" s="388"/>
      <c r="B10" s="388"/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  <c r="AH10" s="361">
        <v>0</v>
      </c>
      <c r="AI10" s="362"/>
      <c r="AJ10" s="361">
        <v>0</v>
      </c>
      <c r="AK10" s="363">
        <f>$X$11</f>
        <v>0</v>
      </c>
      <c r="AL10" s="364"/>
      <c r="AM10" s="365">
        <f t="shared" si="0"/>
        <v>0</v>
      </c>
      <c r="AN10" s="366">
        <f t="shared" si="1"/>
        <v>0</v>
      </c>
      <c r="AO10" s="8" t="str">
        <f t="shared" si="20"/>
        <v>0x</v>
      </c>
      <c r="AP10" s="8" t="str">
        <f t="shared" si="21"/>
        <v>x</v>
      </c>
      <c r="AQ10" s="8">
        <f t="shared" si="22"/>
        <v>0</v>
      </c>
      <c r="AR10" s="8">
        <f t="shared" si="2"/>
        <v>1</v>
      </c>
      <c r="AS10" s="8">
        <f t="shared" si="3"/>
        <v>0</v>
      </c>
      <c r="AT10" s="8">
        <f t="shared" si="4"/>
        <v>1</v>
      </c>
      <c r="AU10" s="8" t="str">
        <f t="shared" si="5"/>
        <v>01</v>
      </c>
      <c r="AV10" s="8" t="str">
        <f t="shared" si="6"/>
        <v>01</v>
      </c>
      <c r="AW10" s="8">
        <f t="shared" si="7"/>
        <v>0</v>
      </c>
      <c r="AX10" s="367">
        <f t="shared" si="8"/>
        <v>4</v>
      </c>
      <c r="AY10" s="368" t="str">
        <f t="shared" si="30"/>
        <v>3</v>
      </c>
      <c r="AZ10" s="367">
        <f t="shared" si="9"/>
        <v>255</v>
      </c>
      <c r="BA10" s="369">
        <f t="shared" si="10"/>
        <v>0</v>
      </c>
      <c r="BB10" s="370" t="str">
        <f t="shared" si="31"/>
        <v>0</v>
      </c>
      <c r="BC10" s="42">
        <f t="shared" si="11"/>
        <v>255</v>
      </c>
      <c r="BD10" s="371">
        <f t="shared" si="12"/>
        <v>44</v>
      </c>
      <c r="BE10" s="372" t="str">
        <f t="shared" si="32"/>
        <v>1</v>
      </c>
      <c r="BF10" s="230">
        <f t="shared" si="13"/>
        <v>255</v>
      </c>
      <c r="BH10" s="373">
        <v>1</v>
      </c>
      <c r="BM10" s="230">
        <v>8</v>
      </c>
      <c r="BN10" s="374">
        <f t="shared" si="23"/>
        <v>0</v>
      </c>
      <c r="BO10" s="374">
        <f t="shared" si="24"/>
        <v>0</v>
      </c>
      <c r="BP10" s="374">
        <v>2</v>
      </c>
      <c r="BQ10" s="374">
        <v>1</v>
      </c>
      <c r="BR10" s="375">
        <f t="shared" si="14"/>
        <v>0</v>
      </c>
      <c r="BS10" s="376">
        <v>2</v>
      </c>
      <c r="BT10" s="374">
        <v>1</v>
      </c>
      <c r="BU10" s="375">
        <f t="shared" si="15"/>
        <v>0</v>
      </c>
      <c r="BV10" s="374"/>
      <c r="BW10" s="374"/>
      <c r="BX10" s="375">
        <f t="shared" si="16"/>
        <v>0</v>
      </c>
      <c r="BY10" s="374"/>
      <c r="BZ10" s="374"/>
      <c r="CA10" s="375">
        <f t="shared" si="17"/>
        <v>0</v>
      </c>
      <c r="CB10" s="374"/>
      <c r="CC10" s="374"/>
      <c r="CD10" s="375">
        <f t="shared" si="18"/>
        <v>0</v>
      </c>
      <c r="CE10" s="374"/>
      <c r="CF10" s="374"/>
      <c r="CG10" s="377">
        <f t="shared" si="19"/>
        <v>0</v>
      </c>
      <c r="CH10" s="378" t="s">
        <v>499</v>
      </c>
      <c r="CI10" s="379">
        <f t="shared" si="25"/>
        <v>0</v>
      </c>
      <c r="CJ10" s="380">
        <f t="shared" si="26"/>
        <v>0</v>
      </c>
      <c r="CK10" s="381" t="b">
        <f t="shared" si="27"/>
        <v>0</v>
      </c>
      <c r="CL10" s="382" t="str">
        <f t="shared" si="28"/>
        <v/>
      </c>
      <c r="CM10" s="403"/>
      <c r="CN10" s="395"/>
      <c r="CO10" s="402"/>
      <c r="CP10" s="402"/>
      <c r="CQ10" s="402"/>
      <c r="CR10" s="402"/>
      <c r="CS10" s="395" t="e">
        <f>VLOOKUP(LARGE($C$27:$C$44,7),$C$27:$N$44,12,0)</f>
        <v>#NUM!</v>
      </c>
      <c r="CT10" s="395" t="e">
        <f t="shared" ref="CT10:DA10" si="38">VLOOKUP(LARGE($C$27:$C$44,7),$C$27:$N$44,12,0)</f>
        <v>#NUM!</v>
      </c>
      <c r="CU10" s="395" t="e">
        <f t="shared" si="38"/>
        <v>#NUM!</v>
      </c>
      <c r="CV10" s="395" t="e">
        <f t="shared" si="38"/>
        <v>#NUM!</v>
      </c>
      <c r="CW10" s="395" t="e">
        <f t="shared" si="38"/>
        <v>#NUM!</v>
      </c>
      <c r="CX10" s="395" t="e">
        <f t="shared" si="38"/>
        <v>#NUM!</v>
      </c>
      <c r="CY10" s="395" t="e">
        <f t="shared" si="38"/>
        <v>#NUM!</v>
      </c>
      <c r="CZ10" s="395" t="e">
        <f t="shared" si="38"/>
        <v>#NUM!</v>
      </c>
      <c r="DA10" s="395" t="e">
        <f t="shared" si="38"/>
        <v>#NUM!</v>
      </c>
    </row>
    <row r="11" spans="1:105" ht="16.5" customHeight="1" thickTop="1" thickBot="1">
      <c r="A11" s="388"/>
      <c r="B11" s="388"/>
      <c r="C11" s="388"/>
      <c r="D11" s="388"/>
      <c r="E11" s="388"/>
      <c r="F11" s="388"/>
      <c r="G11" s="388"/>
      <c r="H11" s="388"/>
      <c r="I11" s="388"/>
      <c r="J11" s="388"/>
      <c r="K11" s="388"/>
      <c r="L11" s="388"/>
      <c r="M11" s="388"/>
      <c r="N11" s="388"/>
      <c r="O11" s="388"/>
      <c r="P11" s="388"/>
      <c r="Q11" s="388"/>
      <c r="R11" s="388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61">
        <v>0</v>
      </c>
      <c r="AI11" s="404"/>
      <c r="AJ11" s="361">
        <v>0</v>
      </c>
      <c r="AK11" s="363" t="str">
        <f>$X$4</f>
        <v>Dieter</v>
      </c>
      <c r="AL11" s="364"/>
      <c r="AM11" s="365">
        <f t="shared" si="0"/>
        <v>0</v>
      </c>
      <c r="AN11" s="366">
        <f t="shared" si="1"/>
        <v>0</v>
      </c>
      <c r="AO11" s="8" t="str">
        <f t="shared" si="20"/>
        <v>Dieterx</v>
      </c>
      <c r="AP11" s="8" t="str">
        <f t="shared" si="21"/>
        <v>x</v>
      </c>
      <c r="AQ11" s="8" t="str">
        <f t="shared" si="22"/>
        <v>Dieter</v>
      </c>
      <c r="AR11" s="8">
        <f t="shared" si="2"/>
        <v>1</v>
      </c>
      <c r="AS11" s="8">
        <f t="shared" si="3"/>
        <v>0</v>
      </c>
      <c r="AT11" s="8">
        <f t="shared" si="4"/>
        <v>1</v>
      </c>
      <c r="AU11" s="8" t="str">
        <f t="shared" si="5"/>
        <v>Dieter1</v>
      </c>
      <c r="AV11" s="8" t="str">
        <f t="shared" si="6"/>
        <v>01</v>
      </c>
      <c r="AW11" s="8">
        <f t="shared" si="7"/>
        <v>0</v>
      </c>
      <c r="AX11" s="367">
        <f t="shared" si="8"/>
        <v>4</v>
      </c>
      <c r="AY11" s="368" t="str">
        <f t="shared" si="30"/>
        <v>3</v>
      </c>
      <c r="AZ11" s="367">
        <f t="shared" si="9"/>
        <v>255</v>
      </c>
      <c r="BA11" s="369">
        <f t="shared" si="10"/>
        <v>0</v>
      </c>
      <c r="BB11" s="370" t="str">
        <f t="shared" si="31"/>
        <v>0</v>
      </c>
      <c r="BC11" s="42">
        <f t="shared" si="11"/>
        <v>255</v>
      </c>
      <c r="BD11" s="371">
        <f t="shared" si="12"/>
        <v>44</v>
      </c>
      <c r="BE11" s="372" t="str">
        <f t="shared" si="32"/>
        <v>1</v>
      </c>
      <c r="BF11" s="230">
        <f t="shared" si="13"/>
        <v>255</v>
      </c>
      <c r="BH11" s="373">
        <v>1</v>
      </c>
      <c r="BM11" s="230">
        <v>9</v>
      </c>
      <c r="BN11" s="374">
        <f>AH11</f>
        <v>0</v>
      </c>
      <c r="BO11" s="374">
        <f>AJ11</f>
        <v>0</v>
      </c>
      <c r="BP11" s="374">
        <v>1</v>
      </c>
      <c r="BQ11" s="374">
        <v>2</v>
      </c>
      <c r="BR11" s="375">
        <f t="shared" si="14"/>
        <v>0</v>
      </c>
      <c r="BS11" s="376">
        <v>1</v>
      </c>
      <c r="BT11" s="374">
        <v>2</v>
      </c>
      <c r="BU11" s="375">
        <f t="shared" si="15"/>
        <v>0</v>
      </c>
      <c r="BV11" s="374"/>
      <c r="BW11" s="374"/>
      <c r="BX11" s="375">
        <f t="shared" si="16"/>
        <v>0</v>
      </c>
      <c r="BY11" s="374"/>
      <c r="BZ11" s="374"/>
      <c r="CA11" s="375">
        <f t="shared" si="17"/>
        <v>0</v>
      </c>
      <c r="CB11" s="374"/>
      <c r="CC11" s="374"/>
      <c r="CD11" s="375">
        <f t="shared" si="18"/>
        <v>0</v>
      </c>
      <c r="CE11" s="374"/>
      <c r="CF11" s="374"/>
      <c r="CG11" s="375">
        <f t="shared" si="19"/>
        <v>0</v>
      </c>
      <c r="CH11" s="378">
        <v>0</v>
      </c>
      <c r="CI11" s="379">
        <f t="shared" si="25"/>
        <v>0</v>
      </c>
      <c r="CJ11" s="380">
        <f t="shared" si="26"/>
        <v>0</v>
      </c>
      <c r="CK11" s="381" t="b">
        <f t="shared" si="27"/>
        <v>0</v>
      </c>
      <c r="CL11" s="382" t="str">
        <f>IF(CJ11&gt;100,SUM($CL$1),"")</f>
        <v/>
      </c>
      <c r="CM11" s="355"/>
      <c r="CN11" s="395"/>
      <c r="CO11" s="402"/>
      <c r="CP11" s="402"/>
      <c r="CQ11" s="402"/>
      <c r="CR11" s="402"/>
      <c r="CS11" s="402"/>
      <c r="CT11" s="395" t="e">
        <f>VLOOKUP(LARGE($C$27:$C$44,8),$C$27:$N$44,12,0)</f>
        <v>#NUM!</v>
      </c>
      <c r="CU11" s="395" t="e">
        <f>VLOOKUP(LARGE($C$27:$C$44,8),$C$27:$N$44,12,0)</f>
        <v>#NUM!</v>
      </c>
      <c r="CV11" s="395" t="e">
        <f t="shared" ref="CV11:DA11" si="39">VLOOKUP(LARGE($C$27:$C$44,8),$C$27:$N$44,12,0)</f>
        <v>#NUM!</v>
      </c>
      <c r="CW11" s="395" t="e">
        <f t="shared" si="39"/>
        <v>#NUM!</v>
      </c>
      <c r="CX11" s="395" t="e">
        <f t="shared" si="39"/>
        <v>#NUM!</v>
      </c>
      <c r="CY11" s="395" t="e">
        <f t="shared" si="39"/>
        <v>#NUM!</v>
      </c>
      <c r="CZ11" s="395" t="e">
        <f t="shared" si="39"/>
        <v>#NUM!</v>
      </c>
      <c r="DA11" s="395" t="e">
        <f t="shared" si="39"/>
        <v>#NUM!</v>
      </c>
    </row>
    <row r="12" spans="1:105" ht="18.75" thickTop="1" thickBot="1">
      <c r="A12" s="388"/>
      <c r="B12" s="388"/>
      <c r="C12" s="388"/>
      <c r="D12" s="388"/>
      <c r="E12" s="388"/>
      <c r="F12" s="388"/>
      <c r="G12" s="388"/>
      <c r="H12" s="388"/>
      <c r="I12" s="388"/>
      <c r="J12" s="388"/>
      <c r="K12" s="388"/>
      <c r="L12" s="388"/>
      <c r="M12" s="388"/>
      <c r="N12" s="388"/>
      <c r="O12" s="388"/>
      <c r="P12" s="388"/>
      <c r="Q12" s="388"/>
      <c r="R12" s="388"/>
      <c r="S12" s="388"/>
      <c r="T12" s="388"/>
      <c r="U12" s="388"/>
      <c r="V12" s="388"/>
      <c r="W12" s="388"/>
      <c r="X12" s="388"/>
      <c r="Y12" s="388"/>
      <c r="Z12" s="388"/>
      <c r="AA12" s="388"/>
      <c r="AB12" s="388"/>
      <c r="AC12" s="388"/>
      <c r="AD12" s="388"/>
      <c r="AE12" s="388"/>
      <c r="AF12" s="388"/>
      <c r="AG12" s="388"/>
      <c r="AH12" s="361">
        <v>0</v>
      </c>
      <c r="AI12" s="404"/>
      <c r="AJ12" s="361">
        <v>0</v>
      </c>
      <c r="AK12" s="363" t="str">
        <f>$X$5</f>
        <v>Adde</v>
      </c>
      <c r="AL12" s="364"/>
      <c r="AM12" s="365">
        <f t="shared" si="0"/>
        <v>0</v>
      </c>
      <c r="AN12" s="366">
        <f t="shared" si="1"/>
        <v>0</v>
      </c>
      <c r="AO12" s="8" t="str">
        <f t="shared" si="20"/>
        <v>Addex</v>
      </c>
      <c r="AP12" s="8" t="str">
        <f t="shared" si="21"/>
        <v>x</v>
      </c>
      <c r="AQ12" s="8" t="str">
        <f t="shared" si="22"/>
        <v>Adde</v>
      </c>
      <c r="AR12" s="8">
        <f t="shared" si="2"/>
        <v>1</v>
      </c>
      <c r="AS12" s="8">
        <f t="shared" si="3"/>
        <v>0</v>
      </c>
      <c r="AT12" s="8">
        <f t="shared" si="4"/>
        <v>1</v>
      </c>
      <c r="AU12" s="8" t="str">
        <f t="shared" si="5"/>
        <v>Adde1</v>
      </c>
      <c r="AV12" s="8" t="str">
        <f t="shared" si="6"/>
        <v>01</v>
      </c>
      <c r="AW12" s="8">
        <f t="shared" si="7"/>
        <v>0</v>
      </c>
      <c r="AX12" s="367">
        <f t="shared" si="8"/>
        <v>4</v>
      </c>
      <c r="AY12" s="368" t="str">
        <f t="shared" si="30"/>
        <v>3</v>
      </c>
      <c r="AZ12" s="367">
        <f t="shared" si="9"/>
        <v>255</v>
      </c>
      <c r="BA12" s="369">
        <f t="shared" si="10"/>
        <v>0</v>
      </c>
      <c r="BB12" s="370" t="str">
        <f t="shared" si="31"/>
        <v>0</v>
      </c>
      <c r="BC12" s="42">
        <f t="shared" si="11"/>
        <v>255</v>
      </c>
      <c r="BD12" s="371">
        <f t="shared" si="12"/>
        <v>44</v>
      </c>
      <c r="BE12" s="372" t="str">
        <f t="shared" si="32"/>
        <v>1</v>
      </c>
      <c r="BF12" s="230">
        <f t="shared" si="13"/>
        <v>255</v>
      </c>
      <c r="BH12" s="373">
        <v>2</v>
      </c>
      <c r="BM12" s="230">
        <v>1</v>
      </c>
      <c r="BN12" s="474">
        <f t="shared" ref="BN12:BN19" si="40">AH12</f>
        <v>0</v>
      </c>
      <c r="BO12" s="474">
        <f t="shared" ref="BO12:BO75" si="41">AJ12</f>
        <v>0</v>
      </c>
      <c r="BP12" s="474"/>
      <c r="BQ12" s="474"/>
      <c r="BR12" s="375">
        <f t="shared" si="14"/>
        <v>0</v>
      </c>
      <c r="BS12" s="405"/>
      <c r="BT12" s="474"/>
      <c r="BU12" s="375">
        <f t="shared" si="15"/>
        <v>0</v>
      </c>
      <c r="BV12" s="474"/>
      <c r="BW12" s="474"/>
      <c r="BX12" s="375">
        <f t="shared" si="16"/>
        <v>0</v>
      </c>
      <c r="BY12" s="474"/>
      <c r="BZ12" s="474"/>
      <c r="CA12" s="375">
        <f t="shared" si="17"/>
        <v>0</v>
      </c>
      <c r="CB12" s="474"/>
      <c r="CC12" s="474"/>
      <c r="CD12" s="375">
        <f t="shared" si="18"/>
        <v>0</v>
      </c>
      <c r="CE12" s="474"/>
      <c r="CF12" s="474"/>
      <c r="CG12" s="375">
        <f t="shared" si="19"/>
        <v>0</v>
      </c>
      <c r="CH12" s="378">
        <v>0</v>
      </c>
      <c r="CI12" s="379">
        <f t="shared" si="25"/>
        <v>0</v>
      </c>
      <c r="CJ12" s="380">
        <f t="shared" si="26"/>
        <v>0</v>
      </c>
      <c r="CK12" s="381" t="b">
        <f t="shared" si="27"/>
        <v>0</v>
      </c>
      <c r="CL12" s="382" t="str">
        <f t="shared" ref="CL12:CL17" si="42">IF(CJ12&gt;100,SUM($CL$1),"")</f>
        <v/>
      </c>
      <c r="CM12" s="355"/>
      <c r="CN12" s="395"/>
      <c r="CO12" s="395"/>
      <c r="CP12" s="395"/>
      <c r="CQ12" s="395"/>
      <c r="CR12" s="395"/>
      <c r="CS12" s="395"/>
      <c r="CT12" s="395"/>
      <c r="CU12" s="395" t="e">
        <f>VLOOKUP(LARGE($C$27:$C$44,9),$C$27:$N$44,12,0)</f>
        <v>#NUM!</v>
      </c>
      <c r="CV12" s="395" t="e">
        <f t="shared" ref="CV12:DA12" si="43">VLOOKUP(LARGE($C$27:$C$44,9),$C$27:$N$44,12,0)</f>
        <v>#NUM!</v>
      </c>
      <c r="CW12" s="395" t="e">
        <f t="shared" si="43"/>
        <v>#NUM!</v>
      </c>
      <c r="CX12" s="395" t="e">
        <f t="shared" si="43"/>
        <v>#NUM!</v>
      </c>
      <c r="CY12" s="395" t="e">
        <f t="shared" si="43"/>
        <v>#NUM!</v>
      </c>
      <c r="CZ12" s="395" t="e">
        <f t="shared" si="43"/>
        <v>#NUM!</v>
      </c>
      <c r="DA12" s="395" t="e">
        <f t="shared" si="43"/>
        <v>#NUM!</v>
      </c>
    </row>
    <row r="13" spans="1:105" ht="18" customHeight="1" thickTop="1" thickBot="1">
      <c r="A13" s="388"/>
      <c r="B13" s="388"/>
      <c r="C13" s="388"/>
      <c r="D13" s="388"/>
      <c r="E13" s="388"/>
      <c r="F13" s="388"/>
      <c r="G13" s="388"/>
      <c r="H13" s="388"/>
      <c r="I13" s="388"/>
      <c r="J13" s="388"/>
      <c r="K13" s="388"/>
      <c r="L13" s="388"/>
      <c r="M13" s="388"/>
      <c r="N13" s="388"/>
      <c r="O13" s="388"/>
      <c r="P13" s="388"/>
      <c r="Q13" s="388"/>
      <c r="R13" s="388"/>
      <c r="S13" s="388"/>
      <c r="T13" s="388"/>
      <c r="U13" s="388"/>
      <c r="V13" s="388"/>
      <c r="W13" s="388"/>
      <c r="X13" s="388"/>
      <c r="Y13" s="388"/>
      <c r="Z13" s="388"/>
      <c r="AA13" s="388"/>
      <c r="AB13" s="388"/>
      <c r="AC13" s="388"/>
      <c r="AD13" s="388"/>
      <c r="AE13" s="388"/>
      <c r="AF13" s="388"/>
      <c r="AG13" s="388"/>
      <c r="AH13" s="361">
        <v>0</v>
      </c>
      <c r="AI13" s="404"/>
      <c r="AJ13" s="361">
        <v>0</v>
      </c>
      <c r="AK13" s="363">
        <f>$X$6</f>
        <v>0</v>
      </c>
      <c r="AL13" s="364"/>
      <c r="AM13" s="365">
        <f t="shared" si="0"/>
        <v>0</v>
      </c>
      <c r="AN13" s="366">
        <f t="shared" si="1"/>
        <v>0</v>
      </c>
      <c r="AO13" s="8" t="str">
        <f t="shared" si="20"/>
        <v>0x</v>
      </c>
      <c r="AP13" s="8" t="str">
        <f t="shared" si="21"/>
        <v>x</v>
      </c>
      <c r="AQ13" s="8">
        <f t="shared" si="22"/>
        <v>0</v>
      </c>
      <c r="AR13" s="8">
        <f t="shared" si="2"/>
        <v>1</v>
      </c>
      <c r="AS13" s="8">
        <f t="shared" si="3"/>
        <v>0</v>
      </c>
      <c r="AT13" s="8">
        <f t="shared" si="4"/>
        <v>1</v>
      </c>
      <c r="AU13" s="8" t="str">
        <f t="shared" si="5"/>
        <v>01</v>
      </c>
      <c r="AV13" s="8" t="str">
        <f t="shared" si="6"/>
        <v>01</v>
      </c>
      <c r="AW13" s="8">
        <f t="shared" si="7"/>
        <v>0</v>
      </c>
      <c r="AX13" s="367">
        <f t="shared" si="8"/>
        <v>4</v>
      </c>
      <c r="AY13" s="368" t="str">
        <f t="shared" si="30"/>
        <v>3</v>
      </c>
      <c r="AZ13" s="367">
        <f t="shared" si="9"/>
        <v>255</v>
      </c>
      <c r="BA13" s="369">
        <f t="shared" si="10"/>
        <v>0</v>
      </c>
      <c r="BB13" s="370" t="str">
        <f t="shared" si="31"/>
        <v>0</v>
      </c>
      <c r="BC13" s="42">
        <f t="shared" si="11"/>
        <v>255</v>
      </c>
      <c r="BD13" s="371">
        <f t="shared" si="12"/>
        <v>44</v>
      </c>
      <c r="BE13" s="372" t="str">
        <f t="shared" si="32"/>
        <v>1</v>
      </c>
      <c r="BF13" s="230">
        <f t="shared" si="13"/>
        <v>255</v>
      </c>
      <c r="BH13" s="373">
        <v>2</v>
      </c>
      <c r="BM13" s="230">
        <v>2</v>
      </c>
      <c r="BN13" s="474">
        <f t="shared" si="40"/>
        <v>0</v>
      </c>
      <c r="BO13" s="474">
        <f t="shared" si="41"/>
        <v>0</v>
      </c>
      <c r="BP13" s="474"/>
      <c r="BQ13" s="474"/>
      <c r="BR13" s="375">
        <f t="shared" si="14"/>
        <v>0</v>
      </c>
      <c r="BS13" s="405"/>
      <c r="BT13" s="474"/>
      <c r="BU13" s="375">
        <f t="shared" si="15"/>
        <v>0</v>
      </c>
      <c r="BV13" s="474"/>
      <c r="BW13" s="474"/>
      <c r="BX13" s="375">
        <f t="shared" si="16"/>
        <v>0</v>
      </c>
      <c r="BY13" s="474"/>
      <c r="BZ13" s="474"/>
      <c r="CA13" s="375">
        <f t="shared" si="17"/>
        <v>0</v>
      </c>
      <c r="CB13" s="474"/>
      <c r="CC13" s="474"/>
      <c r="CD13" s="375">
        <f t="shared" si="18"/>
        <v>0</v>
      </c>
      <c r="CE13" s="474"/>
      <c r="CF13" s="474"/>
      <c r="CG13" s="375">
        <f t="shared" si="19"/>
        <v>0</v>
      </c>
      <c r="CH13" s="378">
        <v>0</v>
      </c>
      <c r="CI13" s="379">
        <f t="shared" si="25"/>
        <v>0</v>
      </c>
      <c r="CJ13" s="380">
        <f t="shared" si="26"/>
        <v>0</v>
      </c>
      <c r="CK13" s="381" t="b">
        <f t="shared" si="27"/>
        <v>0</v>
      </c>
      <c r="CL13" s="382" t="str">
        <f t="shared" si="42"/>
        <v/>
      </c>
      <c r="CM13" s="355"/>
      <c r="CN13" s="395"/>
      <c r="CO13" s="395"/>
      <c r="CP13" s="395"/>
      <c r="CQ13" s="395"/>
      <c r="CR13" s="395"/>
      <c r="CS13" s="395"/>
      <c r="CT13" s="395"/>
      <c r="CU13" s="395"/>
      <c r="CV13" s="395" t="e">
        <f t="shared" ref="CV13:DA13" si="44">VLOOKUP(LARGE($C$27:$C$44,10),$C$27:$N$44,12,0)</f>
        <v>#NUM!</v>
      </c>
      <c r="CW13" s="395" t="e">
        <f t="shared" si="44"/>
        <v>#NUM!</v>
      </c>
      <c r="CX13" s="395" t="e">
        <f t="shared" si="44"/>
        <v>#NUM!</v>
      </c>
      <c r="CY13" s="395" t="e">
        <f t="shared" si="44"/>
        <v>#NUM!</v>
      </c>
      <c r="CZ13" s="395" t="e">
        <f t="shared" si="44"/>
        <v>#NUM!</v>
      </c>
      <c r="DA13" s="395" t="e">
        <f t="shared" si="44"/>
        <v>#NUM!</v>
      </c>
    </row>
    <row r="14" spans="1:105" ht="18.75" thickTop="1" thickBot="1">
      <c r="A14" s="388"/>
      <c r="B14" s="388"/>
      <c r="C14" s="388"/>
      <c r="D14" s="388"/>
      <c r="E14" s="388"/>
      <c r="F14" s="388"/>
      <c r="G14" s="388"/>
      <c r="H14" s="388"/>
      <c r="I14" s="388"/>
      <c r="J14" s="388"/>
      <c r="K14" s="388"/>
      <c r="L14" s="388"/>
      <c r="M14" s="388"/>
      <c r="N14" s="388"/>
      <c r="O14" s="388"/>
      <c r="P14" s="388"/>
      <c r="Q14" s="388"/>
      <c r="R14" s="388"/>
      <c r="S14" s="388"/>
      <c r="T14" s="388"/>
      <c r="U14" s="388"/>
      <c r="V14" s="388"/>
      <c r="W14" s="388"/>
      <c r="X14" s="388"/>
      <c r="Y14" s="388"/>
      <c r="Z14" s="388"/>
      <c r="AA14" s="388"/>
      <c r="AB14" s="388"/>
      <c r="AC14" s="388"/>
      <c r="AD14" s="388"/>
      <c r="AE14" s="388"/>
      <c r="AF14" s="388"/>
      <c r="AG14" s="388"/>
      <c r="AH14" s="361">
        <v>0</v>
      </c>
      <c r="AI14" s="404"/>
      <c r="AJ14" s="361">
        <v>0</v>
      </c>
      <c r="AK14" s="363">
        <f>$X$7</f>
        <v>0</v>
      </c>
      <c r="AL14" s="364"/>
      <c r="AM14" s="365">
        <f t="shared" si="0"/>
        <v>0</v>
      </c>
      <c r="AN14" s="366">
        <f t="shared" si="1"/>
        <v>0</v>
      </c>
      <c r="AO14" s="8" t="str">
        <f t="shared" si="20"/>
        <v>0x</v>
      </c>
      <c r="AP14" s="8" t="str">
        <f t="shared" si="21"/>
        <v>x</v>
      </c>
      <c r="AQ14" s="8">
        <f t="shared" si="22"/>
        <v>0</v>
      </c>
      <c r="AR14" s="8">
        <f t="shared" si="2"/>
        <v>1</v>
      </c>
      <c r="AS14" s="8">
        <f t="shared" si="3"/>
        <v>0</v>
      </c>
      <c r="AT14" s="8">
        <f t="shared" si="4"/>
        <v>1</v>
      </c>
      <c r="AU14" s="8" t="str">
        <f t="shared" si="5"/>
        <v>01</v>
      </c>
      <c r="AV14" s="8" t="str">
        <f t="shared" si="6"/>
        <v>01</v>
      </c>
      <c r="AW14" s="8">
        <f t="shared" si="7"/>
        <v>0</v>
      </c>
      <c r="AX14" s="367">
        <f t="shared" si="8"/>
        <v>4</v>
      </c>
      <c r="AY14" s="368" t="str">
        <f t="shared" si="30"/>
        <v>3</v>
      </c>
      <c r="AZ14" s="367">
        <f t="shared" si="9"/>
        <v>255</v>
      </c>
      <c r="BA14" s="369">
        <f t="shared" si="10"/>
        <v>0</v>
      </c>
      <c r="BB14" s="370" t="str">
        <f t="shared" si="31"/>
        <v>0</v>
      </c>
      <c r="BC14" s="42">
        <f t="shared" si="11"/>
        <v>255</v>
      </c>
      <c r="BD14" s="371">
        <f t="shared" si="12"/>
        <v>44</v>
      </c>
      <c r="BE14" s="372" t="str">
        <f t="shared" si="32"/>
        <v>1</v>
      </c>
      <c r="BF14" s="230">
        <f t="shared" si="13"/>
        <v>255</v>
      </c>
      <c r="BH14" s="373">
        <v>2</v>
      </c>
      <c r="BM14" s="230">
        <v>3</v>
      </c>
      <c r="BN14" s="474">
        <f t="shared" si="40"/>
        <v>0</v>
      </c>
      <c r="BO14" s="474">
        <f t="shared" si="41"/>
        <v>0</v>
      </c>
      <c r="BP14" s="474"/>
      <c r="BQ14" s="474"/>
      <c r="BR14" s="375">
        <f t="shared" si="14"/>
        <v>0</v>
      </c>
      <c r="BS14" s="405"/>
      <c r="BT14" s="474"/>
      <c r="BU14" s="375">
        <f t="shared" si="15"/>
        <v>0</v>
      </c>
      <c r="BV14" s="474"/>
      <c r="BW14" s="474"/>
      <c r="BX14" s="375">
        <f t="shared" si="16"/>
        <v>0</v>
      </c>
      <c r="BY14" s="474"/>
      <c r="BZ14" s="474"/>
      <c r="CA14" s="375">
        <f t="shared" si="17"/>
        <v>0</v>
      </c>
      <c r="CB14" s="474"/>
      <c r="CC14" s="474"/>
      <c r="CD14" s="375">
        <f t="shared" si="18"/>
        <v>0</v>
      </c>
      <c r="CE14" s="474"/>
      <c r="CF14" s="474"/>
      <c r="CG14" s="375">
        <f t="shared" si="19"/>
        <v>0</v>
      </c>
      <c r="CH14" s="378">
        <v>0</v>
      </c>
      <c r="CI14" s="379">
        <f t="shared" si="25"/>
        <v>0</v>
      </c>
      <c r="CJ14" s="380">
        <f t="shared" si="26"/>
        <v>0</v>
      </c>
      <c r="CK14" s="381" t="b">
        <f t="shared" si="27"/>
        <v>0</v>
      </c>
      <c r="CL14" s="382" t="str">
        <f t="shared" si="42"/>
        <v/>
      </c>
      <c r="CN14" s="395"/>
      <c r="CO14" s="395"/>
      <c r="CP14" s="395"/>
      <c r="CQ14" s="395"/>
      <c r="CR14" s="395"/>
      <c r="CS14" s="395"/>
      <c r="CT14" s="395"/>
      <c r="CU14" s="395"/>
      <c r="CV14" s="395"/>
      <c r="CW14" s="395" t="e">
        <f>VLOOKUP(LARGE($C$27:$C$44,11),$C$27:$N$44,12,0)</f>
        <v>#NUM!</v>
      </c>
      <c r="CX14" s="395" t="e">
        <f>VLOOKUP(LARGE($C$27:$C$44,11),$C$27:$N$44,12,0)</f>
        <v>#NUM!</v>
      </c>
      <c r="CY14" s="395" t="e">
        <f>VLOOKUP(LARGE($C$27:$C$44,11),$C$27:$N$44,12,0)</f>
        <v>#NUM!</v>
      </c>
      <c r="CZ14" s="395" t="e">
        <f>VLOOKUP(LARGE($C$27:$C$44,11),$C$27:$N$44,12,0)</f>
        <v>#NUM!</v>
      </c>
      <c r="DA14" s="395" t="e">
        <f>VLOOKUP(LARGE($C$27:$C$44,11),$C$27:$N$44,12,0)</f>
        <v>#NUM!</v>
      </c>
    </row>
    <row r="15" spans="1:105" ht="18.75" customHeight="1" thickTop="1" thickBot="1">
      <c r="A15" s="388"/>
      <c r="B15" s="388"/>
      <c r="C15" s="388"/>
      <c r="D15" s="388"/>
      <c r="E15" s="388"/>
      <c r="F15" s="388"/>
      <c r="G15" s="388"/>
      <c r="H15" s="388"/>
      <c r="I15" s="388"/>
      <c r="J15" s="388"/>
      <c r="K15" s="388"/>
      <c r="L15" s="388"/>
      <c r="M15" s="388"/>
      <c r="N15" s="388"/>
      <c r="O15" s="388"/>
      <c r="P15" s="388"/>
      <c r="Q15" s="388"/>
      <c r="R15" s="388"/>
      <c r="S15" s="388"/>
      <c r="T15" s="388"/>
      <c r="U15" s="388"/>
      <c r="V15" s="388"/>
      <c r="W15" s="388"/>
      <c r="X15" s="388"/>
      <c r="Y15" s="388"/>
      <c r="Z15" s="388"/>
      <c r="AA15" s="388"/>
      <c r="AB15" s="388"/>
      <c r="AC15" s="388"/>
      <c r="AD15" s="388"/>
      <c r="AE15" s="388"/>
      <c r="AF15" s="388"/>
      <c r="AG15" s="388"/>
      <c r="AH15" s="361">
        <v>0</v>
      </c>
      <c r="AI15" s="404"/>
      <c r="AJ15" s="361">
        <v>0</v>
      </c>
      <c r="AK15" s="363">
        <f>$X$8</f>
        <v>0</v>
      </c>
      <c r="AL15" s="364"/>
      <c r="AM15" s="365">
        <f t="shared" si="0"/>
        <v>0</v>
      </c>
      <c r="AN15" s="366">
        <f t="shared" si="1"/>
        <v>0</v>
      </c>
      <c r="AO15" s="8" t="str">
        <f t="shared" si="20"/>
        <v>0x</v>
      </c>
      <c r="AP15" s="8" t="str">
        <f t="shared" si="21"/>
        <v>x</v>
      </c>
      <c r="AQ15" s="8">
        <f t="shared" si="22"/>
        <v>0</v>
      </c>
      <c r="AR15" s="8">
        <f t="shared" si="2"/>
        <v>1</v>
      </c>
      <c r="AS15" s="8">
        <f t="shared" si="3"/>
        <v>0</v>
      </c>
      <c r="AT15" s="8">
        <f t="shared" si="4"/>
        <v>1</v>
      </c>
      <c r="AU15" s="8" t="str">
        <f t="shared" si="5"/>
        <v>01</v>
      </c>
      <c r="AV15" s="8" t="str">
        <f t="shared" si="6"/>
        <v>01</v>
      </c>
      <c r="AW15" s="8">
        <f t="shared" si="7"/>
        <v>0</v>
      </c>
      <c r="AX15" s="367">
        <f t="shared" si="8"/>
        <v>4</v>
      </c>
      <c r="AY15" s="368" t="str">
        <f t="shared" si="30"/>
        <v>3</v>
      </c>
      <c r="AZ15" s="367">
        <f t="shared" si="9"/>
        <v>255</v>
      </c>
      <c r="BA15" s="369">
        <f t="shared" si="10"/>
        <v>0</v>
      </c>
      <c r="BB15" s="370" t="str">
        <f t="shared" si="31"/>
        <v>0</v>
      </c>
      <c r="BC15" s="42">
        <f t="shared" si="11"/>
        <v>255</v>
      </c>
      <c r="BD15" s="371">
        <f t="shared" si="12"/>
        <v>44</v>
      </c>
      <c r="BE15" s="372" t="str">
        <f t="shared" si="32"/>
        <v>1</v>
      </c>
      <c r="BF15" s="230">
        <f t="shared" si="13"/>
        <v>255</v>
      </c>
      <c r="BH15" s="373">
        <v>2</v>
      </c>
      <c r="BM15" s="230">
        <v>4</v>
      </c>
      <c r="BN15" s="474">
        <f t="shared" si="40"/>
        <v>0</v>
      </c>
      <c r="BO15" s="474">
        <f t="shared" si="41"/>
        <v>0</v>
      </c>
      <c r="BP15" s="474"/>
      <c r="BQ15" s="474"/>
      <c r="BR15" s="375">
        <f t="shared" si="14"/>
        <v>0</v>
      </c>
      <c r="BS15" s="405"/>
      <c r="BT15" s="474"/>
      <c r="BU15" s="375">
        <f t="shared" si="15"/>
        <v>0</v>
      </c>
      <c r="BV15" s="474"/>
      <c r="BW15" s="474"/>
      <c r="BX15" s="375">
        <f t="shared" si="16"/>
        <v>0</v>
      </c>
      <c r="BY15" s="474"/>
      <c r="BZ15" s="474"/>
      <c r="CA15" s="375">
        <f t="shared" si="17"/>
        <v>0</v>
      </c>
      <c r="CB15" s="474"/>
      <c r="CC15" s="474"/>
      <c r="CD15" s="375">
        <f t="shared" si="18"/>
        <v>0</v>
      </c>
      <c r="CE15" s="474"/>
      <c r="CF15" s="474"/>
      <c r="CG15" s="375">
        <f t="shared" si="19"/>
        <v>0</v>
      </c>
      <c r="CH15" s="378">
        <v>0</v>
      </c>
      <c r="CI15" s="379">
        <f t="shared" si="25"/>
        <v>0</v>
      </c>
      <c r="CJ15" s="380">
        <f t="shared" si="26"/>
        <v>0</v>
      </c>
      <c r="CK15" s="381" t="b">
        <f t="shared" si="27"/>
        <v>0</v>
      </c>
      <c r="CL15" s="382" t="str">
        <f t="shared" si="42"/>
        <v/>
      </c>
      <c r="CX15" s="395" t="e">
        <f>VLOOKUP(LARGE($C$27:$C$44,12),$C$27:$N$44,12,0)</f>
        <v>#NUM!</v>
      </c>
      <c r="CY15" s="395" t="e">
        <f>VLOOKUP(LARGE($C$27:$C$44,12),$C$27:$N$44,12,0)</f>
        <v>#NUM!</v>
      </c>
      <c r="CZ15" s="395" t="e">
        <f>VLOOKUP(LARGE($C$27:$C$44,12),$C$27:$N$44,12,0)</f>
        <v>#NUM!</v>
      </c>
      <c r="DA15" s="395" t="e">
        <f>VLOOKUP(LARGE($C$27:$C$44,12),$C$27:$N$44,12,0)</f>
        <v>#NUM!</v>
      </c>
    </row>
    <row r="16" spans="1:105" ht="18.75" customHeight="1" thickTop="1" thickBot="1">
      <c r="A16" s="388"/>
      <c r="B16" s="388"/>
      <c r="C16" s="388"/>
      <c r="D16" s="388"/>
      <c r="E16" s="388"/>
      <c r="F16" s="388"/>
      <c r="G16" s="388"/>
      <c r="H16" s="388"/>
      <c r="I16" s="388"/>
      <c r="J16" s="388"/>
      <c r="K16" s="388"/>
      <c r="L16" s="388"/>
      <c r="M16" s="388"/>
      <c r="N16" s="388"/>
      <c r="O16" s="388"/>
      <c r="P16" s="388"/>
      <c r="Q16" s="388"/>
      <c r="R16" s="388"/>
      <c r="S16" s="388"/>
      <c r="T16" s="388"/>
      <c r="U16" s="388"/>
      <c r="V16" s="388"/>
      <c r="W16" s="388"/>
      <c r="X16" s="388"/>
      <c r="Y16" s="388"/>
      <c r="Z16" s="388"/>
      <c r="AA16" s="388"/>
      <c r="AB16" s="388"/>
      <c r="AC16" s="388"/>
      <c r="AD16" s="388"/>
      <c r="AE16" s="388"/>
      <c r="AF16" s="388"/>
      <c r="AG16" s="388"/>
      <c r="AH16" s="361">
        <v>0</v>
      </c>
      <c r="AI16" s="404"/>
      <c r="AJ16" s="361">
        <v>0</v>
      </c>
      <c r="AK16" s="363">
        <f>$X$9</f>
        <v>0</v>
      </c>
      <c r="AL16" s="364"/>
      <c r="AM16" s="365">
        <f t="shared" si="0"/>
        <v>0</v>
      </c>
      <c r="AN16" s="366">
        <f t="shared" si="1"/>
        <v>0</v>
      </c>
      <c r="AO16" s="8" t="str">
        <f t="shared" si="20"/>
        <v>0x</v>
      </c>
      <c r="AP16" s="8" t="str">
        <f t="shared" si="21"/>
        <v>x</v>
      </c>
      <c r="AQ16" s="8">
        <f t="shared" si="22"/>
        <v>0</v>
      </c>
      <c r="AR16" s="8">
        <f t="shared" si="2"/>
        <v>1</v>
      </c>
      <c r="AS16" s="8">
        <f t="shared" si="3"/>
        <v>0</v>
      </c>
      <c r="AT16" s="8">
        <f t="shared" si="4"/>
        <v>1</v>
      </c>
      <c r="AU16" s="8" t="str">
        <f t="shared" si="5"/>
        <v>01</v>
      </c>
      <c r="AV16" s="8" t="str">
        <f t="shared" si="6"/>
        <v>01</v>
      </c>
      <c r="AW16" s="8">
        <f t="shared" si="7"/>
        <v>0</v>
      </c>
      <c r="AX16" s="367">
        <f t="shared" si="8"/>
        <v>4</v>
      </c>
      <c r="AY16" s="368" t="str">
        <f t="shared" si="30"/>
        <v>3</v>
      </c>
      <c r="AZ16" s="367">
        <f t="shared" si="9"/>
        <v>255</v>
      </c>
      <c r="BA16" s="369">
        <f t="shared" si="10"/>
        <v>0</v>
      </c>
      <c r="BB16" s="370" t="str">
        <f t="shared" si="31"/>
        <v>0</v>
      </c>
      <c r="BC16" s="42">
        <f t="shared" si="11"/>
        <v>255</v>
      </c>
      <c r="BD16" s="371">
        <f t="shared" si="12"/>
        <v>44</v>
      </c>
      <c r="BE16" s="372" t="str">
        <f t="shared" si="32"/>
        <v>1</v>
      </c>
      <c r="BF16" s="230">
        <f t="shared" si="13"/>
        <v>255</v>
      </c>
      <c r="BH16" s="373">
        <v>2</v>
      </c>
      <c r="BM16" s="230">
        <v>5</v>
      </c>
      <c r="BN16" s="474">
        <f t="shared" si="40"/>
        <v>0</v>
      </c>
      <c r="BO16" s="474">
        <f t="shared" si="41"/>
        <v>0</v>
      </c>
      <c r="BP16" s="474"/>
      <c r="BQ16" s="474"/>
      <c r="BR16" s="375">
        <f t="shared" si="14"/>
        <v>0</v>
      </c>
      <c r="BS16" s="405"/>
      <c r="BT16" s="474"/>
      <c r="BU16" s="375">
        <f t="shared" si="15"/>
        <v>0</v>
      </c>
      <c r="BV16" s="474"/>
      <c r="BW16" s="474"/>
      <c r="BX16" s="375">
        <f t="shared" si="16"/>
        <v>0</v>
      </c>
      <c r="BY16" s="474"/>
      <c r="BZ16" s="474"/>
      <c r="CA16" s="375">
        <f t="shared" si="17"/>
        <v>0</v>
      </c>
      <c r="CB16" s="474"/>
      <c r="CC16" s="474"/>
      <c r="CD16" s="375">
        <f t="shared" si="18"/>
        <v>0</v>
      </c>
      <c r="CE16" s="474"/>
      <c r="CF16" s="474"/>
      <c r="CG16" s="375">
        <f t="shared" si="19"/>
        <v>0</v>
      </c>
      <c r="CH16" s="378">
        <v>0</v>
      </c>
      <c r="CI16" s="379">
        <f t="shared" si="25"/>
        <v>0</v>
      </c>
      <c r="CJ16" s="380">
        <f t="shared" si="26"/>
        <v>0</v>
      </c>
      <c r="CK16" s="381" t="b">
        <f t="shared" si="27"/>
        <v>0</v>
      </c>
      <c r="CL16" s="382" t="str">
        <f t="shared" si="42"/>
        <v/>
      </c>
      <c r="CX16" s="395"/>
      <c r="CY16" s="395" t="e">
        <f>VLOOKUP(LARGE($C$27:$C$44,13),$C$27:$N$44,12,0)</f>
        <v>#NUM!</v>
      </c>
      <c r="CZ16" s="395" t="e">
        <f>VLOOKUP(LARGE($C$27:$C$44,13),$C$27:$N$44,12,0)</f>
        <v>#NUM!</v>
      </c>
      <c r="DA16" s="395" t="e">
        <f>VLOOKUP(LARGE($C$27:$C$44,13),$C$27:$N$44,12,0)</f>
        <v>#NUM!</v>
      </c>
    </row>
    <row r="17" spans="1:105" ht="18.75" thickTop="1" thickBot="1">
      <c r="A17" s="388"/>
      <c r="B17" s="388"/>
      <c r="C17" s="388"/>
      <c r="D17" s="388"/>
      <c r="E17" s="388"/>
      <c r="F17" s="388"/>
      <c r="G17" s="388"/>
      <c r="H17" s="388"/>
      <c r="I17" s="388"/>
      <c r="J17" s="388"/>
      <c r="K17" s="388"/>
      <c r="L17" s="388"/>
      <c r="M17" s="388"/>
      <c r="N17" s="388"/>
      <c r="O17" s="388"/>
      <c r="P17" s="388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61">
        <v>0</v>
      </c>
      <c r="AI17" s="404"/>
      <c r="AJ17" s="361">
        <v>0</v>
      </c>
      <c r="AK17" s="363">
        <f>$X$10</f>
        <v>0</v>
      </c>
      <c r="AL17" s="364"/>
      <c r="AM17" s="365">
        <f t="shared" si="0"/>
        <v>0</v>
      </c>
      <c r="AN17" s="366">
        <f t="shared" si="1"/>
        <v>0</v>
      </c>
      <c r="AO17" s="8" t="str">
        <f t="shared" si="20"/>
        <v>0x</v>
      </c>
      <c r="AP17" s="8" t="str">
        <f t="shared" si="21"/>
        <v>x</v>
      </c>
      <c r="AQ17" s="8">
        <f t="shared" si="22"/>
        <v>0</v>
      </c>
      <c r="AR17" s="8">
        <f t="shared" si="2"/>
        <v>1</v>
      </c>
      <c r="AS17" s="8">
        <f t="shared" si="3"/>
        <v>0</v>
      </c>
      <c r="AT17" s="8">
        <f t="shared" si="4"/>
        <v>1</v>
      </c>
      <c r="AU17" s="8" t="str">
        <f t="shared" si="5"/>
        <v>01</v>
      </c>
      <c r="AV17" s="8" t="str">
        <f t="shared" si="6"/>
        <v>01</v>
      </c>
      <c r="AW17" s="8">
        <f t="shared" si="7"/>
        <v>0</v>
      </c>
      <c r="AX17" s="367">
        <f t="shared" si="8"/>
        <v>4</v>
      </c>
      <c r="AY17" s="368" t="str">
        <f t="shared" si="30"/>
        <v>3</v>
      </c>
      <c r="AZ17" s="367">
        <f t="shared" si="9"/>
        <v>255</v>
      </c>
      <c r="BA17" s="369">
        <f t="shared" si="10"/>
        <v>0</v>
      </c>
      <c r="BB17" s="370" t="str">
        <f t="shared" si="31"/>
        <v>0</v>
      </c>
      <c r="BC17" s="42">
        <f t="shared" si="11"/>
        <v>255</v>
      </c>
      <c r="BD17" s="371">
        <f t="shared" si="12"/>
        <v>44</v>
      </c>
      <c r="BE17" s="372" t="str">
        <f t="shared" si="32"/>
        <v>1</v>
      </c>
      <c r="BF17" s="230">
        <f t="shared" si="13"/>
        <v>255</v>
      </c>
      <c r="BH17" s="373">
        <v>2</v>
      </c>
      <c r="BM17" s="230">
        <v>6</v>
      </c>
      <c r="BN17" s="474">
        <f t="shared" si="40"/>
        <v>0</v>
      </c>
      <c r="BO17" s="474">
        <f t="shared" si="41"/>
        <v>0</v>
      </c>
      <c r="BP17" s="474"/>
      <c r="BQ17" s="474"/>
      <c r="BR17" s="375">
        <f t="shared" si="14"/>
        <v>0</v>
      </c>
      <c r="BS17" s="405"/>
      <c r="BT17" s="474"/>
      <c r="BU17" s="375">
        <f t="shared" si="15"/>
        <v>0</v>
      </c>
      <c r="BV17" s="474"/>
      <c r="BW17" s="474"/>
      <c r="BX17" s="375">
        <f t="shared" si="16"/>
        <v>0</v>
      </c>
      <c r="BY17" s="474"/>
      <c r="BZ17" s="474"/>
      <c r="CA17" s="375">
        <f t="shared" si="17"/>
        <v>0</v>
      </c>
      <c r="CB17" s="474"/>
      <c r="CC17" s="474"/>
      <c r="CD17" s="375">
        <f t="shared" si="18"/>
        <v>0</v>
      </c>
      <c r="CE17" s="474"/>
      <c r="CF17" s="474"/>
      <c r="CG17" s="375">
        <f t="shared" si="19"/>
        <v>0</v>
      </c>
      <c r="CH17" s="378">
        <v>0</v>
      </c>
      <c r="CI17" s="379">
        <f t="shared" si="25"/>
        <v>0</v>
      </c>
      <c r="CJ17" s="380">
        <f t="shared" si="26"/>
        <v>0</v>
      </c>
      <c r="CK17" s="381" t="b">
        <f t="shared" si="27"/>
        <v>0</v>
      </c>
      <c r="CL17" s="382" t="str">
        <f t="shared" si="42"/>
        <v/>
      </c>
      <c r="CX17" s="395"/>
      <c r="CY17" s="395"/>
      <c r="CZ17" s="395" t="e">
        <f>VLOOKUP(LARGE($C$27:$C$44,14),$C$27:$N$44,12,0)</f>
        <v>#NUM!</v>
      </c>
      <c r="DA17" s="395" t="e">
        <f>VLOOKUP(LARGE($C$27:$C$44,14),$C$27:$N$44,12,0)</f>
        <v>#NUM!</v>
      </c>
    </row>
    <row r="18" spans="1:105" ht="18" thickBot="1">
      <c r="A18" s="388"/>
      <c r="B18" s="388"/>
      <c r="C18" s="388"/>
      <c r="D18" s="388"/>
      <c r="E18" s="388"/>
      <c r="F18" s="388"/>
      <c r="G18" s="388"/>
      <c r="H18" s="388"/>
      <c r="I18" s="388"/>
      <c r="J18" s="388"/>
      <c r="K18" s="388"/>
      <c r="L18" s="388"/>
      <c r="M18" s="388"/>
      <c r="N18" s="388"/>
      <c r="O18" s="388"/>
      <c r="P18" s="388"/>
      <c r="Q18" s="388"/>
      <c r="R18" s="388"/>
      <c r="S18" s="388"/>
      <c r="T18" s="388"/>
      <c r="U18" s="388"/>
      <c r="V18" s="388"/>
      <c r="W18" s="388"/>
      <c r="X18" s="388"/>
      <c r="Y18" s="388"/>
      <c r="Z18" s="388"/>
      <c r="AA18" s="388"/>
      <c r="AB18" s="388"/>
      <c r="AC18" s="388"/>
      <c r="AD18" s="388"/>
      <c r="AE18" s="388"/>
      <c r="AF18" s="388"/>
      <c r="AG18" s="388"/>
      <c r="AH18" s="361">
        <v>0</v>
      </c>
      <c r="AI18" s="404"/>
      <c r="AJ18" s="361">
        <v>0</v>
      </c>
      <c r="AK18" s="363">
        <f>$X$11</f>
        <v>0</v>
      </c>
      <c r="AL18" s="364"/>
      <c r="AM18" s="365">
        <f t="shared" si="0"/>
        <v>0</v>
      </c>
      <c r="AN18" s="366">
        <f t="shared" si="1"/>
        <v>0</v>
      </c>
      <c r="AO18" s="8" t="str">
        <f t="shared" si="20"/>
        <v>0x</v>
      </c>
      <c r="AP18" s="8" t="str">
        <f t="shared" si="21"/>
        <v>x</v>
      </c>
      <c r="AQ18" s="8">
        <f t="shared" si="22"/>
        <v>0</v>
      </c>
      <c r="AR18" s="8">
        <f t="shared" si="2"/>
        <v>1</v>
      </c>
      <c r="AS18" s="8">
        <f t="shared" si="3"/>
        <v>0</v>
      </c>
      <c r="AT18" s="8">
        <f t="shared" si="4"/>
        <v>1</v>
      </c>
      <c r="AU18" s="8" t="str">
        <f t="shared" si="5"/>
        <v>01</v>
      </c>
      <c r="AV18" s="8" t="str">
        <f t="shared" si="6"/>
        <v>01</v>
      </c>
      <c r="AW18" s="8">
        <f t="shared" si="7"/>
        <v>0</v>
      </c>
      <c r="AX18" s="367">
        <f t="shared" si="8"/>
        <v>4</v>
      </c>
      <c r="AY18" s="368" t="str">
        <f t="shared" si="30"/>
        <v>3</v>
      </c>
      <c r="AZ18" s="367">
        <f t="shared" si="9"/>
        <v>255</v>
      </c>
      <c r="BA18" s="369">
        <f t="shared" si="10"/>
        <v>0</v>
      </c>
      <c r="BB18" s="370" t="str">
        <f t="shared" si="31"/>
        <v>0</v>
      </c>
      <c r="BC18" s="42">
        <f t="shared" si="11"/>
        <v>255</v>
      </c>
      <c r="BD18" s="371">
        <f t="shared" si="12"/>
        <v>44</v>
      </c>
      <c r="BE18" s="372" t="str">
        <f t="shared" si="32"/>
        <v>1</v>
      </c>
      <c r="BF18" s="230">
        <f t="shared" si="13"/>
        <v>255</v>
      </c>
      <c r="BH18" s="373">
        <v>2</v>
      </c>
      <c r="BM18" s="230">
        <v>7</v>
      </c>
      <c r="BN18" s="474">
        <f t="shared" si="40"/>
        <v>0</v>
      </c>
      <c r="BO18" s="474">
        <f t="shared" si="41"/>
        <v>0</v>
      </c>
      <c r="BP18" s="474"/>
      <c r="BQ18" s="474"/>
      <c r="BR18" s="375">
        <f t="shared" si="14"/>
        <v>0</v>
      </c>
      <c r="BS18" s="405"/>
      <c r="BT18" s="474"/>
      <c r="BU18" s="375">
        <f t="shared" si="15"/>
        <v>0</v>
      </c>
      <c r="BV18" s="474"/>
      <c r="BW18" s="474"/>
      <c r="BX18" s="375">
        <f t="shared" si="16"/>
        <v>0</v>
      </c>
      <c r="BY18" s="474"/>
      <c r="BZ18" s="474"/>
      <c r="CA18" s="375">
        <f t="shared" si="17"/>
        <v>0</v>
      </c>
      <c r="CB18" s="474"/>
      <c r="CC18" s="474"/>
      <c r="CD18" s="375">
        <f t="shared" si="18"/>
        <v>0</v>
      </c>
      <c r="CE18" s="474"/>
      <c r="CF18" s="474"/>
      <c r="CG18" s="375">
        <f t="shared" si="19"/>
        <v>0</v>
      </c>
      <c r="DA18" s="395" t="e">
        <f>VLOOKUP(LARGE($C$27:$C$44,15),$C$27:$N$44,12,0)</f>
        <v>#NUM!</v>
      </c>
    </row>
    <row r="19" spans="1:105" ht="18" thickBot="1">
      <c r="A19" s="388"/>
      <c r="B19" s="388"/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  <c r="O19" s="388"/>
      <c r="P19" s="388"/>
      <c r="Q19" s="388"/>
      <c r="R19" s="388"/>
      <c r="S19" s="388"/>
      <c r="T19" s="388"/>
      <c r="U19" s="388"/>
      <c r="V19" s="388"/>
      <c r="W19" s="388"/>
      <c r="X19" s="388"/>
      <c r="Y19" s="388"/>
      <c r="Z19" s="388"/>
      <c r="AA19" s="388"/>
      <c r="AB19" s="388"/>
      <c r="AC19" s="388"/>
      <c r="AD19" s="388"/>
      <c r="AE19" s="388"/>
      <c r="AF19" s="388"/>
      <c r="AG19" s="388"/>
      <c r="AH19" s="361">
        <v>0</v>
      </c>
      <c r="AI19" s="362"/>
      <c r="AJ19" s="361">
        <v>0</v>
      </c>
      <c r="AK19" s="363" t="str">
        <f>$X$4</f>
        <v>Dieter</v>
      </c>
      <c r="AL19" s="364"/>
      <c r="AM19" s="365">
        <f t="shared" si="0"/>
        <v>0</v>
      </c>
      <c r="AN19" s="366">
        <f t="shared" si="1"/>
        <v>0</v>
      </c>
      <c r="AO19" s="8" t="str">
        <f t="shared" si="20"/>
        <v>Dieterx</v>
      </c>
      <c r="AP19" s="8" t="str">
        <f t="shared" si="21"/>
        <v>x</v>
      </c>
      <c r="AQ19" s="8" t="str">
        <f t="shared" si="22"/>
        <v>Dieter</v>
      </c>
      <c r="AR19" s="8">
        <f t="shared" si="2"/>
        <v>1</v>
      </c>
      <c r="AS19" s="8">
        <f t="shared" si="3"/>
        <v>0</v>
      </c>
      <c r="AT19" s="8">
        <f t="shared" si="4"/>
        <v>1</v>
      </c>
      <c r="AU19" s="8" t="str">
        <f t="shared" si="5"/>
        <v>Dieter1</v>
      </c>
      <c r="AV19" s="8" t="str">
        <f t="shared" si="6"/>
        <v>01</v>
      </c>
      <c r="AW19" s="8">
        <f t="shared" si="7"/>
        <v>0</v>
      </c>
      <c r="AX19" s="367">
        <f t="shared" si="8"/>
        <v>4</v>
      </c>
      <c r="AY19" s="368" t="str">
        <f t="shared" si="30"/>
        <v>3</v>
      </c>
      <c r="AZ19" s="367">
        <f t="shared" si="9"/>
        <v>255</v>
      </c>
      <c r="BA19" s="369">
        <f t="shared" si="10"/>
        <v>0</v>
      </c>
      <c r="BB19" s="370" t="str">
        <f t="shared" si="31"/>
        <v>0</v>
      </c>
      <c r="BC19" s="42">
        <f t="shared" si="11"/>
        <v>255</v>
      </c>
      <c r="BD19" s="371">
        <f t="shared" si="12"/>
        <v>44</v>
      </c>
      <c r="BE19" s="372" t="str">
        <f t="shared" si="32"/>
        <v>1</v>
      </c>
      <c r="BF19" s="230">
        <f t="shared" si="13"/>
        <v>255</v>
      </c>
      <c r="BH19" s="373">
        <v>2</v>
      </c>
      <c r="BM19" s="230">
        <v>8</v>
      </c>
      <c r="BN19" s="474">
        <f t="shared" si="40"/>
        <v>0</v>
      </c>
      <c r="BO19" s="474">
        <f t="shared" si="41"/>
        <v>0</v>
      </c>
      <c r="BP19" s="474"/>
      <c r="BQ19" s="474"/>
      <c r="BR19" s="375">
        <f t="shared" si="14"/>
        <v>0</v>
      </c>
      <c r="BS19" s="405"/>
      <c r="BT19" s="474"/>
      <c r="BU19" s="375">
        <f t="shared" si="15"/>
        <v>0</v>
      </c>
      <c r="BV19" s="474"/>
      <c r="BW19" s="474"/>
      <c r="BX19" s="375">
        <f t="shared" si="16"/>
        <v>0</v>
      </c>
      <c r="BY19" s="474"/>
      <c r="BZ19" s="474"/>
      <c r="CA19" s="375">
        <f t="shared" si="17"/>
        <v>0</v>
      </c>
      <c r="CB19" s="474"/>
      <c r="CC19" s="474"/>
      <c r="CD19" s="375">
        <f t="shared" si="18"/>
        <v>0</v>
      </c>
      <c r="CE19" s="474"/>
      <c r="CF19" s="474"/>
      <c r="CG19" s="375">
        <f t="shared" si="19"/>
        <v>0</v>
      </c>
    </row>
    <row r="20" spans="1:105" ht="16.5" customHeight="1" thickBot="1">
      <c r="A20" s="388"/>
      <c r="B20" s="388"/>
      <c r="C20" s="388"/>
      <c r="D20" s="388"/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8"/>
      <c r="AB20" s="388"/>
      <c r="AC20" s="388"/>
      <c r="AD20" s="388"/>
      <c r="AE20" s="388"/>
      <c r="AF20" s="388"/>
      <c r="AG20" s="388"/>
      <c r="AH20" s="361">
        <v>0</v>
      </c>
      <c r="AI20" s="362"/>
      <c r="AJ20" s="361">
        <v>0</v>
      </c>
      <c r="AK20" s="363" t="str">
        <f>$X$5</f>
        <v>Adde</v>
      </c>
      <c r="AL20" s="364"/>
      <c r="AM20" s="365">
        <f t="shared" si="0"/>
        <v>0</v>
      </c>
      <c r="AN20" s="366">
        <f t="shared" si="1"/>
        <v>0</v>
      </c>
      <c r="AO20" s="8" t="str">
        <f t="shared" si="20"/>
        <v>Addex</v>
      </c>
      <c r="AP20" s="8" t="str">
        <f t="shared" si="21"/>
        <v>x</v>
      </c>
      <c r="AQ20" s="8" t="str">
        <f t="shared" si="22"/>
        <v>Adde</v>
      </c>
      <c r="AR20" s="8">
        <f t="shared" si="2"/>
        <v>1</v>
      </c>
      <c r="AS20" s="8">
        <f t="shared" si="3"/>
        <v>0</v>
      </c>
      <c r="AT20" s="8">
        <f t="shared" si="4"/>
        <v>1</v>
      </c>
      <c r="AU20" s="8" t="str">
        <f t="shared" si="5"/>
        <v>Adde1</v>
      </c>
      <c r="AV20" s="8" t="str">
        <f t="shared" si="6"/>
        <v>01</v>
      </c>
      <c r="AW20" s="8">
        <f t="shared" si="7"/>
        <v>0</v>
      </c>
      <c r="AX20" s="367">
        <f t="shared" si="8"/>
        <v>4</v>
      </c>
      <c r="AY20" s="368" t="str">
        <f t="shared" si="30"/>
        <v>3</v>
      </c>
      <c r="AZ20" s="367">
        <f t="shared" si="9"/>
        <v>255</v>
      </c>
      <c r="BA20" s="369">
        <f t="shared" si="10"/>
        <v>0</v>
      </c>
      <c r="BB20" s="370" t="str">
        <f t="shared" si="31"/>
        <v>0</v>
      </c>
      <c r="BC20" s="42">
        <f t="shared" si="11"/>
        <v>255</v>
      </c>
      <c r="BD20" s="371">
        <f t="shared" si="12"/>
        <v>44</v>
      </c>
      <c r="BE20" s="372" t="str">
        <f t="shared" si="32"/>
        <v>1</v>
      </c>
      <c r="BF20" s="230">
        <f t="shared" si="13"/>
        <v>255</v>
      </c>
      <c r="BH20" s="373">
        <v>2</v>
      </c>
      <c r="BN20" s="474">
        <f>AH20</f>
        <v>0</v>
      </c>
      <c r="BO20" s="474">
        <f t="shared" si="41"/>
        <v>0</v>
      </c>
      <c r="BP20" s="474"/>
      <c r="BQ20" s="474"/>
      <c r="BR20" s="375">
        <f t="shared" si="14"/>
        <v>0</v>
      </c>
      <c r="BS20" s="405"/>
      <c r="BT20" s="474"/>
      <c r="BU20" s="375">
        <f t="shared" si="15"/>
        <v>0</v>
      </c>
      <c r="BV20" s="474"/>
      <c r="BW20" s="474"/>
      <c r="BX20" s="375">
        <f t="shared" si="16"/>
        <v>0</v>
      </c>
      <c r="BY20" s="474"/>
      <c r="BZ20" s="474"/>
      <c r="CA20" s="375">
        <f t="shared" si="17"/>
        <v>0</v>
      </c>
      <c r="CB20" s="474"/>
      <c r="CC20" s="474"/>
      <c r="CD20" s="375">
        <f t="shared" si="18"/>
        <v>0</v>
      </c>
      <c r="CE20" s="474"/>
      <c r="CF20" s="474"/>
      <c r="CG20" s="375">
        <f t="shared" si="19"/>
        <v>0</v>
      </c>
    </row>
    <row r="21" spans="1:105" ht="18.75" customHeight="1" thickBot="1">
      <c r="A21" s="388"/>
      <c r="B21" s="388"/>
      <c r="C21" s="388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388"/>
      <c r="AE21" s="388"/>
      <c r="AF21" s="388"/>
      <c r="AG21" s="388"/>
      <c r="AH21" s="361">
        <v>0</v>
      </c>
      <c r="AI21" s="362"/>
      <c r="AJ21" s="361">
        <v>0</v>
      </c>
      <c r="AK21" s="363">
        <f>$X$6</f>
        <v>0</v>
      </c>
      <c r="AL21" s="364"/>
      <c r="AM21" s="365">
        <f t="shared" si="0"/>
        <v>0</v>
      </c>
      <c r="AN21" s="366">
        <f t="shared" si="1"/>
        <v>0</v>
      </c>
      <c r="AO21" s="8" t="str">
        <f t="shared" si="20"/>
        <v>0x</v>
      </c>
      <c r="AP21" s="8" t="str">
        <f t="shared" si="21"/>
        <v>x</v>
      </c>
      <c r="AQ21" s="8">
        <f t="shared" si="22"/>
        <v>0</v>
      </c>
      <c r="AR21" s="8">
        <f t="shared" si="2"/>
        <v>1</v>
      </c>
      <c r="AS21" s="8">
        <f t="shared" si="3"/>
        <v>0</v>
      </c>
      <c r="AT21" s="8">
        <f t="shared" si="4"/>
        <v>1</v>
      </c>
      <c r="AU21" s="8" t="str">
        <f t="shared" si="5"/>
        <v>01</v>
      </c>
      <c r="AV21" s="8" t="str">
        <f t="shared" si="6"/>
        <v>01</v>
      </c>
      <c r="AW21" s="8">
        <f t="shared" si="7"/>
        <v>0</v>
      </c>
      <c r="AX21" s="367"/>
      <c r="AY21" s="367"/>
      <c r="AZ21" s="367"/>
      <c r="BB21" s="406"/>
      <c r="BC21" s="406"/>
      <c r="BH21" s="373">
        <v>3</v>
      </c>
      <c r="BM21" s="230">
        <v>1</v>
      </c>
      <c r="BN21" s="374">
        <f>AH21</f>
        <v>0</v>
      </c>
      <c r="BO21" s="374">
        <f t="shared" si="41"/>
        <v>0</v>
      </c>
      <c r="BP21" s="374"/>
      <c r="BQ21" s="374"/>
      <c r="BR21" s="375">
        <f t="shared" si="14"/>
        <v>0</v>
      </c>
      <c r="BS21" s="376"/>
      <c r="BT21" s="374"/>
      <c r="BU21" s="375">
        <f t="shared" si="15"/>
        <v>0</v>
      </c>
      <c r="BV21" s="374"/>
      <c r="BW21" s="374"/>
      <c r="BX21" s="375">
        <f t="shared" si="16"/>
        <v>0</v>
      </c>
      <c r="BY21" s="374"/>
      <c r="BZ21" s="374"/>
      <c r="CA21" s="375">
        <f t="shared" si="17"/>
        <v>0</v>
      </c>
      <c r="CB21" s="374"/>
      <c r="CC21" s="374"/>
      <c r="CD21" s="375">
        <f t="shared" si="18"/>
        <v>0</v>
      </c>
      <c r="CE21" s="374"/>
      <c r="CF21" s="374"/>
      <c r="CG21" s="375">
        <f t="shared" si="19"/>
        <v>0</v>
      </c>
    </row>
    <row r="22" spans="1:105" ht="18" thickBot="1">
      <c r="A22" s="388"/>
      <c r="B22" s="388"/>
      <c r="C22" s="388"/>
      <c r="D22" s="388"/>
      <c r="E22" s="388"/>
      <c r="F22" s="388"/>
      <c r="G22" s="388"/>
      <c r="H22" s="388"/>
      <c r="I22" s="388"/>
      <c r="J22" s="388"/>
      <c r="K22" s="388"/>
      <c r="L22" s="388"/>
      <c r="M22" s="388"/>
      <c r="N22" s="388"/>
      <c r="O22" s="388"/>
      <c r="P22" s="388"/>
      <c r="Q22" s="388"/>
      <c r="R22" s="388"/>
      <c r="S22" s="388"/>
      <c r="T22" s="388"/>
      <c r="U22" s="388"/>
      <c r="V22" s="388"/>
      <c r="W22" s="388"/>
      <c r="X22" s="388"/>
      <c r="Y22" s="388"/>
      <c r="Z22" s="388"/>
      <c r="AA22" s="388"/>
      <c r="AB22" s="388"/>
      <c r="AC22" s="388"/>
      <c r="AD22" s="388"/>
      <c r="AE22" s="388"/>
      <c r="AF22" s="388"/>
      <c r="AG22" s="388"/>
      <c r="AH22" s="361">
        <v>0</v>
      </c>
      <c r="AI22" s="362"/>
      <c r="AJ22" s="361">
        <v>0</v>
      </c>
      <c r="AK22" s="363">
        <f>$X$7</f>
        <v>0</v>
      </c>
      <c r="AL22" s="364"/>
      <c r="AM22" s="365">
        <f t="shared" si="0"/>
        <v>0</v>
      </c>
      <c r="AN22" s="366">
        <f t="shared" si="1"/>
        <v>0</v>
      </c>
      <c r="AO22" s="8" t="str">
        <f t="shared" si="20"/>
        <v>0x</v>
      </c>
      <c r="AP22" s="8" t="str">
        <f t="shared" si="21"/>
        <v>x</v>
      </c>
      <c r="AQ22" s="8">
        <f t="shared" si="22"/>
        <v>0</v>
      </c>
      <c r="AR22" s="8">
        <f t="shared" si="2"/>
        <v>1</v>
      </c>
      <c r="AS22" s="8">
        <f t="shared" si="3"/>
        <v>0</v>
      </c>
      <c r="AT22" s="8">
        <f t="shared" si="4"/>
        <v>1</v>
      </c>
      <c r="AU22" s="8" t="str">
        <f t="shared" si="5"/>
        <v>01</v>
      </c>
      <c r="AV22" s="8" t="str">
        <f t="shared" si="6"/>
        <v>01</v>
      </c>
      <c r="AW22" s="8">
        <f t="shared" si="7"/>
        <v>0</v>
      </c>
      <c r="AX22" s="367"/>
      <c r="AY22" s="367"/>
      <c r="AZ22" s="367"/>
      <c r="BB22" s="406"/>
      <c r="BC22" s="406"/>
      <c r="BH22" s="373">
        <v>3</v>
      </c>
      <c r="BM22" s="230">
        <v>2</v>
      </c>
      <c r="BN22" s="374">
        <f t="shared" ref="BN22:BN28" si="45">AH22</f>
        <v>0</v>
      </c>
      <c r="BO22" s="374">
        <f t="shared" si="41"/>
        <v>0</v>
      </c>
      <c r="BP22" s="374"/>
      <c r="BQ22" s="374"/>
      <c r="BR22" s="375">
        <f t="shared" si="14"/>
        <v>0</v>
      </c>
      <c r="BS22" s="376"/>
      <c r="BT22" s="374"/>
      <c r="BU22" s="375">
        <f t="shared" si="15"/>
        <v>0</v>
      </c>
      <c r="BV22" s="374"/>
      <c r="BW22" s="374"/>
      <c r="BX22" s="375">
        <f t="shared" si="16"/>
        <v>0</v>
      </c>
      <c r="BY22" s="374"/>
      <c r="BZ22" s="374"/>
      <c r="CA22" s="375">
        <f t="shared" si="17"/>
        <v>0</v>
      </c>
      <c r="CB22" s="374"/>
      <c r="CC22" s="374"/>
      <c r="CD22" s="375">
        <f t="shared" si="18"/>
        <v>0</v>
      </c>
      <c r="CE22" s="374"/>
      <c r="CF22" s="374"/>
      <c r="CG22" s="375">
        <f t="shared" si="19"/>
        <v>0</v>
      </c>
    </row>
    <row r="23" spans="1:105" ht="18" thickBot="1">
      <c r="A23" s="407"/>
      <c r="B23" s="408"/>
      <c r="C23" s="409"/>
      <c r="D23" s="410"/>
      <c r="E23" s="410"/>
      <c r="F23" s="410"/>
      <c r="G23" s="410"/>
      <c r="H23" s="411"/>
      <c r="I23" s="412"/>
      <c r="J23" s="413"/>
      <c r="K23" s="410"/>
      <c r="L23" s="414"/>
      <c r="M23" s="414"/>
      <c r="N23" s="414"/>
      <c r="O23" s="414"/>
      <c r="P23" s="414"/>
      <c r="Q23" s="414"/>
      <c r="R23" s="415"/>
      <c r="S23" s="407"/>
      <c r="T23" s="407"/>
      <c r="U23" s="407"/>
      <c r="V23" s="407"/>
      <c r="W23" s="407"/>
      <c r="X23" s="407"/>
      <c r="Y23" s="407"/>
      <c r="Z23" s="407"/>
      <c r="AA23" s="407"/>
      <c r="AB23" s="407"/>
      <c r="AC23" s="407"/>
      <c r="AD23" s="407"/>
      <c r="AE23" s="407"/>
      <c r="AF23" s="407"/>
      <c r="AG23" s="407"/>
      <c r="AH23" s="361">
        <v>0</v>
      </c>
      <c r="AI23" s="362"/>
      <c r="AJ23" s="361">
        <v>0</v>
      </c>
      <c r="AK23" s="363">
        <f>$X$8</f>
        <v>0</v>
      </c>
      <c r="AL23" s="364"/>
      <c r="AM23" s="365">
        <f t="shared" si="0"/>
        <v>0</v>
      </c>
      <c r="AN23" s="366">
        <f t="shared" si="1"/>
        <v>0</v>
      </c>
      <c r="AO23" s="8" t="str">
        <f t="shared" si="20"/>
        <v>0x</v>
      </c>
      <c r="AP23" s="8" t="str">
        <f t="shared" si="21"/>
        <v>x</v>
      </c>
      <c r="AQ23" s="8">
        <f t="shared" si="22"/>
        <v>0</v>
      </c>
      <c r="AR23" s="8">
        <f t="shared" si="2"/>
        <v>1</v>
      </c>
      <c r="AS23" s="8">
        <f t="shared" si="3"/>
        <v>0</v>
      </c>
      <c r="AT23" s="8">
        <f t="shared" si="4"/>
        <v>1</v>
      </c>
      <c r="AU23" s="8" t="str">
        <f t="shared" si="5"/>
        <v>01</v>
      </c>
      <c r="AV23" s="8" t="str">
        <f t="shared" si="6"/>
        <v>01</v>
      </c>
      <c r="AW23" s="8">
        <f t="shared" si="7"/>
        <v>0</v>
      </c>
      <c r="AX23" s="367"/>
      <c r="AY23" s="367"/>
      <c r="AZ23" s="367"/>
      <c r="BB23" s="406"/>
      <c r="BC23" s="406"/>
      <c r="BH23" s="373">
        <v>3</v>
      </c>
      <c r="BM23" s="230">
        <v>3</v>
      </c>
      <c r="BN23" s="374">
        <f t="shared" si="45"/>
        <v>0</v>
      </c>
      <c r="BO23" s="374">
        <f t="shared" si="41"/>
        <v>0</v>
      </c>
      <c r="BP23" s="374"/>
      <c r="BQ23" s="374"/>
      <c r="BR23" s="375">
        <f t="shared" si="14"/>
        <v>0</v>
      </c>
      <c r="BS23" s="376"/>
      <c r="BT23" s="374"/>
      <c r="BU23" s="375">
        <f t="shared" si="15"/>
        <v>0</v>
      </c>
      <c r="BV23" s="374"/>
      <c r="BW23" s="374"/>
      <c r="BX23" s="375">
        <f t="shared" si="16"/>
        <v>0</v>
      </c>
      <c r="BY23" s="374"/>
      <c r="BZ23" s="374"/>
      <c r="CA23" s="375">
        <f t="shared" si="17"/>
        <v>0</v>
      </c>
      <c r="CB23" s="374"/>
      <c r="CC23" s="374"/>
      <c r="CD23" s="375">
        <f t="shared" si="18"/>
        <v>0</v>
      </c>
      <c r="CE23" s="374"/>
      <c r="CF23" s="374"/>
      <c r="CG23" s="375">
        <f t="shared" si="19"/>
        <v>0</v>
      </c>
    </row>
    <row r="24" spans="1:105" ht="18" thickBot="1">
      <c r="A24" s="416"/>
      <c r="B24" s="417"/>
      <c r="C24" s="417"/>
      <c r="D24" s="418"/>
      <c r="E24" s="418"/>
      <c r="F24" s="418"/>
      <c r="G24" s="418"/>
      <c r="H24" s="418"/>
      <c r="I24" s="418"/>
      <c r="J24" s="418"/>
      <c r="K24" s="419">
        <f t="shared" ref="K24:Q24" si="46">SUM(K5:K22)</f>
        <v>0</v>
      </c>
      <c r="L24" s="419">
        <f t="shared" si="46"/>
        <v>0</v>
      </c>
      <c r="M24" s="419">
        <f t="shared" si="46"/>
        <v>24</v>
      </c>
      <c r="N24" s="419">
        <f t="shared" si="46"/>
        <v>0</v>
      </c>
      <c r="O24" s="419">
        <f t="shared" si="46"/>
        <v>0</v>
      </c>
      <c r="P24" s="419">
        <f t="shared" si="46"/>
        <v>0</v>
      </c>
      <c r="Q24" s="419">
        <f t="shared" si="46"/>
        <v>0</v>
      </c>
      <c r="R24" s="418"/>
      <c r="S24" s="337"/>
      <c r="T24" s="337"/>
      <c r="U24" s="337"/>
      <c r="V24" s="337"/>
      <c r="W24" s="407"/>
      <c r="X24" s="407"/>
      <c r="Y24" s="407"/>
      <c r="Z24" s="407"/>
      <c r="AA24" s="407"/>
      <c r="AB24" s="407"/>
      <c r="AC24" s="407"/>
      <c r="AD24" s="407"/>
      <c r="AE24" s="407"/>
      <c r="AF24" s="407"/>
      <c r="AG24" s="407"/>
      <c r="AH24" s="361">
        <v>0</v>
      </c>
      <c r="AI24" s="362"/>
      <c r="AJ24" s="361">
        <v>0</v>
      </c>
      <c r="AK24" s="363">
        <f>$X$9</f>
        <v>0</v>
      </c>
      <c r="AL24" s="364"/>
      <c r="AM24" s="365">
        <f t="shared" si="0"/>
        <v>0</v>
      </c>
      <c r="AN24" s="366">
        <f t="shared" si="1"/>
        <v>0</v>
      </c>
      <c r="AO24" s="8" t="str">
        <f t="shared" si="20"/>
        <v>0x</v>
      </c>
      <c r="AP24" s="8" t="str">
        <f t="shared" si="21"/>
        <v>x</v>
      </c>
      <c r="AQ24" s="8">
        <f t="shared" si="22"/>
        <v>0</v>
      </c>
      <c r="AR24" s="8">
        <f t="shared" si="2"/>
        <v>1</v>
      </c>
      <c r="AS24" s="8">
        <f t="shared" si="3"/>
        <v>0</v>
      </c>
      <c r="AT24" s="8">
        <f t="shared" si="4"/>
        <v>1</v>
      </c>
      <c r="AU24" s="8" t="str">
        <f t="shared" si="5"/>
        <v>01</v>
      </c>
      <c r="AV24" s="8" t="str">
        <f t="shared" si="6"/>
        <v>01</v>
      </c>
      <c r="AW24" s="8">
        <f t="shared" si="7"/>
        <v>0</v>
      </c>
      <c r="AX24" s="230">
        <v>3</v>
      </c>
      <c r="BB24" s="230">
        <v>0</v>
      </c>
      <c r="BE24" s="230">
        <v>1</v>
      </c>
      <c r="BH24" s="373">
        <v>3</v>
      </c>
      <c r="BM24" s="230">
        <v>4</v>
      </c>
      <c r="BN24" s="374">
        <f t="shared" si="45"/>
        <v>0</v>
      </c>
      <c r="BO24" s="374">
        <f t="shared" si="41"/>
        <v>0</v>
      </c>
      <c r="BP24" s="374"/>
      <c r="BQ24" s="374"/>
      <c r="BR24" s="375">
        <f t="shared" si="14"/>
        <v>0</v>
      </c>
      <c r="BS24" s="376"/>
      <c r="BT24" s="374"/>
      <c r="BU24" s="375">
        <f t="shared" si="15"/>
        <v>0</v>
      </c>
      <c r="BV24" s="374"/>
      <c r="BW24" s="374"/>
      <c r="BX24" s="375">
        <f t="shared" si="16"/>
        <v>0</v>
      </c>
      <c r="BY24" s="374"/>
      <c r="BZ24" s="374"/>
      <c r="CA24" s="375">
        <f t="shared" si="17"/>
        <v>0</v>
      </c>
      <c r="CB24" s="374"/>
      <c r="CC24" s="374"/>
      <c r="CD24" s="375">
        <f t="shared" si="18"/>
        <v>0</v>
      </c>
      <c r="CE24" s="374"/>
      <c r="CF24" s="374"/>
      <c r="CG24" s="375">
        <f t="shared" si="19"/>
        <v>0</v>
      </c>
    </row>
    <row r="25" spans="1:105" ht="18" thickBot="1">
      <c r="A25" s="416"/>
      <c r="B25" s="418"/>
      <c r="C25" s="418">
        <v>1</v>
      </c>
      <c r="D25" s="418">
        <v>2</v>
      </c>
      <c r="E25" s="418">
        <v>3</v>
      </c>
      <c r="F25" s="418">
        <v>4</v>
      </c>
      <c r="G25" s="418">
        <v>5</v>
      </c>
      <c r="H25" s="418">
        <v>6</v>
      </c>
      <c r="I25" s="418">
        <v>7</v>
      </c>
      <c r="J25" s="418">
        <v>8</v>
      </c>
      <c r="K25" s="418">
        <v>9</v>
      </c>
      <c r="L25" s="418">
        <v>10</v>
      </c>
      <c r="M25" s="418">
        <v>11</v>
      </c>
      <c r="N25" s="418">
        <v>12</v>
      </c>
      <c r="O25" s="418"/>
      <c r="P25" s="418"/>
      <c r="Q25" s="418" t="s">
        <v>436</v>
      </c>
      <c r="R25" s="418"/>
      <c r="S25" s="337"/>
      <c r="T25" s="337" t="s">
        <v>437</v>
      </c>
      <c r="U25" s="337"/>
      <c r="V25" s="337"/>
      <c r="W25" s="420"/>
      <c r="X25" s="420"/>
      <c r="Y25" s="420"/>
      <c r="Z25" s="420"/>
      <c r="AA25" s="420"/>
      <c r="AB25" s="420"/>
      <c r="AC25" s="420"/>
      <c r="AD25" s="420"/>
      <c r="AE25" s="420"/>
      <c r="AF25" s="420"/>
      <c r="AG25" s="420"/>
      <c r="AH25" s="361">
        <v>0</v>
      </c>
      <c r="AI25" s="362"/>
      <c r="AJ25" s="361">
        <v>0</v>
      </c>
      <c r="AK25" s="363">
        <f>$X$10</f>
        <v>0</v>
      </c>
      <c r="AL25" s="421"/>
      <c r="AM25" s="422">
        <f t="shared" si="0"/>
        <v>0</v>
      </c>
      <c r="AN25" s="423">
        <f t="shared" si="1"/>
        <v>0</v>
      </c>
      <c r="AO25" s="8" t="str">
        <f t="shared" si="20"/>
        <v>0x</v>
      </c>
      <c r="AP25" s="8" t="str">
        <f t="shared" si="21"/>
        <v>x</v>
      </c>
      <c r="AQ25" s="8">
        <f t="shared" si="22"/>
        <v>0</v>
      </c>
      <c r="AR25" s="8">
        <f t="shared" si="2"/>
        <v>1</v>
      </c>
      <c r="AS25" s="8">
        <f t="shared" si="3"/>
        <v>0</v>
      </c>
      <c r="AT25" s="8">
        <f t="shared" si="4"/>
        <v>1</v>
      </c>
      <c r="AU25" s="8" t="str">
        <f t="shared" si="5"/>
        <v>01</v>
      </c>
      <c r="AV25" s="8" t="str">
        <f t="shared" si="6"/>
        <v>01</v>
      </c>
      <c r="AW25" s="8">
        <f t="shared" si="7"/>
        <v>0</v>
      </c>
      <c r="AX25" s="424"/>
      <c r="AY25" s="424"/>
      <c r="AZ25" s="424"/>
      <c r="BA25" s="424"/>
      <c r="BB25" s="424"/>
      <c r="BC25" s="424"/>
      <c r="BD25" s="424"/>
      <c r="BE25" s="424"/>
      <c r="BF25" s="424"/>
      <c r="BG25" s="424"/>
      <c r="BH25" s="425">
        <v>3</v>
      </c>
      <c r="BI25" s="426"/>
      <c r="BJ25" s="424"/>
      <c r="BK25" s="426"/>
      <c r="BL25" s="424"/>
      <c r="BM25" s="424">
        <v>5</v>
      </c>
      <c r="BN25" s="427">
        <f t="shared" si="45"/>
        <v>0</v>
      </c>
      <c r="BO25" s="427">
        <f t="shared" si="41"/>
        <v>0</v>
      </c>
      <c r="BP25" s="427"/>
      <c r="BQ25" s="427"/>
      <c r="BR25" s="428">
        <f t="shared" si="14"/>
        <v>0</v>
      </c>
      <c r="BS25" s="429"/>
      <c r="BT25" s="427"/>
      <c r="BU25" s="428">
        <f t="shared" si="15"/>
        <v>0</v>
      </c>
      <c r="BV25" s="427"/>
      <c r="BW25" s="427"/>
      <c r="BX25" s="428">
        <f t="shared" si="16"/>
        <v>0</v>
      </c>
      <c r="BY25" s="427"/>
      <c r="BZ25" s="427"/>
      <c r="CA25" s="428">
        <f t="shared" si="17"/>
        <v>0</v>
      </c>
      <c r="CB25" s="427"/>
      <c r="CC25" s="427"/>
      <c r="CD25" s="428">
        <f t="shared" si="18"/>
        <v>0</v>
      </c>
      <c r="CE25" s="427"/>
      <c r="CF25" s="427"/>
      <c r="CG25" s="428">
        <f t="shared" si="19"/>
        <v>0</v>
      </c>
      <c r="CH25" s="424"/>
      <c r="CI25" s="424"/>
      <c r="CJ25" s="424"/>
      <c r="CK25" s="424"/>
      <c r="CL25" s="424"/>
      <c r="CM25" s="430"/>
      <c r="CN25" s="430"/>
      <c r="CO25" s="430"/>
      <c r="CP25" s="430"/>
    </row>
    <row r="26" spans="1:105" ht="18" thickBot="1">
      <c r="A26" s="416"/>
      <c r="B26" s="337"/>
      <c r="C26" s="431" t="s">
        <v>475</v>
      </c>
      <c r="D26" s="337" t="s">
        <v>457</v>
      </c>
      <c r="E26" s="337"/>
      <c r="F26" s="337"/>
      <c r="G26" s="431" t="s">
        <v>464</v>
      </c>
      <c r="H26" s="431" t="s">
        <v>467</v>
      </c>
      <c r="I26" s="431" t="s">
        <v>468</v>
      </c>
      <c r="J26" s="431" t="s">
        <v>469</v>
      </c>
      <c r="K26" s="431" t="s">
        <v>461</v>
      </c>
      <c r="L26" s="431" t="s">
        <v>476</v>
      </c>
      <c r="M26" s="431" t="s">
        <v>471</v>
      </c>
      <c r="N26" s="431" t="s">
        <v>5</v>
      </c>
      <c r="O26" s="431" t="s">
        <v>475</v>
      </c>
      <c r="P26" s="431" t="s">
        <v>475</v>
      </c>
      <c r="Q26" s="431" t="s">
        <v>467</v>
      </c>
      <c r="R26" s="431" t="s">
        <v>468</v>
      </c>
      <c r="S26" s="431" t="s">
        <v>469</v>
      </c>
      <c r="T26" s="431" t="s">
        <v>467</v>
      </c>
      <c r="U26" s="431" t="s">
        <v>468</v>
      </c>
      <c r="V26" s="431" t="s">
        <v>469</v>
      </c>
      <c r="W26" s="420"/>
      <c r="X26" s="420"/>
      <c r="Y26" s="420"/>
      <c r="Z26" s="420"/>
      <c r="AA26" s="420"/>
      <c r="AB26" s="420"/>
      <c r="AC26" s="420"/>
      <c r="AD26" s="420"/>
      <c r="AE26" s="420"/>
      <c r="AF26" s="420"/>
      <c r="AG26" s="420"/>
      <c r="AH26" s="361">
        <v>0</v>
      </c>
      <c r="AI26" s="362"/>
      <c r="AJ26" s="361">
        <v>0</v>
      </c>
      <c r="AK26" s="363">
        <f>$X$11</f>
        <v>0</v>
      </c>
      <c r="AL26" s="421"/>
      <c r="AM26" s="422">
        <f t="shared" si="0"/>
        <v>0</v>
      </c>
      <c r="AN26" s="423">
        <f t="shared" si="1"/>
        <v>0</v>
      </c>
      <c r="AO26" s="8" t="str">
        <f t="shared" si="20"/>
        <v>0x</v>
      </c>
      <c r="AP26" s="8" t="str">
        <f t="shared" si="21"/>
        <v>x</v>
      </c>
      <c r="AQ26" s="8">
        <f t="shared" si="22"/>
        <v>0</v>
      </c>
      <c r="AR26" s="8">
        <f t="shared" si="2"/>
        <v>1</v>
      </c>
      <c r="AS26" s="8">
        <f t="shared" si="3"/>
        <v>0</v>
      </c>
      <c r="AT26" s="8">
        <f t="shared" si="4"/>
        <v>1</v>
      </c>
      <c r="AU26" s="8" t="str">
        <f t="shared" si="5"/>
        <v>01</v>
      </c>
      <c r="AV26" s="8" t="str">
        <f t="shared" si="6"/>
        <v>01</v>
      </c>
      <c r="AW26" s="8">
        <f t="shared" si="7"/>
        <v>0</v>
      </c>
      <c r="AX26" s="424"/>
      <c r="AY26" s="424"/>
      <c r="AZ26" s="424"/>
      <c r="BA26" s="424"/>
      <c r="BB26" s="424"/>
      <c r="BC26" s="424"/>
      <c r="BD26" s="424"/>
      <c r="BE26" s="424"/>
      <c r="BF26" s="424"/>
      <c r="BG26" s="424"/>
      <c r="BH26" s="425">
        <v>3</v>
      </c>
      <c r="BI26" s="426"/>
      <c r="BJ26" s="424"/>
      <c r="BK26" s="426"/>
      <c r="BL26" s="424"/>
      <c r="BM26" s="424">
        <v>6</v>
      </c>
      <c r="BN26" s="427">
        <f t="shared" si="45"/>
        <v>0</v>
      </c>
      <c r="BO26" s="427">
        <f t="shared" si="41"/>
        <v>0</v>
      </c>
      <c r="BP26" s="427"/>
      <c r="BQ26" s="427"/>
      <c r="BR26" s="428">
        <f t="shared" si="14"/>
        <v>0</v>
      </c>
      <c r="BS26" s="429"/>
      <c r="BT26" s="427"/>
      <c r="BU26" s="428">
        <f t="shared" si="15"/>
        <v>0</v>
      </c>
      <c r="BV26" s="427"/>
      <c r="BW26" s="427"/>
      <c r="BX26" s="428">
        <f t="shared" si="16"/>
        <v>0</v>
      </c>
      <c r="BY26" s="427"/>
      <c r="BZ26" s="427"/>
      <c r="CA26" s="428">
        <f t="shared" si="17"/>
        <v>0</v>
      </c>
      <c r="CB26" s="427"/>
      <c r="CC26" s="427"/>
      <c r="CD26" s="428">
        <f t="shared" si="18"/>
        <v>0</v>
      </c>
      <c r="CE26" s="427"/>
      <c r="CF26" s="427"/>
      <c r="CG26" s="428">
        <f t="shared" si="19"/>
        <v>0</v>
      </c>
      <c r="CH26" s="424"/>
      <c r="CI26" s="424"/>
      <c r="CJ26" s="424"/>
      <c r="CK26" s="424"/>
      <c r="CL26" s="424"/>
      <c r="CM26" s="430"/>
      <c r="CN26" s="430"/>
      <c r="CO26" s="430"/>
      <c r="CP26" s="430"/>
    </row>
    <row r="27" spans="1:105" ht="18.75" customHeight="1" thickBot="1">
      <c r="A27" s="416"/>
      <c r="B27" s="337"/>
      <c r="C27" s="337">
        <f>O27+1</f>
        <v>8421</v>
      </c>
      <c r="D27" s="337" t="str">
        <f>Y4</f>
        <v>Dieter</v>
      </c>
      <c r="E27" s="337"/>
      <c r="F27" s="337"/>
      <c r="G27" s="337">
        <f t="shared" ref="G27:L29" si="47">Z4</f>
        <v>8</v>
      </c>
      <c r="H27" s="337">
        <f t="shared" si="47"/>
        <v>0</v>
      </c>
      <c r="I27" s="337">
        <f t="shared" si="47"/>
        <v>8</v>
      </c>
      <c r="J27" s="337">
        <f t="shared" si="47"/>
        <v>0</v>
      </c>
      <c r="K27" s="337">
        <f t="shared" si="47"/>
        <v>0</v>
      </c>
      <c r="L27" s="337">
        <f t="shared" si="47"/>
        <v>0</v>
      </c>
      <c r="M27" s="337">
        <f>K27-L27</f>
        <v>0</v>
      </c>
      <c r="N27" s="337">
        <f>AG4</f>
        <v>135</v>
      </c>
      <c r="O27" s="337">
        <f>(RANK(N27,$N$27:$N$46,1)*8000)+(RANK(M27,$M$27:$M$46,1)*400)+(RANK(K27,$K$27:$K$46,1)*20)</f>
        <v>8420</v>
      </c>
      <c r="P27" s="337">
        <f>O27+1</f>
        <v>8421</v>
      </c>
      <c r="Q27" s="337">
        <f>AX3</f>
        <v>0</v>
      </c>
      <c r="R27" s="337">
        <f>BD3</f>
        <v>8</v>
      </c>
      <c r="S27" s="337">
        <f t="shared" ref="S27:T29" si="48">AZ3</f>
        <v>0</v>
      </c>
      <c r="T27" s="337">
        <f t="shared" si="48"/>
        <v>0</v>
      </c>
      <c r="U27" s="337">
        <f>BF3</f>
        <v>0</v>
      </c>
      <c r="V27" s="337">
        <f>BC3</f>
        <v>0</v>
      </c>
      <c r="W27" s="420"/>
      <c r="X27" s="420"/>
      <c r="Y27" s="420"/>
      <c r="Z27" s="420"/>
      <c r="AA27" s="420"/>
      <c r="AB27" s="420"/>
      <c r="AC27" s="420"/>
      <c r="AD27" s="420"/>
      <c r="AE27" s="420"/>
      <c r="AF27" s="420"/>
      <c r="AG27" s="420"/>
      <c r="AH27" s="361">
        <v>0</v>
      </c>
      <c r="AI27" s="404"/>
      <c r="AJ27" s="361">
        <v>0</v>
      </c>
      <c r="AK27" s="363" t="str">
        <f>$X$4</f>
        <v>Dieter</v>
      </c>
      <c r="AL27" s="421"/>
      <c r="AM27" s="422">
        <f t="shared" si="0"/>
        <v>0</v>
      </c>
      <c r="AN27" s="423">
        <f t="shared" si="1"/>
        <v>0</v>
      </c>
      <c r="AO27" s="8" t="str">
        <f t="shared" si="20"/>
        <v>Dieterx</v>
      </c>
      <c r="AP27" s="8" t="str">
        <f t="shared" si="21"/>
        <v>x</v>
      </c>
      <c r="AQ27" s="8" t="str">
        <f t="shared" si="22"/>
        <v>Dieter</v>
      </c>
      <c r="AR27" s="8">
        <f t="shared" si="2"/>
        <v>1</v>
      </c>
      <c r="AS27" s="8">
        <f t="shared" si="3"/>
        <v>0</v>
      </c>
      <c r="AT27" s="8">
        <f t="shared" si="4"/>
        <v>1</v>
      </c>
      <c r="AU27" s="8" t="str">
        <f t="shared" si="5"/>
        <v>Dieter1</v>
      </c>
      <c r="AV27" s="8" t="str">
        <f t="shared" si="6"/>
        <v>01</v>
      </c>
      <c r="AW27" s="8">
        <f t="shared" si="7"/>
        <v>0</v>
      </c>
      <c r="AX27" s="424"/>
      <c r="AY27" s="424"/>
      <c r="AZ27" s="424"/>
      <c r="BA27" s="424"/>
      <c r="BB27" s="424"/>
      <c r="BC27" s="424"/>
      <c r="BD27" s="424"/>
      <c r="BE27" s="424"/>
      <c r="BF27" s="424"/>
      <c r="BG27" s="424"/>
      <c r="BH27" s="425">
        <v>3</v>
      </c>
      <c r="BI27" s="426"/>
      <c r="BJ27" s="424"/>
      <c r="BK27" s="426"/>
      <c r="BL27" s="424"/>
      <c r="BM27" s="424">
        <v>7</v>
      </c>
      <c r="BN27" s="427">
        <f t="shared" si="45"/>
        <v>0</v>
      </c>
      <c r="BO27" s="427">
        <f t="shared" si="41"/>
        <v>0</v>
      </c>
      <c r="BP27" s="427"/>
      <c r="BQ27" s="427"/>
      <c r="BR27" s="428">
        <f t="shared" si="14"/>
        <v>0</v>
      </c>
      <c r="BS27" s="429"/>
      <c r="BT27" s="427"/>
      <c r="BU27" s="428">
        <f t="shared" si="15"/>
        <v>0</v>
      </c>
      <c r="BV27" s="427"/>
      <c r="BW27" s="427"/>
      <c r="BX27" s="428">
        <f t="shared" si="16"/>
        <v>0</v>
      </c>
      <c r="BY27" s="427"/>
      <c r="BZ27" s="427"/>
      <c r="CA27" s="428">
        <f t="shared" si="17"/>
        <v>0</v>
      </c>
      <c r="CB27" s="427"/>
      <c r="CC27" s="427"/>
      <c r="CD27" s="428">
        <f t="shared" si="18"/>
        <v>0</v>
      </c>
      <c r="CE27" s="427"/>
      <c r="CF27" s="427"/>
      <c r="CG27" s="428">
        <f t="shared" si="19"/>
        <v>0</v>
      </c>
      <c r="CH27" s="424"/>
      <c r="CI27" s="424"/>
      <c r="CJ27" s="424"/>
      <c r="CK27" s="424"/>
      <c r="CL27" s="424"/>
      <c r="CM27" s="430"/>
      <c r="CN27" s="430"/>
      <c r="CO27" s="430"/>
      <c r="CP27" s="430"/>
    </row>
    <row r="28" spans="1:105" ht="18" thickBot="1">
      <c r="A28" s="416"/>
      <c r="B28" s="337"/>
      <c r="C28" s="337">
        <f>O28+2</f>
        <v>8422</v>
      </c>
      <c r="D28" s="337" t="str">
        <f>Y5</f>
        <v>Adde</v>
      </c>
      <c r="E28" s="337"/>
      <c r="F28" s="337"/>
      <c r="G28" s="337">
        <f t="shared" si="47"/>
        <v>8</v>
      </c>
      <c r="H28" s="337">
        <f t="shared" si="47"/>
        <v>0</v>
      </c>
      <c r="I28" s="337">
        <f t="shared" si="47"/>
        <v>7</v>
      </c>
      <c r="J28" s="337">
        <f t="shared" si="47"/>
        <v>0</v>
      </c>
      <c r="K28" s="337">
        <f t="shared" si="47"/>
        <v>0</v>
      </c>
      <c r="L28" s="337">
        <f t="shared" si="47"/>
        <v>0</v>
      </c>
      <c r="M28" s="337">
        <f>K28-L28</f>
        <v>0</v>
      </c>
      <c r="N28" s="337">
        <f>AG5</f>
        <v>135</v>
      </c>
      <c r="O28" s="337">
        <f>(RANK(N28,$N$27:$N$46,1)*8000)+(RANK(M28,$M$27:$M$46,1)*400)+(RANK(K28,$K$27:$K$46,1)*20)</f>
        <v>8420</v>
      </c>
      <c r="P28" s="337">
        <f>O28+1</f>
        <v>8421</v>
      </c>
      <c r="Q28" s="337">
        <f>AX4</f>
        <v>1</v>
      </c>
      <c r="R28" s="337">
        <f>BD4</f>
        <v>250</v>
      </c>
      <c r="S28" s="337">
        <f t="shared" si="48"/>
        <v>255</v>
      </c>
      <c r="T28" s="337">
        <f t="shared" si="48"/>
        <v>0</v>
      </c>
      <c r="U28" s="337">
        <f>BF4</f>
        <v>255</v>
      </c>
      <c r="V28" s="337">
        <f>BC4</f>
        <v>255</v>
      </c>
      <c r="W28" s="420"/>
      <c r="X28" s="420"/>
      <c r="Y28" s="420"/>
      <c r="Z28" s="420"/>
      <c r="AA28" s="420"/>
      <c r="AB28" s="420"/>
      <c r="AC28" s="420"/>
      <c r="AD28" s="420"/>
      <c r="AE28" s="420"/>
      <c r="AF28" s="420"/>
      <c r="AG28" s="420"/>
      <c r="AH28" s="361">
        <v>0</v>
      </c>
      <c r="AI28" s="404"/>
      <c r="AJ28" s="361">
        <v>0</v>
      </c>
      <c r="AK28" s="363" t="str">
        <f>$X$5</f>
        <v>Adde</v>
      </c>
      <c r="AL28" s="421"/>
      <c r="AM28" s="422">
        <f t="shared" si="0"/>
        <v>0</v>
      </c>
      <c r="AN28" s="423">
        <f t="shared" si="1"/>
        <v>0</v>
      </c>
      <c r="AO28" s="8" t="str">
        <f t="shared" si="20"/>
        <v>Addex</v>
      </c>
      <c r="AP28" s="8" t="str">
        <f t="shared" si="21"/>
        <v>x</v>
      </c>
      <c r="AQ28" s="8" t="str">
        <f t="shared" si="22"/>
        <v>Adde</v>
      </c>
      <c r="AR28" s="8">
        <f t="shared" si="2"/>
        <v>1</v>
      </c>
      <c r="AS28" s="8">
        <f t="shared" si="3"/>
        <v>0</v>
      </c>
      <c r="AT28" s="8">
        <f t="shared" si="4"/>
        <v>1</v>
      </c>
      <c r="AU28" s="8" t="str">
        <f t="shared" si="5"/>
        <v>Adde1</v>
      </c>
      <c r="AV28" s="8" t="str">
        <f t="shared" si="6"/>
        <v>01</v>
      </c>
      <c r="AW28" s="8">
        <f t="shared" si="7"/>
        <v>0</v>
      </c>
      <c r="AX28" s="424"/>
      <c r="AY28" s="424"/>
      <c r="AZ28" s="424"/>
      <c r="BA28" s="424"/>
      <c r="BB28" s="424"/>
      <c r="BC28" s="424"/>
      <c r="BD28" s="424"/>
      <c r="BE28" s="424"/>
      <c r="BF28" s="424"/>
      <c r="BG28" s="424"/>
      <c r="BH28" s="425">
        <v>3</v>
      </c>
      <c r="BI28" s="426"/>
      <c r="BJ28" s="424"/>
      <c r="BK28" s="426"/>
      <c r="BL28" s="424"/>
      <c r="BM28" s="424">
        <v>8</v>
      </c>
      <c r="BN28" s="427">
        <f t="shared" si="45"/>
        <v>0</v>
      </c>
      <c r="BO28" s="427">
        <f t="shared" si="41"/>
        <v>0</v>
      </c>
      <c r="BP28" s="427"/>
      <c r="BQ28" s="427"/>
      <c r="BR28" s="428">
        <f t="shared" si="14"/>
        <v>0</v>
      </c>
      <c r="BS28" s="429"/>
      <c r="BT28" s="427"/>
      <c r="BU28" s="428">
        <f t="shared" si="15"/>
        <v>0</v>
      </c>
      <c r="BV28" s="427"/>
      <c r="BW28" s="427"/>
      <c r="BX28" s="428">
        <f t="shared" si="16"/>
        <v>0</v>
      </c>
      <c r="BY28" s="427"/>
      <c r="BZ28" s="427"/>
      <c r="CA28" s="428">
        <f t="shared" si="17"/>
        <v>0</v>
      </c>
      <c r="CB28" s="427"/>
      <c r="CC28" s="427"/>
      <c r="CD28" s="428">
        <f t="shared" si="18"/>
        <v>0</v>
      </c>
      <c r="CE28" s="427"/>
      <c r="CF28" s="427"/>
      <c r="CG28" s="428">
        <f t="shared" si="19"/>
        <v>0</v>
      </c>
      <c r="CH28" s="424"/>
      <c r="CI28" s="424"/>
      <c r="CJ28" s="424"/>
      <c r="CK28" s="424"/>
      <c r="CL28" s="424"/>
      <c r="CM28" s="430"/>
      <c r="CN28" s="430"/>
      <c r="CO28" s="430"/>
      <c r="CP28" s="430"/>
    </row>
    <row r="29" spans="1:105" ht="16.5" customHeight="1" thickBot="1">
      <c r="A29" s="416"/>
      <c r="B29" s="337"/>
      <c r="C29" s="337">
        <f>O29+3</f>
        <v>8423</v>
      </c>
      <c r="D29" s="337">
        <f>Y6</f>
        <v>0</v>
      </c>
      <c r="E29" s="337"/>
      <c r="F29" s="337"/>
      <c r="G29" s="337">
        <f t="shared" si="47"/>
        <v>48</v>
      </c>
      <c r="H29" s="337">
        <f t="shared" si="47"/>
        <v>0</v>
      </c>
      <c r="I29" s="337">
        <f t="shared" si="47"/>
        <v>103</v>
      </c>
      <c r="J29" s="337">
        <f t="shared" si="47"/>
        <v>0</v>
      </c>
      <c r="K29" s="337">
        <f t="shared" si="47"/>
        <v>0</v>
      </c>
      <c r="L29" s="337">
        <f t="shared" si="47"/>
        <v>0</v>
      </c>
      <c r="M29" s="337">
        <f>K29-L29</f>
        <v>0</v>
      </c>
      <c r="N29" s="337">
        <f>AG6</f>
        <v>135</v>
      </c>
      <c r="O29" s="337">
        <f>(RANK(N29,$N$27:$N$46,1)*8000)+(RANK(M29,$M$27:$M$46,1)*400)+(RANK(K29,$K$27:$K$46,1)*20)</f>
        <v>8420</v>
      </c>
      <c r="P29" s="337">
        <f>O29+1</f>
        <v>8421</v>
      </c>
      <c r="Q29" s="337">
        <f>AX5</f>
        <v>4</v>
      </c>
      <c r="R29" s="337">
        <f>BD5</f>
        <v>44</v>
      </c>
      <c r="S29" s="337">
        <f t="shared" si="48"/>
        <v>255</v>
      </c>
      <c r="T29" s="337">
        <f t="shared" si="48"/>
        <v>0</v>
      </c>
      <c r="U29" s="337">
        <f>BF5</f>
        <v>255</v>
      </c>
      <c r="V29" s="337">
        <f>BC5</f>
        <v>255</v>
      </c>
      <c r="W29" s="420"/>
      <c r="X29" s="420"/>
      <c r="Y29" s="420"/>
      <c r="Z29" s="420"/>
      <c r="AA29" s="420"/>
      <c r="AB29" s="420"/>
      <c r="AC29" s="420"/>
      <c r="AD29" s="420"/>
      <c r="AE29" s="420"/>
      <c r="AF29" s="420"/>
      <c r="AG29" s="420"/>
      <c r="AH29" s="361">
        <v>0</v>
      </c>
      <c r="AI29" s="404"/>
      <c r="AJ29" s="361">
        <v>0</v>
      </c>
      <c r="AK29" s="363">
        <f>$X$6</f>
        <v>0</v>
      </c>
      <c r="AL29" s="421"/>
      <c r="AM29" s="422">
        <f t="shared" si="0"/>
        <v>0</v>
      </c>
      <c r="AN29" s="423">
        <f t="shared" si="1"/>
        <v>0</v>
      </c>
      <c r="AO29" s="8" t="str">
        <f t="shared" si="20"/>
        <v>0x</v>
      </c>
      <c r="AP29" s="8" t="str">
        <f t="shared" si="21"/>
        <v>x</v>
      </c>
      <c r="AQ29" s="8">
        <f t="shared" si="22"/>
        <v>0</v>
      </c>
      <c r="AR29" s="8">
        <f t="shared" si="2"/>
        <v>1</v>
      </c>
      <c r="AS29" s="8">
        <f t="shared" si="3"/>
        <v>0</v>
      </c>
      <c r="AT29" s="8">
        <f t="shared" si="4"/>
        <v>1</v>
      </c>
      <c r="AU29" s="8" t="str">
        <f t="shared" si="5"/>
        <v>01</v>
      </c>
      <c r="AV29" s="8" t="str">
        <f t="shared" si="6"/>
        <v>01</v>
      </c>
      <c r="AW29" s="8">
        <f t="shared" si="7"/>
        <v>0</v>
      </c>
      <c r="AX29" s="424"/>
      <c r="AY29" s="424"/>
      <c r="AZ29" s="424"/>
      <c r="BA29" s="424"/>
      <c r="BB29" s="424"/>
      <c r="BC29" s="424"/>
      <c r="BD29" s="424"/>
      <c r="BE29" s="424"/>
      <c r="BF29" s="424"/>
      <c r="BG29" s="424"/>
      <c r="BH29" s="425">
        <v>3</v>
      </c>
      <c r="BI29" s="426"/>
      <c r="BJ29" s="424"/>
      <c r="BK29" s="426"/>
      <c r="BL29" s="424"/>
      <c r="BM29" s="424">
        <v>9</v>
      </c>
      <c r="BN29" s="427">
        <f>AH29</f>
        <v>0</v>
      </c>
      <c r="BO29" s="427">
        <f t="shared" si="41"/>
        <v>0</v>
      </c>
      <c r="BP29" s="427"/>
      <c r="BQ29" s="427"/>
      <c r="BR29" s="428">
        <f t="shared" si="14"/>
        <v>0</v>
      </c>
      <c r="BS29" s="429"/>
      <c r="BT29" s="427"/>
      <c r="BU29" s="428">
        <f t="shared" si="15"/>
        <v>0</v>
      </c>
      <c r="BV29" s="427"/>
      <c r="BW29" s="427"/>
      <c r="BX29" s="428">
        <f t="shared" si="16"/>
        <v>0</v>
      </c>
      <c r="BY29" s="427"/>
      <c r="BZ29" s="427"/>
      <c r="CA29" s="428">
        <f t="shared" si="17"/>
        <v>0</v>
      </c>
      <c r="CB29" s="427"/>
      <c r="CC29" s="427"/>
      <c r="CD29" s="428">
        <f t="shared" si="18"/>
        <v>0</v>
      </c>
      <c r="CE29" s="427"/>
      <c r="CF29" s="427"/>
      <c r="CG29" s="428">
        <f t="shared" si="19"/>
        <v>0</v>
      </c>
      <c r="CH29" s="424"/>
      <c r="CI29" s="424"/>
      <c r="CJ29" s="424"/>
      <c r="CK29" s="424"/>
      <c r="CL29" s="424"/>
      <c r="CM29" s="430"/>
      <c r="CN29" s="430"/>
      <c r="CO29" s="430"/>
      <c r="CP29" s="430"/>
    </row>
    <row r="30" spans="1:105" ht="18" thickBot="1">
      <c r="A30" s="416"/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420"/>
      <c r="X30" s="420"/>
      <c r="Y30" s="420"/>
      <c r="Z30" s="420"/>
      <c r="AA30" s="420"/>
      <c r="AB30" s="420"/>
      <c r="AC30" s="420"/>
      <c r="AD30" s="420"/>
      <c r="AE30" s="420"/>
      <c r="AF30" s="420"/>
      <c r="AG30" s="420"/>
      <c r="AH30" s="361">
        <v>0</v>
      </c>
      <c r="AI30" s="404"/>
      <c r="AJ30" s="361">
        <v>0</v>
      </c>
      <c r="AK30" s="363">
        <f>$X$7</f>
        <v>0</v>
      </c>
      <c r="AL30" s="421"/>
      <c r="AM30" s="422">
        <f t="shared" si="0"/>
        <v>0</v>
      </c>
      <c r="AN30" s="423">
        <f t="shared" si="1"/>
        <v>0</v>
      </c>
      <c r="AO30" s="8" t="str">
        <f t="shared" si="20"/>
        <v>0x</v>
      </c>
      <c r="AP30" s="8" t="str">
        <f t="shared" si="21"/>
        <v>x</v>
      </c>
      <c r="AQ30" s="8">
        <f t="shared" si="22"/>
        <v>0</v>
      </c>
      <c r="AR30" s="8">
        <f t="shared" si="2"/>
        <v>1</v>
      </c>
      <c r="AS30" s="8">
        <f t="shared" si="3"/>
        <v>0</v>
      </c>
      <c r="AT30" s="8">
        <f t="shared" si="4"/>
        <v>1</v>
      </c>
      <c r="AU30" s="8" t="str">
        <f t="shared" si="5"/>
        <v>01</v>
      </c>
      <c r="AV30" s="8" t="str">
        <f t="shared" si="6"/>
        <v>01</v>
      </c>
      <c r="AW30" s="8">
        <f t="shared" si="7"/>
        <v>0</v>
      </c>
      <c r="AX30" s="424"/>
      <c r="AY30" s="424"/>
      <c r="AZ30" s="424"/>
      <c r="BA30" s="424"/>
      <c r="BB30" s="424"/>
      <c r="BC30" s="424"/>
      <c r="BD30" s="424"/>
      <c r="BE30" s="424"/>
      <c r="BF30" s="424"/>
      <c r="BG30" s="424"/>
      <c r="BH30" s="425">
        <v>4</v>
      </c>
      <c r="BI30" s="426"/>
      <c r="BJ30" s="424"/>
      <c r="BK30" s="426"/>
      <c r="BL30" s="424"/>
      <c r="BM30" s="424">
        <v>1</v>
      </c>
      <c r="BN30" s="432">
        <f>AH30</f>
        <v>0</v>
      </c>
      <c r="BO30" s="432">
        <f t="shared" si="41"/>
        <v>0</v>
      </c>
      <c r="BP30" s="432"/>
      <c r="BQ30" s="432"/>
      <c r="BR30" s="428">
        <f t="shared" si="14"/>
        <v>0</v>
      </c>
      <c r="BS30" s="433"/>
      <c r="BT30" s="432"/>
      <c r="BU30" s="428">
        <f t="shared" si="15"/>
        <v>0</v>
      </c>
      <c r="BV30" s="432"/>
      <c r="BW30" s="432"/>
      <c r="BX30" s="428">
        <f t="shared" si="16"/>
        <v>0</v>
      </c>
      <c r="BY30" s="432"/>
      <c r="BZ30" s="432"/>
      <c r="CA30" s="428">
        <f t="shared" si="17"/>
        <v>0</v>
      </c>
      <c r="CB30" s="432"/>
      <c r="CC30" s="432"/>
      <c r="CD30" s="428">
        <f t="shared" si="18"/>
        <v>0</v>
      </c>
      <c r="CE30" s="432"/>
      <c r="CF30" s="432"/>
      <c r="CG30" s="428">
        <f t="shared" si="19"/>
        <v>0</v>
      </c>
      <c r="CH30" s="424"/>
      <c r="CI30" s="424"/>
      <c r="CJ30" s="424"/>
      <c r="CK30" s="424"/>
      <c r="CL30" s="424"/>
      <c r="CM30" s="430"/>
      <c r="CN30" s="430"/>
      <c r="CO30" s="430"/>
      <c r="CP30" s="430"/>
    </row>
    <row r="31" spans="1:105" ht="18" thickBot="1">
      <c r="A31" s="416"/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420"/>
      <c r="X31" s="420"/>
      <c r="Y31" s="420"/>
      <c r="Z31" s="420"/>
      <c r="AA31" s="420"/>
      <c r="AB31" s="420"/>
      <c r="AC31" s="420"/>
      <c r="AD31" s="420"/>
      <c r="AE31" s="420"/>
      <c r="AF31" s="420"/>
      <c r="AG31" s="420"/>
      <c r="AH31" s="361">
        <v>0</v>
      </c>
      <c r="AI31" s="404"/>
      <c r="AJ31" s="361">
        <v>0</v>
      </c>
      <c r="AK31" s="363">
        <f>$X$8</f>
        <v>0</v>
      </c>
      <c r="AL31" s="421"/>
      <c r="AM31" s="422">
        <f t="shared" si="0"/>
        <v>0</v>
      </c>
      <c r="AN31" s="423">
        <f t="shared" si="1"/>
        <v>0</v>
      </c>
      <c r="AO31" s="8" t="str">
        <f t="shared" si="20"/>
        <v>0x</v>
      </c>
      <c r="AP31" s="8" t="str">
        <f t="shared" si="21"/>
        <v>x</v>
      </c>
      <c r="AQ31" s="8">
        <f t="shared" si="22"/>
        <v>0</v>
      </c>
      <c r="AR31" s="8">
        <f t="shared" si="2"/>
        <v>1</v>
      </c>
      <c r="AS31" s="8">
        <f t="shared" si="3"/>
        <v>0</v>
      </c>
      <c r="AT31" s="8">
        <f t="shared" si="4"/>
        <v>1</v>
      </c>
      <c r="AU31" s="8" t="str">
        <f t="shared" si="5"/>
        <v>01</v>
      </c>
      <c r="AV31" s="8" t="str">
        <f t="shared" si="6"/>
        <v>01</v>
      </c>
      <c r="AW31" s="8">
        <f t="shared" si="7"/>
        <v>0</v>
      </c>
      <c r="AX31" s="424"/>
      <c r="AY31" s="424"/>
      <c r="AZ31" s="424"/>
      <c r="BA31" s="424"/>
      <c r="BB31" s="424"/>
      <c r="BC31" s="424"/>
      <c r="BD31" s="424"/>
      <c r="BE31" s="424"/>
      <c r="BF31" s="424"/>
      <c r="BG31" s="424"/>
      <c r="BH31" s="425">
        <v>4</v>
      </c>
      <c r="BI31" s="426"/>
      <c r="BJ31" s="424"/>
      <c r="BK31" s="426"/>
      <c r="BL31" s="424"/>
      <c r="BM31" s="424">
        <v>2</v>
      </c>
      <c r="BN31" s="432">
        <f t="shared" ref="BN31:BN37" si="49">AH31</f>
        <v>0</v>
      </c>
      <c r="BO31" s="432">
        <f t="shared" si="41"/>
        <v>0</v>
      </c>
      <c r="BP31" s="432"/>
      <c r="BQ31" s="432"/>
      <c r="BR31" s="428">
        <f t="shared" si="14"/>
        <v>0</v>
      </c>
      <c r="BS31" s="433"/>
      <c r="BT31" s="432"/>
      <c r="BU31" s="428">
        <f t="shared" si="15"/>
        <v>0</v>
      </c>
      <c r="BV31" s="432"/>
      <c r="BW31" s="432"/>
      <c r="BX31" s="428">
        <f t="shared" si="16"/>
        <v>0</v>
      </c>
      <c r="BY31" s="432"/>
      <c r="BZ31" s="432"/>
      <c r="CA31" s="428">
        <f t="shared" si="17"/>
        <v>0</v>
      </c>
      <c r="CB31" s="432"/>
      <c r="CC31" s="432"/>
      <c r="CD31" s="428">
        <f t="shared" si="18"/>
        <v>0</v>
      </c>
      <c r="CE31" s="432"/>
      <c r="CF31" s="432"/>
      <c r="CG31" s="428">
        <f t="shared" si="19"/>
        <v>0</v>
      </c>
      <c r="CH31" s="424"/>
      <c r="CI31" s="424"/>
      <c r="CJ31" s="424"/>
      <c r="CK31" s="424"/>
      <c r="CL31" s="424"/>
      <c r="CM31" s="430"/>
      <c r="CN31" s="430"/>
      <c r="CO31" s="430"/>
      <c r="CP31" s="430"/>
    </row>
    <row r="32" spans="1:105" ht="18" thickBot="1">
      <c r="A32" s="416"/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7"/>
      <c r="T32" s="337"/>
      <c r="U32" s="337"/>
      <c r="V32" s="337"/>
      <c r="W32" s="420"/>
      <c r="X32" s="420"/>
      <c r="Y32" s="420"/>
      <c r="Z32" s="420"/>
      <c r="AA32" s="420"/>
      <c r="AB32" s="420"/>
      <c r="AC32" s="420"/>
      <c r="AD32" s="420"/>
      <c r="AE32" s="420"/>
      <c r="AF32" s="420"/>
      <c r="AG32" s="420"/>
      <c r="AH32" s="361">
        <v>0</v>
      </c>
      <c r="AI32" s="404"/>
      <c r="AJ32" s="361">
        <v>0</v>
      </c>
      <c r="AK32" s="363">
        <f>$X$9</f>
        <v>0</v>
      </c>
      <c r="AL32" s="421"/>
      <c r="AM32" s="422">
        <f t="shared" si="0"/>
        <v>0</v>
      </c>
      <c r="AN32" s="423">
        <f t="shared" si="1"/>
        <v>0</v>
      </c>
      <c r="AO32" s="8" t="str">
        <f t="shared" si="20"/>
        <v>0x</v>
      </c>
      <c r="AP32" s="8" t="str">
        <f t="shared" si="21"/>
        <v>x</v>
      </c>
      <c r="AQ32" s="8">
        <f t="shared" si="22"/>
        <v>0</v>
      </c>
      <c r="AR32" s="8">
        <f t="shared" si="2"/>
        <v>1</v>
      </c>
      <c r="AS32" s="8">
        <f t="shared" si="3"/>
        <v>0</v>
      </c>
      <c r="AT32" s="8">
        <f t="shared" si="4"/>
        <v>1</v>
      </c>
      <c r="AU32" s="8" t="str">
        <f t="shared" si="5"/>
        <v>01</v>
      </c>
      <c r="AV32" s="8" t="str">
        <f t="shared" si="6"/>
        <v>01</v>
      </c>
      <c r="AW32" s="8">
        <f t="shared" si="7"/>
        <v>0</v>
      </c>
      <c r="AX32" s="424"/>
      <c r="AY32" s="424"/>
      <c r="AZ32" s="424"/>
      <c r="BA32" s="424"/>
      <c r="BB32" s="424"/>
      <c r="BC32" s="424"/>
      <c r="BD32" s="424"/>
      <c r="BE32" s="424"/>
      <c r="BF32" s="424"/>
      <c r="BG32" s="424"/>
      <c r="BH32" s="425">
        <v>4</v>
      </c>
      <c r="BI32" s="426"/>
      <c r="BJ32" s="424"/>
      <c r="BK32" s="426"/>
      <c r="BL32" s="424"/>
      <c r="BM32" s="424">
        <v>3</v>
      </c>
      <c r="BN32" s="432">
        <f t="shared" si="49"/>
        <v>0</v>
      </c>
      <c r="BO32" s="432">
        <f t="shared" si="41"/>
        <v>0</v>
      </c>
      <c r="BP32" s="432"/>
      <c r="BQ32" s="432"/>
      <c r="BR32" s="428">
        <f t="shared" si="14"/>
        <v>0</v>
      </c>
      <c r="BS32" s="433"/>
      <c r="BT32" s="432"/>
      <c r="BU32" s="428">
        <f t="shared" si="15"/>
        <v>0</v>
      </c>
      <c r="BV32" s="432"/>
      <c r="BW32" s="432"/>
      <c r="BX32" s="428">
        <f t="shared" si="16"/>
        <v>0</v>
      </c>
      <c r="BY32" s="432"/>
      <c r="BZ32" s="432"/>
      <c r="CA32" s="428">
        <f t="shared" si="17"/>
        <v>0</v>
      </c>
      <c r="CB32" s="432"/>
      <c r="CC32" s="432"/>
      <c r="CD32" s="428">
        <f t="shared" si="18"/>
        <v>0</v>
      </c>
      <c r="CE32" s="432"/>
      <c r="CF32" s="432"/>
      <c r="CG32" s="428">
        <f t="shared" si="19"/>
        <v>0</v>
      </c>
      <c r="CH32" s="424"/>
      <c r="CI32" s="424"/>
      <c r="CJ32" s="424"/>
      <c r="CK32" s="424"/>
      <c r="CL32" s="424"/>
      <c r="CM32" s="430"/>
      <c r="CN32" s="430"/>
      <c r="CO32" s="430"/>
      <c r="CP32" s="430"/>
    </row>
    <row r="33" spans="1:94" ht="18.75" customHeight="1" thickBot="1">
      <c r="A33" s="416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7"/>
      <c r="T33" s="337"/>
      <c r="U33" s="337"/>
      <c r="V33" s="337"/>
      <c r="W33" s="420"/>
      <c r="X33" s="420"/>
      <c r="Y33" s="420"/>
      <c r="Z33" s="420"/>
      <c r="AA33" s="420"/>
      <c r="AB33" s="420"/>
      <c r="AC33" s="420"/>
      <c r="AD33" s="420"/>
      <c r="AE33" s="420"/>
      <c r="AF33" s="420"/>
      <c r="AG33" s="420"/>
      <c r="AH33" s="361">
        <v>0</v>
      </c>
      <c r="AI33" s="404"/>
      <c r="AJ33" s="361">
        <v>0</v>
      </c>
      <c r="AK33" s="363">
        <f>$X$10</f>
        <v>0</v>
      </c>
      <c r="AL33" s="421"/>
      <c r="AM33" s="422">
        <f t="shared" si="0"/>
        <v>0</v>
      </c>
      <c r="AN33" s="423">
        <f t="shared" si="1"/>
        <v>0</v>
      </c>
      <c r="AO33" s="8" t="str">
        <f t="shared" si="20"/>
        <v>0x</v>
      </c>
      <c r="AP33" s="8" t="str">
        <f t="shared" si="21"/>
        <v>x</v>
      </c>
      <c r="AQ33" s="8">
        <f t="shared" si="22"/>
        <v>0</v>
      </c>
      <c r="AR33" s="8">
        <f t="shared" si="2"/>
        <v>1</v>
      </c>
      <c r="AS33" s="8">
        <f t="shared" si="3"/>
        <v>0</v>
      </c>
      <c r="AT33" s="8">
        <f t="shared" si="4"/>
        <v>1</v>
      </c>
      <c r="AU33" s="8" t="str">
        <f t="shared" si="5"/>
        <v>01</v>
      </c>
      <c r="AV33" s="8" t="str">
        <f t="shared" si="6"/>
        <v>01</v>
      </c>
      <c r="AW33" s="8">
        <f t="shared" si="7"/>
        <v>0</v>
      </c>
      <c r="AX33" s="424"/>
      <c r="AY33" s="424"/>
      <c r="AZ33" s="424"/>
      <c r="BA33" s="424"/>
      <c r="BB33" s="424"/>
      <c r="BC33" s="424"/>
      <c r="BD33" s="424"/>
      <c r="BE33" s="424"/>
      <c r="BF33" s="424"/>
      <c r="BG33" s="424"/>
      <c r="BH33" s="425">
        <v>4</v>
      </c>
      <c r="BI33" s="426"/>
      <c r="BJ33" s="424"/>
      <c r="BK33" s="426"/>
      <c r="BL33" s="424"/>
      <c r="BM33" s="424">
        <v>4</v>
      </c>
      <c r="BN33" s="432">
        <f t="shared" si="49"/>
        <v>0</v>
      </c>
      <c r="BO33" s="432">
        <f t="shared" si="41"/>
        <v>0</v>
      </c>
      <c r="BP33" s="432"/>
      <c r="BQ33" s="432"/>
      <c r="BR33" s="428">
        <f t="shared" si="14"/>
        <v>0</v>
      </c>
      <c r="BS33" s="433"/>
      <c r="BT33" s="432"/>
      <c r="BU33" s="428">
        <f t="shared" si="15"/>
        <v>0</v>
      </c>
      <c r="BV33" s="432"/>
      <c r="BW33" s="432"/>
      <c r="BX33" s="428">
        <f t="shared" si="16"/>
        <v>0</v>
      </c>
      <c r="BY33" s="432"/>
      <c r="BZ33" s="432"/>
      <c r="CA33" s="428">
        <f t="shared" si="17"/>
        <v>0</v>
      </c>
      <c r="CB33" s="432"/>
      <c r="CC33" s="432"/>
      <c r="CD33" s="428">
        <f t="shared" si="18"/>
        <v>0</v>
      </c>
      <c r="CE33" s="432"/>
      <c r="CF33" s="432"/>
      <c r="CG33" s="428">
        <f t="shared" si="19"/>
        <v>0</v>
      </c>
      <c r="CH33" s="424"/>
      <c r="CI33" s="424"/>
      <c r="CJ33" s="424"/>
      <c r="CK33" s="424"/>
      <c r="CL33" s="424"/>
      <c r="CM33" s="430"/>
      <c r="CN33" s="430"/>
      <c r="CO33" s="430"/>
      <c r="CP33" s="430"/>
    </row>
    <row r="34" spans="1:94" ht="18" thickBot="1">
      <c r="A34" s="416"/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420"/>
      <c r="X34" s="420"/>
      <c r="Y34" s="420"/>
      <c r="Z34" s="420"/>
      <c r="AA34" s="420"/>
      <c r="AB34" s="420"/>
      <c r="AC34" s="420"/>
      <c r="AD34" s="420"/>
      <c r="AE34" s="420"/>
      <c r="AF34" s="420"/>
      <c r="AG34" s="420"/>
      <c r="AH34" s="361">
        <v>0</v>
      </c>
      <c r="AI34" s="404"/>
      <c r="AJ34" s="361">
        <v>0</v>
      </c>
      <c r="AK34" s="363">
        <f>$X$11</f>
        <v>0</v>
      </c>
      <c r="AL34" s="421"/>
      <c r="AM34" s="422">
        <f t="shared" si="0"/>
        <v>0</v>
      </c>
      <c r="AN34" s="423">
        <f t="shared" si="1"/>
        <v>0</v>
      </c>
      <c r="AO34" s="8" t="str">
        <f t="shared" si="20"/>
        <v>0x</v>
      </c>
      <c r="AP34" s="8" t="str">
        <f t="shared" si="21"/>
        <v>x</v>
      </c>
      <c r="AQ34" s="8">
        <f t="shared" si="22"/>
        <v>0</v>
      </c>
      <c r="AR34" s="8">
        <f t="shared" si="2"/>
        <v>1</v>
      </c>
      <c r="AS34" s="8">
        <f t="shared" si="3"/>
        <v>0</v>
      </c>
      <c r="AT34" s="8">
        <f t="shared" si="4"/>
        <v>1</v>
      </c>
      <c r="AU34" s="8" t="str">
        <f t="shared" si="5"/>
        <v>01</v>
      </c>
      <c r="AV34" s="8" t="str">
        <f t="shared" si="6"/>
        <v>01</v>
      </c>
      <c r="AW34" s="8">
        <f t="shared" si="7"/>
        <v>0</v>
      </c>
      <c r="AX34" s="424"/>
      <c r="AY34" s="424"/>
      <c r="AZ34" s="424"/>
      <c r="BA34" s="424"/>
      <c r="BB34" s="424"/>
      <c r="BC34" s="424"/>
      <c r="BD34" s="424"/>
      <c r="BE34" s="424"/>
      <c r="BF34" s="424"/>
      <c r="BG34" s="424"/>
      <c r="BH34" s="425">
        <v>4</v>
      </c>
      <c r="BI34" s="426"/>
      <c r="BJ34" s="424"/>
      <c r="BK34" s="426"/>
      <c r="BL34" s="424"/>
      <c r="BM34" s="424">
        <v>5</v>
      </c>
      <c r="BN34" s="432">
        <f t="shared" si="49"/>
        <v>0</v>
      </c>
      <c r="BO34" s="432">
        <f t="shared" si="41"/>
        <v>0</v>
      </c>
      <c r="BP34" s="432"/>
      <c r="BQ34" s="432"/>
      <c r="BR34" s="428">
        <f t="shared" si="14"/>
        <v>0</v>
      </c>
      <c r="BS34" s="433"/>
      <c r="BT34" s="432"/>
      <c r="BU34" s="428">
        <f t="shared" si="15"/>
        <v>0</v>
      </c>
      <c r="BV34" s="432"/>
      <c r="BW34" s="432"/>
      <c r="BX34" s="428">
        <f t="shared" si="16"/>
        <v>0</v>
      </c>
      <c r="BY34" s="432"/>
      <c r="BZ34" s="432"/>
      <c r="CA34" s="428">
        <f t="shared" si="17"/>
        <v>0</v>
      </c>
      <c r="CB34" s="432"/>
      <c r="CC34" s="432"/>
      <c r="CD34" s="428">
        <f t="shared" si="18"/>
        <v>0</v>
      </c>
      <c r="CE34" s="432"/>
      <c r="CF34" s="432"/>
      <c r="CG34" s="428">
        <f t="shared" si="19"/>
        <v>0</v>
      </c>
      <c r="CH34" s="424"/>
      <c r="CI34" s="424"/>
      <c r="CJ34" s="424"/>
      <c r="CK34" s="424"/>
      <c r="CL34" s="424"/>
      <c r="CM34" s="430"/>
      <c r="CN34" s="430"/>
      <c r="CO34" s="430"/>
      <c r="CP34" s="430"/>
    </row>
    <row r="35" spans="1:94" ht="18" thickBot="1">
      <c r="A35" s="416"/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420"/>
      <c r="X35" s="420"/>
      <c r="Y35" s="420"/>
      <c r="Z35" s="420"/>
      <c r="AA35" s="420"/>
      <c r="AB35" s="420"/>
      <c r="AC35" s="420"/>
      <c r="AD35" s="420"/>
      <c r="AE35" s="420"/>
      <c r="AF35" s="420"/>
      <c r="AG35" s="420"/>
      <c r="AH35" s="361">
        <v>0</v>
      </c>
      <c r="AI35" s="362"/>
      <c r="AJ35" s="361">
        <v>0</v>
      </c>
      <c r="AK35" s="363" t="str">
        <f>$X$4</f>
        <v>Dieter</v>
      </c>
      <c r="AL35" s="421"/>
      <c r="AM35" s="422">
        <f t="shared" si="0"/>
        <v>0</v>
      </c>
      <c r="AN35" s="423">
        <f t="shared" si="1"/>
        <v>0</v>
      </c>
      <c r="AO35" s="8" t="str">
        <f t="shared" si="20"/>
        <v>Dieterx</v>
      </c>
      <c r="AP35" s="8" t="str">
        <f t="shared" si="21"/>
        <v>x</v>
      </c>
      <c r="AQ35" s="8" t="str">
        <f t="shared" si="22"/>
        <v>Dieter</v>
      </c>
      <c r="AR35" s="8">
        <f t="shared" si="2"/>
        <v>1</v>
      </c>
      <c r="AS35" s="8">
        <f t="shared" si="3"/>
        <v>0</v>
      </c>
      <c r="AT35" s="8">
        <f t="shared" si="4"/>
        <v>1</v>
      </c>
      <c r="AU35" s="8" t="str">
        <f t="shared" si="5"/>
        <v>Dieter1</v>
      </c>
      <c r="AV35" s="8" t="str">
        <f t="shared" si="6"/>
        <v>01</v>
      </c>
      <c r="AW35" s="8">
        <f t="shared" si="7"/>
        <v>0</v>
      </c>
      <c r="AX35" s="424"/>
      <c r="AY35" s="424"/>
      <c r="AZ35" s="424"/>
      <c r="BA35" s="424"/>
      <c r="BB35" s="424"/>
      <c r="BC35" s="424"/>
      <c r="BD35" s="424"/>
      <c r="BE35" s="424"/>
      <c r="BF35" s="424"/>
      <c r="BG35" s="424"/>
      <c r="BH35" s="425">
        <v>4</v>
      </c>
      <c r="BI35" s="426"/>
      <c r="BJ35" s="424"/>
      <c r="BK35" s="426"/>
      <c r="BL35" s="424"/>
      <c r="BM35" s="424">
        <v>6</v>
      </c>
      <c r="BN35" s="432">
        <f t="shared" si="49"/>
        <v>0</v>
      </c>
      <c r="BO35" s="432">
        <f t="shared" si="41"/>
        <v>0</v>
      </c>
      <c r="BP35" s="432"/>
      <c r="BQ35" s="432"/>
      <c r="BR35" s="428">
        <f t="shared" si="14"/>
        <v>0</v>
      </c>
      <c r="BS35" s="433"/>
      <c r="BT35" s="432"/>
      <c r="BU35" s="428">
        <f t="shared" si="15"/>
        <v>0</v>
      </c>
      <c r="BV35" s="432"/>
      <c r="BW35" s="432"/>
      <c r="BX35" s="428">
        <f t="shared" si="16"/>
        <v>0</v>
      </c>
      <c r="BY35" s="432"/>
      <c r="BZ35" s="432"/>
      <c r="CA35" s="428">
        <f t="shared" si="17"/>
        <v>0</v>
      </c>
      <c r="CB35" s="432"/>
      <c r="CC35" s="432"/>
      <c r="CD35" s="428">
        <f t="shared" si="18"/>
        <v>0</v>
      </c>
      <c r="CE35" s="432"/>
      <c r="CF35" s="432"/>
      <c r="CG35" s="428">
        <f t="shared" si="19"/>
        <v>0</v>
      </c>
      <c r="CH35" s="424"/>
      <c r="CI35" s="424"/>
      <c r="CJ35" s="424"/>
      <c r="CK35" s="424"/>
      <c r="CL35" s="424"/>
      <c r="CM35" s="430"/>
      <c r="CN35" s="430"/>
      <c r="CO35" s="430"/>
      <c r="CP35" s="430"/>
    </row>
    <row r="36" spans="1:94" ht="18" thickBot="1">
      <c r="A36" s="416"/>
      <c r="B36" s="337"/>
      <c r="C36" s="337"/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420"/>
      <c r="X36" s="420"/>
      <c r="Y36" s="420"/>
      <c r="Z36" s="420"/>
      <c r="AA36" s="420"/>
      <c r="AB36" s="420"/>
      <c r="AC36" s="420"/>
      <c r="AD36" s="420"/>
      <c r="AE36" s="420"/>
      <c r="AF36" s="420"/>
      <c r="AG36" s="420"/>
      <c r="AH36" s="361">
        <v>0</v>
      </c>
      <c r="AI36" s="362"/>
      <c r="AJ36" s="361">
        <v>0</v>
      </c>
      <c r="AK36" s="363" t="str">
        <f>$X$5</f>
        <v>Adde</v>
      </c>
      <c r="AL36" s="421"/>
      <c r="AM36" s="422">
        <f t="shared" si="0"/>
        <v>0</v>
      </c>
      <c r="AN36" s="423">
        <f t="shared" si="1"/>
        <v>0</v>
      </c>
      <c r="AO36" s="8" t="str">
        <f t="shared" si="20"/>
        <v>Addex</v>
      </c>
      <c r="AP36" s="8" t="str">
        <f t="shared" si="21"/>
        <v>x</v>
      </c>
      <c r="AQ36" s="8" t="str">
        <f t="shared" si="22"/>
        <v>Adde</v>
      </c>
      <c r="AR36" s="8">
        <f t="shared" si="2"/>
        <v>1</v>
      </c>
      <c r="AS36" s="8">
        <f t="shared" si="3"/>
        <v>0</v>
      </c>
      <c r="AT36" s="8">
        <f t="shared" si="4"/>
        <v>1</v>
      </c>
      <c r="AU36" s="8" t="str">
        <f t="shared" si="5"/>
        <v>Adde1</v>
      </c>
      <c r="AV36" s="8" t="str">
        <f t="shared" si="6"/>
        <v>01</v>
      </c>
      <c r="AW36" s="8">
        <f t="shared" si="7"/>
        <v>0</v>
      </c>
      <c r="AX36" s="424"/>
      <c r="AY36" s="424"/>
      <c r="AZ36" s="424"/>
      <c r="BA36" s="424"/>
      <c r="BB36" s="424"/>
      <c r="BC36" s="424"/>
      <c r="BD36" s="424"/>
      <c r="BE36" s="424"/>
      <c r="BF36" s="424"/>
      <c r="BG36" s="424"/>
      <c r="BH36" s="425">
        <v>4</v>
      </c>
      <c r="BI36" s="426"/>
      <c r="BJ36" s="424"/>
      <c r="BK36" s="426"/>
      <c r="BL36" s="424"/>
      <c r="BM36" s="424">
        <v>7</v>
      </c>
      <c r="BN36" s="432">
        <f t="shared" si="49"/>
        <v>0</v>
      </c>
      <c r="BO36" s="432">
        <f t="shared" si="41"/>
        <v>0</v>
      </c>
      <c r="BP36" s="432"/>
      <c r="BQ36" s="432"/>
      <c r="BR36" s="428">
        <f t="shared" si="14"/>
        <v>0</v>
      </c>
      <c r="BS36" s="433"/>
      <c r="BT36" s="432"/>
      <c r="BU36" s="428">
        <f t="shared" si="15"/>
        <v>0</v>
      </c>
      <c r="BV36" s="432"/>
      <c r="BW36" s="432"/>
      <c r="BX36" s="428">
        <f t="shared" si="16"/>
        <v>0</v>
      </c>
      <c r="BY36" s="432"/>
      <c r="BZ36" s="432"/>
      <c r="CA36" s="428">
        <f t="shared" si="17"/>
        <v>0</v>
      </c>
      <c r="CB36" s="432"/>
      <c r="CC36" s="432"/>
      <c r="CD36" s="428">
        <f t="shared" si="18"/>
        <v>0</v>
      </c>
      <c r="CE36" s="432"/>
      <c r="CF36" s="432"/>
      <c r="CG36" s="428">
        <f t="shared" si="19"/>
        <v>0</v>
      </c>
      <c r="CH36" s="424"/>
      <c r="CI36" s="424"/>
      <c r="CJ36" s="424"/>
      <c r="CK36" s="424"/>
      <c r="CL36" s="424"/>
      <c r="CM36" s="430"/>
      <c r="CN36" s="430"/>
      <c r="CO36" s="430"/>
      <c r="CP36" s="430"/>
    </row>
    <row r="37" spans="1:94" ht="18" thickBot="1">
      <c r="A37" s="416"/>
      <c r="B37" s="337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420"/>
      <c r="X37" s="420"/>
      <c r="Y37" s="420"/>
      <c r="Z37" s="420"/>
      <c r="AA37" s="420"/>
      <c r="AB37" s="420"/>
      <c r="AC37" s="420"/>
      <c r="AD37" s="420"/>
      <c r="AE37" s="420"/>
      <c r="AF37" s="420"/>
      <c r="AG37" s="420"/>
      <c r="AH37" s="361">
        <v>0</v>
      </c>
      <c r="AI37" s="362"/>
      <c r="AJ37" s="361">
        <v>0</v>
      </c>
      <c r="AK37" s="363">
        <f>$X$6</f>
        <v>0</v>
      </c>
      <c r="AL37" s="421"/>
      <c r="AM37" s="422">
        <f t="shared" si="0"/>
        <v>0</v>
      </c>
      <c r="AN37" s="423">
        <f t="shared" si="1"/>
        <v>0</v>
      </c>
      <c r="AO37" s="8" t="str">
        <f t="shared" si="20"/>
        <v>0x</v>
      </c>
      <c r="AP37" s="8" t="str">
        <f t="shared" si="21"/>
        <v>x</v>
      </c>
      <c r="AQ37" s="8">
        <f t="shared" si="22"/>
        <v>0</v>
      </c>
      <c r="AR37" s="8">
        <f t="shared" si="2"/>
        <v>1</v>
      </c>
      <c r="AS37" s="8">
        <f t="shared" si="3"/>
        <v>0</v>
      </c>
      <c r="AT37" s="8">
        <f t="shared" si="4"/>
        <v>1</v>
      </c>
      <c r="AU37" s="8" t="str">
        <f t="shared" si="5"/>
        <v>01</v>
      </c>
      <c r="AV37" s="8" t="str">
        <f t="shared" si="6"/>
        <v>01</v>
      </c>
      <c r="AW37" s="8">
        <f t="shared" si="7"/>
        <v>0</v>
      </c>
      <c r="AX37" s="424"/>
      <c r="AY37" s="424"/>
      <c r="AZ37" s="424"/>
      <c r="BA37" s="424"/>
      <c r="BB37" s="424"/>
      <c r="BC37" s="424"/>
      <c r="BD37" s="424"/>
      <c r="BE37" s="424"/>
      <c r="BF37" s="424"/>
      <c r="BG37" s="424"/>
      <c r="BH37" s="425">
        <v>4</v>
      </c>
      <c r="BI37" s="426"/>
      <c r="BJ37" s="424"/>
      <c r="BK37" s="426"/>
      <c r="BL37" s="424"/>
      <c r="BM37" s="424">
        <v>8</v>
      </c>
      <c r="BN37" s="432">
        <f t="shared" si="49"/>
        <v>0</v>
      </c>
      <c r="BO37" s="432">
        <f t="shared" si="41"/>
        <v>0</v>
      </c>
      <c r="BP37" s="432"/>
      <c r="BQ37" s="432"/>
      <c r="BR37" s="428">
        <f t="shared" si="14"/>
        <v>0</v>
      </c>
      <c r="BS37" s="433"/>
      <c r="BT37" s="432"/>
      <c r="BU37" s="428">
        <f t="shared" si="15"/>
        <v>0</v>
      </c>
      <c r="BV37" s="432"/>
      <c r="BW37" s="432"/>
      <c r="BX37" s="428">
        <f t="shared" si="16"/>
        <v>0</v>
      </c>
      <c r="BY37" s="432"/>
      <c r="BZ37" s="432"/>
      <c r="CA37" s="428">
        <f t="shared" si="17"/>
        <v>0</v>
      </c>
      <c r="CB37" s="432"/>
      <c r="CC37" s="432"/>
      <c r="CD37" s="428">
        <f t="shared" si="18"/>
        <v>0</v>
      </c>
      <c r="CE37" s="432"/>
      <c r="CF37" s="432"/>
      <c r="CG37" s="428">
        <f t="shared" si="19"/>
        <v>0</v>
      </c>
      <c r="CH37" s="424"/>
      <c r="CI37" s="424"/>
      <c r="CJ37" s="424"/>
      <c r="CK37" s="424"/>
      <c r="CL37" s="424"/>
      <c r="CM37" s="430"/>
      <c r="CN37" s="430"/>
      <c r="CO37" s="430"/>
      <c r="CP37" s="430"/>
    </row>
    <row r="38" spans="1:94" ht="16.5" customHeight="1" thickBot="1">
      <c r="A38" s="416"/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420"/>
      <c r="X38" s="420"/>
      <c r="Y38" s="420"/>
      <c r="Z38" s="420"/>
      <c r="AA38" s="420"/>
      <c r="AB38" s="420"/>
      <c r="AC38" s="420"/>
      <c r="AD38" s="420"/>
      <c r="AE38" s="420"/>
      <c r="AF38" s="420"/>
      <c r="AG38" s="420"/>
      <c r="AH38" s="361">
        <v>0</v>
      </c>
      <c r="AI38" s="362"/>
      <c r="AJ38" s="361">
        <v>0</v>
      </c>
      <c r="AK38" s="363">
        <f>$X$7</f>
        <v>0</v>
      </c>
      <c r="AL38" s="421"/>
      <c r="AM38" s="422">
        <f t="shared" si="0"/>
        <v>0</v>
      </c>
      <c r="AN38" s="423">
        <f t="shared" si="1"/>
        <v>0</v>
      </c>
      <c r="AO38" s="8" t="str">
        <f t="shared" si="20"/>
        <v>0x</v>
      </c>
      <c r="AP38" s="8" t="str">
        <f t="shared" si="21"/>
        <v>x</v>
      </c>
      <c r="AQ38" s="8">
        <f t="shared" si="22"/>
        <v>0</v>
      </c>
      <c r="AR38" s="8">
        <f t="shared" si="2"/>
        <v>1</v>
      </c>
      <c r="AS38" s="8">
        <f t="shared" si="3"/>
        <v>0</v>
      </c>
      <c r="AT38" s="8">
        <f t="shared" si="4"/>
        <v>1</v>
      </c>
      <c r="AU38" s="8" t="str">
        <f t="shared" si="5"/>
        <v>01</v>
      </c>
      <c r="AV38" s="8" t="str">
        <f t="shared" si="6"/>
        <v>01</v>
      </c>
      <c r="AW38" s="8">
        <f t="shared" si="7"/>
        <v>0</v>
      </c>
      <c r="AX38" s="424"/>
      <c r="AY38" s="424"/>
      <c r="AZ38" s="424"/>
      <c r="BA38" s="424"/>
      <c r="BB38" s="424"/>
      <c r="BC38" s="424"/>
      <c r="BD38" s="424"/>
      <c r="BE38" s="424"/>
      <c r="BF38" s="424"/>
      <c r="BG38" s="424"/>
      <c r="BH38" s="425">
        <v>4</v>
      </c>
      <c r="BI38" s="426"/>
      <c r="BJ38" s="424"/>
      <c r="BK38" s="426"/>
      <c r="BL38" s="424"/>
      <c r="BM38" s="424">
        <v>9</v>
      </c>
      <c r="BN38" s="432">
        <f>AH38</f>
        <v>0</v>
      </c>
      <c r="BO38" s="432">
        <f t="shared" si="41"/>
        <v>0</v>
      </c>
      <c r="BP38" s="432"/>
      <c r="BQ38" s="432"/>
      <c r="BR38" s="428">
        <f t="shared" si="14"/>
        <v>0</v>
      </c>
      <c r="BS38" s="433"/>
      <c r="BT38" s="432"/>
      <c r="BU38" s="428">
        <f t="shared" si="15"/>
        <v>0</v>
      </c>
      <c r="BV38" s="432"/>
      <c r="BW38" s="432"/>
      <c r="BX38" s="428">
        <f t="shared" si="16"/>
        <v>0</v>
      </c>
      <c r="BY38" s="432"/>
      <c r="BZ38" s="432"/>
      <c r="CA38" s="428">
        <f t="shared" si="17"/>
        <v>0</v>
      </c>
      <c r="CB38" s="432"/>
      <c r="CC38" s="432"/>
      <c r="CD38" s="428">
        <f t="shared" si="18"/>
        <v>0</v>
      </c>
      <c r="CE38" s="432"/>
      <c r="CF38" s="432"/>
      <c r="CG38" s="428">
        <f t="shared" si="19"/>
        <v>0</v>
      </c>
      <c r="CH38" s="424"/>
      <c r="CI38" s="424"/>
      <c r="CJ38" s="424"/>
      <c r="CK38" s="424"/>
      <c r="CL38" s="424"/>
      <c r="CM38" s="430"/>
      <c r="CN38" s="430"/>
      <c r="CO38" s="430"/>
      <c r="CP38" s="430"/>
    </row>
    <row r="39" spans="1:94" ht="18.75" customHeight="1" thickBot="1">
      <c r="A39" s="416"/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420"/>
      <c r="X39" s="420"/>
      <c r="Y39" s="420"/>
      <c r="Z39" s="420"/>
      <c r="AA39" s="420"/>
      <c r="AB39" s="420"/>
      <c r="AC39" s="420"/>
      <c r="AD39" s="420"/>
      <c r="AE39" s="420"/>
      <c r="AF39" s="420"/>
      <c r="AG39" s="420"/>
      <c r="AH39" s="361">
        <v>0</v>
      </c>
      <c r="AI39" s="362"/>
      <c r="AJ39" s="361">
        <v>0</v>
      </c>
      <c r="AK39" s="363">
        <f>$X$8</f>
        <v>0</v>
      </c>
      <c r="AL39" s="421"/>
      <c r="AM39" s="422">
        <f t="shared" si="0"/>
        <v>0</v>
      </c>
      <c r="AN39" s="423">
        <f t="shared" si="1"/>
        <v>0</v>
      </c>
      <c r="AO39" s="8" t="str">
        <f t="shared" si="20"/>
        <v>0x</v>
      </c>
      <c r="AP39" s="8" t="str">
        <f t="shared" si="21"/>
        <v>x</v>
      </c>
      <c r="AQ39" s="8">
        <f t="shared" si="22"/>
        <v>0</v>
      </c>
      <c r="AR39" s="8">
        <f t="shared" si="2"/>
        <v>1</v>
      </c>
      <c r="AS39" s="8">
        <f t="shared" si="3"/>
        <v>0</v>
      </c>
      <c r="AT39" s="8">
        <f t="shared" si="4"/>
        <v>1</v>
      </c>
      <c r="AU39" s="8" t="str">
        <f t="shared" si="5"/>
        <v>01</v>
      </c>
      <c r="AV39" s="8" t="str">
        <f t="shared" si="6"/>
        <v>01</v>
      </c>
      <c r="AW39" s="8">
        <f t="shared" si="7"/>
        <v>0</v>
      </c>
      <c r="AX39" s="424"/>
      <c r="AY39" s="424"/>
      <c r="AZ39" s="424"/>
      <c r="BA39" s="424"/>
      <c r="BB39" s="424"/>
      <c r="BC39" s="424"/>
      <c r="BD39" s="424"/>
      <c r="BE39" s="424"/>
      <c r="BF39" s="424"/>
      <c r="BG39" s="424"/>
      <c r="BH39" s="425">
        <v>5</v>
      </c>
      <c r="BI39" s="426"/>
      <c r="BJ39" s="424"/>
      <c r="BK39" s="426"/>
      <c r="BL39" s="424"/>
      <c r="BM39" s="424">
        <v>2</v>
      </c>
      <c r="BN39" s="427">
        <f t="shared" ref="BN39:BN45" si="50">AH39</f>
        <v>0</v>
      </c>
      <c r="BO39" s="427">
        <f t="shared" si="41"/>
        <v>0</v>
      </c>
      <c r="BP39" s="427"/>
      <c r="BQ39" s="427"/>
      <c r="BR39" s="428">
        <f t="shared" si="14"/>
        <v>0</v>
      </c>
      <c r="BS39" s="429"/>
      <c r="BT39" s="427"/>
      <c r="BU39" s="428">
        <f t="shared" si="15"/>
        <v>0</v>
      </c>
      <c r="BV39" s="427"/>
      <c r="BW39" s="427"/>
      <c r="BX39" s="428">
        <f t="shared" si="16"/>
        <v>0</v>
      </c>
      <c r="BY39" s="427"/>
      <c r="BZ39" s="427"/>
      <c r="CA39" s="428">
        <f t="shared" si="17"/>
        <v>0</v>
      </c>
      <c r="CB39" s="427"/>
      <c r="CC39" s="427"/>
      <c r="CD39" s="428">
        <f t="shared" si="18"/>
        <v>0</v>
      </c>
      <c r="CE39" s="427"/>
      <c r="CF39" s="427"/>
      <c r="CG39" s="428">
        <f t="shared" si="19"/>
        <v>0</v>
      </c>
      <c r="CH39" s="424"/>
      <c r="CI39" s="424"/>
      <c r="CJ39" s="424"/>
      <c r="CK39" s="424"/>
      <c r="CL39" s="424"/>
      <c r="CM39" s="430"/>
      <c r="CN39" s="430"/>
      <c r="CO39" s="430"/>
      <c r="CP39" s="430"/>
    </row>
    <row r="40" spans="1:94" ht="18" thickBot="1">
      <c r="A40" s="416"/>
      <c r="B40" s="337"/>
      <c r="C40" s="337"/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420"/>
      <c r="X40" s="420"/>
      <c r="Y40" s="420"/>
      <c r="Z40" s="420"/>
      <c r="AA40" s="420"/>
      <c r="AB40" s="420"/>
      <c r="AC40" s="420"/>
      <c r="AD40" s="420"/>
      <c r="AE40" s="420"/>
      <c r="AF40" s="420"/>
      <c r="AG40" s="420"/>
      <c r="AH40" s="361">
        <v>0</v>
      </c>
      <c r="AI40" s="362"/>
      <c r="AJ40" s="361">
        <v>0</v>
      </c>
      <c r="AK40" s="363">
        <f>$X$9</f>
        <v>0</v>
      </c>
      <c r="AL40" s="421"/>
      <c r="AM40" s="422">
        <f t="shared" si="0"/>
        <v>0</v>
      </c>
      <c r="AN40" s="423">
        <f t="shared" si="1"/>
        <v>0</v>
      </c>
      <c r="AO40" s="8" t="str">
        <f t="shared" si="20"/>
        <v>0x</v>
      </c>
      <c r="AP40" s="8" t="str">
        <f t="shared" si="21"/>
        <v>x</v>
      </c>
      <c r="AQ40" s="8">
        <f t="shared" si="22"/>
        <v>0</v>
      </c>
      <c r="AR40" s="8">
        <f t="shared" si="2"/>
        <v>1</v>
      </c>
      <c r="AS40" s="8">
        <f t="shared" si="3"/>
        <v>0</v>
      </c>
      <c r="AT40" s="8">
        <f t="shared" si="4"/>
        <v>1</v>
      </c>
      <c r="AU40" s="8" t="str">
        <f t="shared" si="5"/>
        <v>01</v>
      </c>
      <c r="AV40" s="8" t="str">
        <f t="shared" si="6"/>
        <v>01</v>
      </c>
      <c r="AW40" s="8">
        <f t="shared" si="7"/>
        <v>0</v>
      </c>
      <c r="AX40" s="424"/>
      <c r="AY40" s="424"/>
      <c r="AZ40" s="424"/>
      <c r="BA40" s="424"/>
      <c r="BB40" s="424"/>
      <c r="BC40" s="424"/>
      <c r="BD40" s="424"/>
      <c r="BE40" s="424"/>
      <c r="BF40" s="424"/>
      <c r="BG40" s="424"/>
      <c r="BH40" s="425">
        <v>5</v>
      </c>
      <c r="BI40" s="426"/>
      <c r="BJ40" s="424"/>
      <c r="BK40" s="426"/>
      <c r="BL40" s="424"/>
      <c r="BM40" s="424">
        <v>3</v>
      </c>
      <c r="BN40" s="427">
        <f t="shared" si="50"/>
        <v>0</v>
      </c>
      <c r="BO40" s="427">
        <f t="shared" si="41"/>
        <v>0</v>
      </c>
      <c r="BP40" s="427"/>
      <c r="BQ40" s="427"/>
      <c r="BR40" s="428">
        <f t="shared" si="14"/>
        <v>0</v>
      </c>
      <c r="BS40" s="429"/>
      <c r="BT40" s="427"/>
      <c r="BU40" s="428">
        <f t="shared" si="15"/>
        <v>0</v>
      </c>
      <c r="BV40" s="427"/>
      <c r="BW40" s="427"/>
      <c r="BX40" s="428">
        <f t="shared" si="16"/>
        <v>0</v>
      </c>
      <c r="BY40" s="427"/>
      <c r="BZ40" s="427"/>
      <c r="CA40" s="428">
        <f t="shared" si="17"/>
        <v>0</v>
      </c>
      <c r="CB40" s="427"/>
      <c r="CC40" s="427"/>
      <c r="CD40" s="428">
        <f t="shared" si="18"/>
        <v>0</v>
      </c>
      <c r="CE40" s="427"/>
      <c r="CF40" s="427"/>
      <c r="CG40" s="428">
        <f t="shared" si="19"/>
        <v>0</v>
      </c>
      <c r="CH40" s="424"/>
      <c r="CI40" s="424"/>
      <c r="CJ40" s="424"/>
      <c r="CK40" s="424"/>
      <c r="CL40" s="424"/>
      <c r="CM40" s="430"/>
      <c r="CN40" s="430"/>
      <c r="CO40" s="430"/>
      <c r="CP40" s="430"/>
    </row>
    <row r="41" spans="1:94" ht="18" thickBot="1">
      <c r="A41" s="416"/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420"/>
      <c r="X41" s="420"/>
      <c r="Y41" s="420"/>
      <c r="Z41" s="420"/>
      <c r="AA41" s="420"/>
      <c r="AB41" s="420"/>
      <c r="AC41" s="420"/>
      <c r="AD41" s="420"/>
      <c r="AE41" s="420"/>
      <c r="AF41" s="420"/>
      <c r="AG41" s="420"/>
      <c r="AH41" s="361">
        <v>0</v>
      </c>
      <c r="AI41" s="362"/>
      <c r="AJ41" s="361">
        <v>0</v>
      </c>
      <c r="AK41" s="363">
        <f>$X$10</f>
        <v>0</v>
      </c>
      <c r="AL41" s="421"/>
      <c r="AM41" s="422">
        <f t="shared" si="0"/>
        <v>0</v>
      </c>
      <c r="AN41" s="423">
        <f t="shared" si="1"/>
        <v>0</v>
      </c>
      <c r="AO41" s="8" t="str">
        <f t="shared" si="20"/>
        <v>0x</v>
      </c>
      <c r="AP41" s="8" t="str">
        <f t="shared" si="21"/>
        <v>x</v>
      </c>
      <c r="AQ41" s="8">
        <f t="shared" si="22"/>
        <v>0</v>
      </c>
      <c r="AR41" s="8">
        <f t="shared" si="2"/>
        <v>1</v>
      </c>
      <c r="AS41" s="8">
        <f t="shared" si="3"/>
        <v>0</v>
      </c>
      <c r="AT41" s="8">
        <f t="shared" si="4"/>
        <v>1</v>
      </c>
      <c r="AU41" s="8" t="str">
        <f t="shared" si="5"/>
        <v>01</v>
      </c>
      <c r="AV41" s="8" t="str">
        <f t="shared" si="6"/>
        <v>01</v>
      </c>
      <c r="AW41" s="8">
        <f t="shared" si="7"/>
        <v>0</v>
      </c>
      <c r="AX41" s="424"/>
      <c r="AY41" s="424"/>
      <c r="AZ41" s="424"/>
      <c r="BA41" s="424"/>
      <c r="BB41" s="424"/>
      <c r="BC41" s="424"/>
      <c r="BD41" s="424"/>
      <c r="BE41" s="424"/>
      <c r="BF41" s="424"/>
      <c r="BG41" s="424"/>
      <c r="BH41" s="425">
        <v>5</v>
      </c>
      <c r="BI41" s="426"/>
      <c r="BJ41" s="424"/>
      <c r="BK41" s="426"/>
      <c r="BL41" s="424"/>
      <c r="BM41" s="424">
        <v>4</v>
      </c>
      <c r="BN41" s="427">
        <f t="shared" si="50"/>
        <v>0</v>
      </c>
      <c r="BO41" s="427">
        <f t="shared" si="41"/>
        <v>0</v>
      </c>
      <c r="BP41" s="427"/>
      <c r="BQ41" s="427"/>
      <c r="BR41" s="428">
        <f t="shared" si="14"/>
        <v>0</v>
      </c>
      <c r="BS41" s="429"/>
      <c r="BT41" s="427"/>
      <c r="BU41" s="428">
        <f t="shared" si="15"/>
        <v>0</v>
      </c>
      <c r="BV41" s="427"/>
      <c r="BW41" s="427"/>
      <c r="BX41" s="428">
        <f t="shared" si="16"/>
        <v>0</v>
      </c>
      <c r="BY41" s="427"/>
      <c r="BZ41" s="427"/>
      <c r="CA41" s="428">
        <f t="shared" si="17"/>
        <v>0</v>
      </c>
      <c r="CB41" s="427"/>
      <c r="CC41" s="427"/>
      <c r="CD41" s="428">
        <f t="shared" si="18"/>
        <v>0</v>
      </c>
      <c r="CE41" s="427"/>
      <c r="CF41" s="427"/>
      <c r="CG41" s="428">
        <f t="shared" si="19"/>
        <v>0</v>
      </c>
      <c r="CH41" s="424"/>
      <c r="CI41" s="424"/>
      <c r="CJ41" s="424"/>
      <c r="CK41" s="424"/>
      <c r="CL41" s="424"/>
      <c r="CM41" s="430"/>
      <c r="CN41" s="430"/>
      <c r="CO41" s="430"/>
      <c r="CP41" s="430"/>
    </row>
    <row r="42" spans="1:94" ht="18" thickBot="1">
      <c r="A42" s="416"/>
      <c r="B42" s="337"/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420"/>
      <c r="X42" s="420"/>
      <c r="Y42" s="420"/>
      <c r="Z42" s="420"/>
      <c r="AA42" s="420"/>
      <c r="AB42" s="420"/>
      <c r="AC42" s="420"/>
      <c r="AD42" s="420"/>
      <c r="AE42" s="420"/>
      <c r="AF42" s="420"/>
      <c r="AG42" s="420"/>
      <c r="AH42" s="361">
        <v>0</v>
      </c>
      <c r="AI42" s="362"/>
      <c r="AJ42" s="361">
        <v>0</v>
      </c>
      <c r="AK42" s="363">
        <f>$X$11</f>
        <v>0</v>
      </c>
      <c r="AL42" s="421"/>
      <c r="AM42" s="422">
        <f t="shared" si="0"/>
        <v>0</v>
      </c>
      <c r="AN42" s="423">
        <f t="shared" si="1"/>
        <v>0</v>
      </c>
      <c r="AO42" s="8" t="str">
        <f t="shared" si="20"/>
        <v>0x</v>
      </c>
      <c r="AP42" s="8" t="str">
        <f t="shared" si="21"/>
        <v>x</v>
      </c>
      <c r="AQ42" s="8">
        <f t="shared" si="22"/>
        <v>0</v>
      </c>
      <c r="AR42" s="8">
        <f t="shared" si="2"/>
        <v>1</v>
      </c>
      <c r="AS42" s="8">
        <f t="shared" si="3"/>
        <v>0</v>
      </c>
      <c r="AT42" s="8">
        <f t="shared" si="4"/>
        <v>1</v>
      </c>
      <c r="AU42" s="8" t="str">
        <f t="shared" si="5"/>
        <v>01</v>
      </c>
      <c r="AV42" s="8" t="str">
        <f t="shared" si="6"/>
        <v>01</v>
      </c>
      <c r="AW42" s="8">
        <f t="shared" si="7"/>
        <v>0</v>
      </c>
      <c r="AX42" s="424"/>
      <c r="AY42" s="424"/>
      <c r="AZ42" s="424"/>
      <c r="BA42" s="424"/>
      <c r="BB42" s="424"/>
      <c r="BC42" s="424"/>
      <c r="BD42" s="424"/>
      <c r="BE42" s="424"/>
      <c r="BF42" s="424"/>
      <c r="BG42" s="424"/>
      <c r="BH42" s="425">
        <v>5</v>
      </c>
      <c r="BI42" s="426"/>
      <c r="BJ42" s="424"/>
      <c r="BK42" s="426"/>
      <c r="BL42" s="424"/>
      <c r="BM42" s="424">
        <v>5</v>
      </c>
      <c r="BN42" s="427">
        <f t="shared" si="50"/>
        <v>0</v>
      </c>
      <c r="BO42" s="427">
        <f t="shared" si="41"/>
        <v>0</v>
      </c>
      <c r="BP42" s="427"/>
      <c r="BQ42" s="427"/>
      <c r="BR42" s="428">
        <f t="shared" si="14"/>
        <v>0</v>
      </c>
      <c r="BS42" s="429"/>
      <c r="BT42" s="427"/>
      <c r="BU42" s="428">
        <f t="shared" si="15"/>
        <v>0</v>
      </c>
      <c r="BV42" s="427"/>
      <c r="BW42" s="427"/>
      <c r="BX42" s="428">
        <f t="shared" si="16"/>
        <v>0</v>
      </c>
      <c r="BY42" s="427"/>
      <c r="BZ42" s="427"/>
      <c r="CA42" s="428">
        <f t="shared" si="17"/>
        <v>0</v>
      </c>
      <c r="CB42" s="427"/>
      <c r="CC42" s="427"/>
      <c r="CD42" s="428">
        <f t="shared" si="18"/>
        <v>0</v>
      </c>
      <c r="CE42" s="427"/>
      <c r="CF42" s="427"/>
      <c r="CG42" s="428">
        <f t="shared" si="19"/>
        <v>0</v>
      </c>
      <c r="CH42" s="424"/>
      <c r="CI42" s="424"/>
      <c r="CJ42" s="424"/>
      <c r="CK42" s="424"/>
      <c r="CL42" s="424"/>
      <c r="CM42" s="430"/>
      <c r="CN42" s="430"/>
      <c r="CO42" s="430"/>
      <c r="CP42" s="430"/>
    </row>
    <row r="43" spans="1:94" ht="18" thickBot="1">
      <c r="A43" s="416"/>
      <c r="B43" s="337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420"/>
      <c r="X43" s="420"/>
      <c r="Y43" s="420"/>
      <c r="Z43" s="420"/>
      <c r="AA43" s="420"/>
      <c r="AB43" s="420"/>
      <c r="AC43" s="420"/>
      <c r="AD43" s="420"/>
      <c r="AE43" s="420"/>
      <c r="AF43" s="420"/>
      <c r="AG43" s="420"/>
      <c r="AH43" s="361">
        <v>0</v>
      </c>
      <c r="AI43" s="404"/>
      <c r="AJ43" s="361">
        <v>0</v>
      </c>
      <c r="AK43" s="363" t="str">
        <f>$X$4</f>
        <v>Dieter</v>
      </c>
      <c r="AL43" s="421"/>
      <c r="AM43" s="422">
        <f t="shared" si="0"/>
        <v>0</v>
      </c>
      <c r="AN43" s="423">
        <f t="shared" si="1"/>
        <v>0</v>
      </c>
      <c r="AO43" s="8" t="str">
        <f t="shared" si="20"/>
        <v>Dieterx</v>
      </c>
      <c r="AP43" s="8" t="str">
        <f t="shared" si="21"/>
        <v>x</v>
      </c>
      <c r="AQ43" s="8" t="str">
        <f t="shared" si="22"/>
        <v>Dieter</v>
      </c>
      <c r="AR43" s="8">
        <f t="shared" si="2"/>
        <v>1</v>
      </c>
      <c r="AS43" s="8">
        <f t="shared" si="3"/>
        <v>0</v>
      </c>
      <c r="AT43" s="8">
        <f t="shared" si="4"/>
        <v>1</v>
      </c>
      <c r="AU43" s="8" t="str">
        <f t="shared" si="5"/>
        <v>Dieter1</v>
      </c>
      <c r="AV43" s="8" t="str">
        <f t="shared" si="6"/>
        <v>01</v>
      </c>
      <c r="AW43" s="8">
        <f t="shared" si="7"/>
        <v>0</v>
      </c>
      <c r="AX43" s="424"/>
      <c r="AY43" s="424"/>
      <c r="AZ43" s="424"/>
      <c r="BA43" s="424"/>
      <c r="BB43" s="424"/>
      <c r="BC43" s="424"/>
      <c r="BD43" s="424"/>
      <c r="BE43" s="424"/>
      <c r="BF43" s="424"/>
      <c r="BG43" s="424"/>
      <c r="BH43" s="425">
        <v>5</v>
      </c>
      <c r="BI43" s="426"/>
      <c r="BJ43" s="424"/>
      <c r="BK43" s="426"/>
      <c r="BL43" s="424"/>
      <c r="BM43" s="424">
        <v>6</v>
      </c>
      <c r="BN43" s="427">
        <f t="shared" si="50"/>
        <v>0</v>
      </c>
      <c r="BO43" s="427">
        <f t="shared" si="41"/>
        <v>0</v>
      </c>
      <c r="BP43" s="427"/>
      <c r="BQ43" s="427"/>
      <c r="BR43" s="428">
        <f t="shared" si="14"/>
        <v>0</v>
      </c>
      <c r="BS43" s="429"/>
      <c r="BT43" s="427"/>
      <c r="BU43" s="428">
        <f t="shared" si="15"/>
        <v>0</v>
      </c>
      <c r="BV43" s="427"/>
      <c r="BW43" s="427"/>
      <c r="BX43" s="428">
        <f t="shared" si="16"/>
        <v>0</v>
      </c>
      <c r="BY43" s="427"/>
      <c r="BZ43" s="427"/>
      <c r="CA43" s="428">
        <f t="shared" si="17"/>
        <v>0</v>
      </c>
      <c r="CB43" s="427"/>
      <c r="CC43" s="427"/>
      <c r="CD43" s="428">
        <f t="shared" si="18"/>
        <v>0</v>
      </c>
      <c r="CE43" s="427"/>
      <c r="CF43" s="427"/>
      <c r="CG43" s="428">
        <f t="shared" si="19"/>
        <v>0</v>
      </c>
      <c r="CH43" s="424"/>
      <c r="CI43" s="424"/>
      <c r="CJ43" s="424"/>
      <c r="CK43" s="424"/>
      <c r="CL43" s="424"/>
      <c r="CM43" s="430"/>
      <c r="CN43" s="430"/>
      <c r="CO43" s="430"/>
      <c r="CP43" s="430"/>
    </row>
    <row r="44" spans="1:94" ht="18" thickBot="1">
      <c r="A44" s="416"/>
      <c r="B44" s="337"/>
      <c r="C44" s="337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420"/>
      <c r="X44" s="420"/>
      <c r="Y44" s="420"/>
      <c r="Z44" s="420"/>
      <c r="AA44" s="420"/>
      <c r="AB44" s="420"/>
      <c r="AC44" s="420"/>
      <c r="AD44" s="420"/>
      <c r="AE44" s="420"/>
      <c r="AF44" s="420"/>
      <c r="AG44" s="420"/>
      <c r="AH44" s="361">
        <v>0</v>
      </c>
      <c r="AI44" s="404"/>
      <c r="AJ44" s="361">
        <v>0</v>
      </c>
      <c r="AK44" s="363" t="str">
        <f>$X$5</f>
        <v>Adde</v>
      </c>
      <c r="AL44" s="421"/>
      <c r="AM44" s="422">
        <f t="shared" si="0"/>
        <v>0</v>
      </c>
      <c r="AN44" s="423">
        <f t="shared" si="1"/>
        <v>0</v>
      </c>
      <c r="AO44" s="8" t="str">
        <f t="shared" si="20"/>
        <v>Addex</v>
      </c>
      <c r="AP44" s="8" t="str">
        <f t="shared" si="21"/>
        <v>x</v>
      </c>
      <c r="AQ44" s="8" t="str">
        <f t="shared" si="22"/>
        <v>Adde</v>
      </c>
      <c r="AR44" s="8">
        <f t="shared" si="2"/>
        <v>1</v>
      </c>
      <c r="AS44" s="8">
        <f t="shared" si="3"/>
        <v>0</v>
      </c>
      <c r="AT44" s="8">
        <f t="shared" si="4"/>
        <v>1</v>
      </c>
      <c r="AU44" s="8" t="str">
        <f t="shared" si="5"/>
        <v>Adde1</v>
      </c>
      <c r="AV44" s="8" t="str">
        <f t="shared" si="6"/>
        <v>01</v>
      </c>
      <c r="AW44" s="8">
        <f t="shared" si="7"/>
        <v>0</v>
      </c>
      <c r="AX44" s="424"/>
      <c r="AY44" s="424"/>
      <c r="AZ44" s="424"/>
      <c r="BA44" s="424"/>
      <c r="BB44" s="424"/>
      <c r="BC44" s="424"/>
      <c r="BD44" s="424"/>
      <c r="BE44" s="424"/>
      <c r="BF44" s="424"/>
      <c r="BG44" s="424"/>
      <c r="BH44" s="425">
        <v>5</v>
      </c>
      <c r="BI44" s="426"/>
      <c r="BJ44" s="424"/>
      <c r="BK44" s="426"/>
      <c r="BL44" s="424"/>
      <c r="BM44" s="424">
        <v>7</v>
      </c>
      <c r="BN44" s="427">
        <f t="shared" si="50"/>
        <v>0</v>
      </c>
      <c r="BO44" s="427">
        <f t="shared" si="41"/>
        <v>0</v>
      </c>
      <c r="BP44" s="427"/>
      <c r="BQ44" s="427"/>
      <c r="BR44" s="428">
        <f t="shared" si="14"/>
        <v>0</v>
      </c>
      <c r="BS44" s="429"/>
      <c r="BT44" s="427"/>
      <c r="BU44" s="428">
        <f t="shared" si="15"/>
        <v>0</v>
      </c>
      <c r="BV44" s="427"/>
      <c r="BW44" s="427"/>
      <c r="BX44" s="428">
        <f t="shared" si="16"/>
        <v>0</v>
      </c>
      <c r="BY44" s="427"/>
      <c r="BZ44" s="427"/>
      <c r="CA44" s="428">
        <f t="shared" si="17"/>
        <v>0</v>
      </c>
      <c r="CB44" s="427"/>
      <c r="CC44" s="427"/>
      <c r="CD44" s="428">
        <f t="shared" si="18"/>
        <v>0</v>
      </c>
      <c r="CE44" s="427"/>
      <c r="CF44" s="427"/>
      <c r="CG44" s="428">
        <f t="shared" si="19"/>
        <v>0</v>
      </c>
      <c r="CH44" s="424"/>
      <c r="CI44" s="424"/>
      <c r="CJ44" s="424"/>
      <c r="CK44" s="424"/>
      <c r="CL44" s="424"/>
      <c r="CM44" s="430"/>
      <c r="CN44" s="430"/>
      <c r="CO44" s="430"/>
      <c r="CP44" s="430"/>
    </row>
    <row r="45" spans="1:94" ht="18.75" customHeight="1" thickBot="1">
      <c r="A45" s="416"/>
      <c r="B45" s="337"/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  <c r="O45" s="424"/>
      <c r="P45" s="424"/>
      <c r="Q45" s="424"/>
      <c r="R45" s="424"/>
      <c r="S45" s="424"/>
      <c r="T45" s="424"/>
      <c r="U45" s="424"/>
      <c r="V45" s="424"/>
      <c r="W45" s="420"/>
      <c r="X45" s="420"/>
      <c r="Y45" s="420"/>
      <c r="Z45" s="420"/>
      <c r="AA45" s="420"/>
      <c r="AB45" s="420"/>
      <c r="AC45" s="420"/>
      <c r="AD45" s="420"/>
      <c r="AE45" s="420"/>
      <c r="AF45" s="420"/>
      <c r="AG45" s="420"/>
      <c r="AH45" s="361">
        <v>0</v>
      </c>
      <c r="AI45" s="404"/>
      <c r="AJ45" s="361">
        <v>0</v>
      </c>
      <c r="AK45" s="363">
        <f>$X$6</f>
        <v>0</v>
      </c>
      <c r="AL45" s="364"/>
      <c r="AM45" s="365">
        <f t="shared" si="0"/>
        <v>0</v>
      </c>
      <c r="AN45" s="366">
        <f t="shared" si="1"/>
        <v>0</v>
      </c>
      <c r="AO45" s="8" t="str">
        <f t="shared" si="20"/>
        <v>0x</v>
      </c>
      <c r="AP45" s="8" t="str">
        <f t="shared" si="21"/>
        <v>x</v>
      </c>
      <c r="AQ45" s="8">
        <f t="shared" si="22"/>
        <v>0</v>
      </c>
      <c r="AR45" s="8">
        <f t="shared" si="2"/>
        <v>1</v>
      </c>
      <c r="AS45" s="8">
        <f t="shared" si="3"/>
        <v>0</v>
      </c>
      <c r="AT45" s="8">
        <f t="shared" si="4"/>
        <v>1</v>
      </c>
      <c r="AU45" s="8" t="str">
        <f t="shared" si="5"/>
        <v>01</v>
      </c>
      <c r="AV45" s="8" t="str">
        <f t="shared" si="6"/>
        <v>01</v>
      </c>
      <c r="AW45" s="8">
        <f t="shared" si="7"/>
        <v>0</v>
      </c>
      <c r="BH45" s="373">
        <v>5</v>
      </c>
      <c r="BM45" s="230">
        <v>8</v>
      </c>
      <c r="BN45" s="374">
        <f t="shared" si="50"/>
        <v>0</v>
      </c>
      <c r="BO45" s="374">
        <f t="shared" si="41"/>
        <v>0</v>
      </c>
      <c r="BP45" s="374"/>
      <c r="BQ45" s="374"/>
      <c r="BR45" s="375">
        <f t="shared" si="14"/>
        <v>0</v>
      </c>
      <c r="BS45" s="376"/>
      <c r="BT45" s="374"/>
      <c r="BU45" s="375">
        <f t="shared" si="15"/>
        <v>0</v>
      </c>
      <c r="BV45" s="374"/>
      <c r="BW45" s="374"/>
      <c r="BX45" s="375">
        <f t="shared" si="16"/>
        <v>0</v>
      </c>
      <c r="BY45" s="374"/>
      <c r="BZ45" s="374"/>
      <c r="CA45" s="375">
        <f t="shared" si="17"/>
        <v>0</v>
      </c>
      <c r="CB45" s="374"/>
      <c r="CC45" s="374"/>
      <c r="CD45" s="375">
        <f t="shared" si="18"/>
        <v>0</v>
      </c>
      <c r="CE45" s="374"/>
      <c r="CF45" s="374"/>
      <c r="CG45" s="375">
        <f t="shared" si="19"/>
        <v>0</v>
      </c>
    </row>
    <row r="46" spans="1:94" ht="18" thickBot="1">
      <c r="A46" s="231"/>
      <c r="B46" s="40"/>
      <c r="C46" s="424"/>
      <c r="D46" s="424"/>
      <c r="E46" s="424"/>
      <c r="F46" s="424"/>
      <c r="G46" s="424"/>
      <c r="H46" s="424"/>
      <c r="I46" s="424"/>
      <c r="J46" s="424"/>
      <c r="K46" s="424"/>
      <c r="L46" s="424"/>
      <c r="M46" s="424"/>
      <c r="N46" s="424"/>
      <c r="O46" s="424"/>
      <c r="P46" s="424"/>
      <c r="Q46" s="424"/>
      <c r="R46" s="424"/>
      <c r="S46" s="424"/>
      <c r="T46" s="424"/>
      <c r="U46" s="424"/>
      <c r="V46" s="424"/>
      <c r="W46" s="420"/>
      <c r="X46" s="420"/>
      <c r="Y46" s="420"/>
      <c r="Z46" s="420"/>
      <c r="AA46" s="420"/>
      <c r="AB46" s="420"/>
      <c r="AC46" s="420"/>
      <c r="AD46" s="420"/>
      <c r="AE46" s="420"/>
      <c r="AF46" s="420"/>
      <c r="AG46" s="420"/>
      <c r="AH46" s="361">
        <v>0</v>
      </c>
      <c r="AI46" s="404"/>
      <c r="AJ46" s="361">
        <v>0</v>
      </c>
      <c r="AK46" s="363">
        <f>$X$7</f>
        <v>0</v>
      </c>
      <c r="AL46" s="364"/>
      <c r="AM46" s="365">
        <f t="shared" si="0"/>
        <v>0</v>
      </c>
      <c r="AN46" s="366">
        <f t="shared" si="1"/>
        <v>0</v>
      </c>
      <c r="AO46" s="8" t="str">
        <f t="shared" si="20"/>
        <v>0x</v>
      </c>
      <c r="AP46" s="8" t="str">
        <f t="shared" si="21"/>
        <v>x</v>
      </c>
      <c r="AQ46" s="8">
        <f t="shared" si="22"/>
        <v>0</v>
      </c>
      <c r="AR46" s="8">
        <f t="shared" si="2"/>
        <v>1</v>
      </c>
      <c r="AS46" s="8">
        <f t="shared" si="3"/>
        <v>0</v>
      </c>
      <c r="AT46" s="8">
        <f t="shared" si="4"/>
        <v>1</v>
      </c>
      <c r="AU46" s="8" t="str">
        <f t="shared" si="5"/>
        <v>01</v>
      </c>
      <c r="AV46" s="8" t="str">
        <f t="shared" si="6"/>
        <v>01</v>
      </c>
      <c r="AW46" s="8">
        <f t="shared" si="7"/>
        <v>0</v>
      </c>
      <c r="BH46" s="373">
        <v>5</v>
      </c>
      <c r="BM46" s="230">
        <v>9</v>
      </c>
      <c r="BN46" s="374">
        <f>AH46</f>
        <v>0</v>
      </c>
      <c r="BO46" s="374">
        <f t="shared" si="41"/>
        <v>0</v>
      </c>
      <c r="BP46" s="374"/>
      <c r="BQ46" s="374"/>
      <c r="BR46" s="375">
        <f t="shared" si="14"/>
        <v>0</v>
      </c>
      <c r="BS46" s="376"/>
      <c r="BT46" s="374"/>
      <c r="BU46" s="375">
        <f t="shared" si="15"/>
        <v>0</v>
      </c>
      <c r="BV46" s="374"/>
      <c r="BW46" s="374"/>
      <c r="BX46" s="375">
        <f t="shared" si="16"/>
        <v>0</v>
      </c>
      <c r="BY46" s="374"/>
      <c r="BZ46" s="374"/>
      <c r="CA46" s="375">
        <f t="shared" si="17"/>
        <v>0</v>
      </c>
      <c r="CB46" s="374"/>
      <c r="CC46" s="374"/>
      <c r="CD46" s="375">
        <f t="shared" si="18"/>
        <v>0</v>
      </c>
      <c r="CE46" s="374"/>
      <c r="CF46" s="374"/>
      <c r="CG46" s="375">
        <f t="shared" si="19"/>
        <v>0</v>
      </c>
    </row>
    <row r="47" spans="1:94" ht="16.5" customHeight="1" thickBot="1">
      <c r="A47" s="424"/>
      <c r="B47" s="424"/>
      <c r="C47" s="424"/>
      <c r="D47" s="424"/>
      <c r="E47" s="424"/>
      <c r="F47" s="424"/>
      <c r="G47" s="424"/>
      <c r="H47" s="424"/>
      <c r="I47" s="424"/>
      <c r="J47" s="424"/>
      <c r="K47" s="424"/>
      <c r="L47" s="424"/>
      <c r="M47" s="424"/>
      <c r="N47" s="424"/>
      <c r="O47" s="424"/>
      <c r="P47" s="424"/>
      <c r="Q47" s="424"/>
      <c r="R47" s="424"/>
      <c r="S47" s="424"/>
      <c r="T47" s="424"/>
      <c r="U47" s="424"/>
      <c r="V47" s="424"/>
      <c r="W47" s="420"/>
      <c r="X47" s="420"/>
      <c r="Y47" s="420"/>
      <c r="Z47" s="420"/>
      <c r="AA47" s="420"/>
      <c r="AB47" s="420"/>
      <c r="AC47" s="420"/>
      <c r="AD47" s="420"/>
      <c r="AE47" s="420"/>
      <c r="AF47" s="420"/>
      <c r="AG47" s="420"/>
      <c r="AH47" s="361">
        <v>0</v>
      </c>
      <c r="AI47" s="404"/>
      <c r="AJ47" s="361">
        <v>0</v>
      </c>
      <c r="AK47" s="363">
        <f>$X$8</f>
        <v>0</v>
      </c>
      <c r="AL47" s="364"/>
      <c r="AM47" s="365">
        <f t="shared" si="0"/>
        <v>0</v>
      </c>
      <c r="AN47" s="366">
        <f t="shared" si="1"/>
        <v>0</v>
      </c>
      <c r="AO47" s="8" t="str">
        <f t="shared" si="20"/>
        <v>0x</v>
      </c>
      <c r="AP47" s="8" t="str">
        <f t="shared" si="21"/>
        <v>x</v>
      </c>
      <c r="AQ47" s="8">
        <f t="shared" si="22"/>
        <v>0</v>
      </c>
      <c r="AR47" s="8">
        <f t="shared" si="2"/>
        <v>1</v>
      </c>
      <c r="AS47" s="8">
        <f t="shared" si="3"/>
        <v>0</v>
      </c>
      <c r="AT47" s="8">
        <f t="shared" si="4"/>
        <v>1</v>
      </c>
      <c r="AU47" s="8" t="str">
        <f t="shared" si="5"/>
        <v>01</v>
      </c>
      <c r="AV47" s="8" t="str">
        <f t="shared" si="6"/>
        <v>01</v>
      </c>
      <c r="AW47" s="8">
        <f t="shared" si="7"/>
        <v>0</v>
      </c>
      <c r="BH47" s="373">
        <v>6</v>
      </c>
      <c r="BM47" s="230">
        <v>1</v>
      </c>
      <c r="BN47" s="474">
        <f t="shared" ref="BN47:BN55" si="51">AH47</f>
        <v>0</v>
      </c>
      <c r="BO47" s="474">
        <f t="shared" si="41"/>
        <v>0</v>
      </c>
      <c r="BP47" s="474"/>
      <c r="BQ47" s="474"/>
      <c r="BR47" s="375">
        <f t="shared" si="14"/>
        <v>0</v>
      </c>
      <c r="BS47" s="405"/>
      <c r="BT47" s="474"/>
      <c r="BU47" s="375">
        <f t="shared" si="15"/>
        <v>0</v>
      </c>
      <c r="BV47" s="474"/>
      <c r="BW47" s="474"/>
      <c r="BX47" s="375">
        <f t="shared" si="16"/>
        <v>0</v>
      </c>
      <c r="BY47" s="474"/>
      <c r="BZ47" s="474"/>
      <c r="CA47" s="375">
        <f t="shared" si="17"/>
        <v>0</v>
      </c>
      <c r="CB47" s="474"/>
      <c r="CC47" s="474"/>
      <c r="CD47" s="375">
        <f t="shared" si="18"/>
        <v>0</v>
      </c>
      <c r="CE47" s="474"/>
      <c r="CF47" s="474"/>
      <c r="CG47" s="375">
        <f t="shared" si="19"/>
        <v>0</v>
      </c>
    </row>
    <row r="48" spans="1:94" ht="18" thickBot="1">
      <c r="A48" s="424"/>
      <c r="B48" s="424"/>
      <c r="C48" s="424"/>
      <c r="D48" s="424"/>
      <c r="E48" s="424"/>
      <c r="F48" s="424"/>
      <c r="G48" s="424"/>
      <c r="H48" s="424"/>
      <c r="I48" s="424"/>
      <c r="J48" s="424"/>
      <c r="K48" s="424"/>
      <c r="L48" s="424"/>
      <c r="M48" s="424"/>
      <c r="N48" s="424"/>
      <c r="O48" s="424"/>
      <c r="P48" s="424"/>
      <c r="V48" s="424"/>
      <c r="W48" s="420"/>
      <c r="X48" s="420"/>
      <c r="Y48" s="420"/>
      <c r="Z48" s="420"/>
      <c r="AA48" s="420"/>
      <c r="AB48" s="420"/>
      <c r="AC48" s="420"/>
      <c r="AD48" s="420"/>
      <c r="AE48" s="420"/>
      <c r="AF48" s="420"/>
      <c r="AG48" s="420"/>
      <c r="AH48" s="361">
        <v>0</v>
      </c>
      <c r="AI48" s="404"/>
      <c r="AJ48" s="361">
        <v>0</v>
      </c>
      <c r="AK48" s="363">
        <f>$X$9</f>
        <v>0</v>
      </c>
      <c r="AL48" s="364"/>
      <c r="AM48" s="365">
        <f t="shared" si="0"/>
        <v>0</v>
      </c>
      <c r="AN48" s="366">
        <f t="shared" si="1"/>
        <v>0</v>
      </c>
      <c r="AO48" s="8" t="str">
        <f t="shared" si="20"/>
        <v>0x</v>
      </c>
      <c r="AP48" s="8" t="str">
        <f t="shared" si="21"/>
        <v>x</v>
      </c>
      <c r="AQ48" s="8">
        <f t="shared" si="22"/>
        <v>0</v>
      </c>
      <c r="AR48" s="8">
        <f t="shared" si="2"/>
        <v>1</v>
      </c>
      <c r="AS48" s="8">
        <f t="shared" si="3"/>
        <v>0</v>
      </c>
      <c r="AT48" s="8">
        <f t="shared" si="4"/>
        <v>1</v>
      </c>
      <c r="AU48" s="8" t="str">
        <f t="shared" si="5"/>
        <v>01</v>
      </c>
      <c r="AV48" s="8" t="str">
        <f t="shared" si="6"/>
        <v>01</v>
      </c>
      <c r="AW48" s="8">
        <f t="shared" si="7"/>
        <v>0</v>
      </c>
      <c r="BH48" s="373">
        <v>6</v>
      </c>
      <c r="BM48" s="230">
        <v>2</v>
      </c>
      <c r="BN48" s="474">
        <f t="shared" si="51"/>
        <v>0</v>
      </c>
      <c r="BO48" s="474">
        <f t="shared" si="41"/>
        <v>0</v>
      </c>
      <c r="BP48" s="474"/>
      <c r="BQ48" s="474"/>
      <c r="BR48" s="375">
        <f t="shared" si="14"/>
        <v>0</v>
      </c>
      <c r="BS48" s="405"/>
      <c r="BT48" s="474"/>
      <c r="BU48" s="375">
        <f t="shared" si="15"/>
        <v>0</v>
      </c>
      <c r="BV48" s="474"/>
      <c r="BW48" s="474"/>
      <c r="BX48" s="375">
        <f t="shared" si="16"/>
        <v>0</v>
      </c>
      <c r="BY48" s="474"/>
      <c r="BZ48" s="474"/>
      <c r="CA48" s="375">
        <f t="shared" si="17"/>
        <v>0</v>
      </c>
      <c r="CB48" s="474"/>
      <c r="CC48" s="474"/>
      <c r="CD48" s="375">
        <f t="shared" si="18"/>
        <v>0</v>
      </c>
      <c r="CE48" s="474"/>
      <c r="CF48" s="474"/>
      <c r="CG48" s="375">
        <f t="shared" si="19"/>
        <v>0</v>
      </c>
    </row>
    <row r="49" spans="1:85" ht="18" thickBot="1">
      <c r="A49" s="424"/>
      <c r="B49" s="424"/>
      <c r="C49" s="424"/>
      <c r="D49" s="424"/>
      <c r="E49" s="424"/>
      <c r="F49" s="424"/>
      <c r="G49" s="424"/>
      <c r="H49" s="424"/>
      <c r="I49" s="424"/>
      <c r="J49" s="424"/>
      <c r="K49" s="424"/>
      <c r="L49" s="424"/>
      <c r="M49" s="424"/>
      <c r="N49" s="424"/>
      <c r="O49" s="424"/>
      <c r="P49" s="424"/>
      <c r="AH49" s="361">
        <v>0</v>
      </c>
      <c r="AI49" s="404"/>
      <c r="AJ49" s="361">
        <v>0</v>
      </c>
      <c r="AK49" s="363">
        <f>$X$10</f>
        <v>0</v>
      </c>
      <c r="AL49" s="364"/>
      <c r="AM49" s="365">
        <f t="shared" si="0"/>
        <v>0</v>
      </c>
      <c r="AN49" s="366">
        <f t="shared" si="1"/>
        <v>0</v>
      </c>
      <c r="AO49" s="8" t="str">
        <f t="shared" si="20"/>
        <v>0x</v>
      </c>
      <c r="AP49" s="8" t="str">
        <f t="shared" si="21"/>
        <v>x</v>
      </c>
      <c r="AQ49" s="8">
        <f t="shared" si="22"/>
        <v>0</v>
      </c>
      <c r="AR49" s="8">
        <f t="shared" si="2"/>
        <v>1</v>
      </c>
      <c r="AS49" s="8">
        <f t="shared" si="3"/>
        <v>0</v>
      </c>
      <c r="AT49" s="8">
        <f t="shared" si="4"/>
        <v>1</v>
      </c>
      <c r="AU49" s="8" t="str">
        <f t="shared" si="5"/>
        <v>01</v>
      </c>
      <c r="AV49" s="8" t="str">
        <f t="shared" si="6"/>
        <v>01</v>
      </c>
      <c r="AW49" s="8">
        <f t="shared" si="7"/>
        <v>0</v>
      </c>
      <c r="BH49" s="373">
        <v>6</v>
      </c>
      <c r="BM49" s="230">
        <v>3</v>
      </c>
      <c r="BN49" s="474">
        <f t="shared" si="51"/>
        <v>0</v>
      </c>
      <c r="BO49" s="474">
        <f t="shared" si="41"/>
        <v>0</v>
      </c>
      <c r="BP49" s="474"/>
      <c r="BQ49" s="474"/>
      <c r="BR49" s="375">
        <f t="shared" si="14"/>
        <v>0</v>
      </c>
      <c r="BS49" s="405"/>
      <c r="BT49" s="474"/>
      <c r="BU49" s="375">
        <f t="shared" si="15"/>
        <v>0</v>
      </c>
      <c r="BV49" s="474"/>
      <c r="BW49" s="474"/>
      <c r="BX49" s="375">
        <f t="shared" si="16"/>
        <v>0</v>
      </c>
      <c r="BY49" s="474"/>
      <c r="BZ49" s="474"/>
      <c r="CA49" s="375">
        <f t="shared" si="17"/>
        <v>0</v>
      </c>
      <c r="CB49" s="474"/>
      <c r="CC49" s="474"/>
      <c r="CD49" s="375">
        <f t="shared" si="18"/>
        <v>0</v>
      </c>
      <c r="CE49" s="474"/>
      <c r="CF49" s="474"/>
      <c r="CG49" s="375">
        <f t="shared" si="19"/>
        <v>0</v>
      </c>
    </row>
    <row r="50" spans="1:85" ht="18" thickBot="1">
      <c r="A50" s="424"/>
      <c r="B50" s="424"/>
      <c r="C50" s="424"/>
      <c r="D50" s="424"/>
      <c r="E50" s="424"/>
      <c r="F50" s="424"/>
      <c r="G50" s="424"/>
      <c r="H50" s="424"/>
      <c r="I50" s="424"/>
      <c r="J50" s="424"/>
      <c r="K50" s="424"/>
      <c r="L50" s="424"/>
      <c r="M50" s="424"/>
      <c r="N50" s="424"/>
      <c r="O50" s="424"/>
      <c r="P50" s="424"/>
      <c r="AH50" s="361">
        <v>0</v>
      </c>
      <c r="AI50" s="404"/>
      <c r="AJ50" s="361">
        <v>0</v>
      </c>
      <c r="AK50" s="363">
        <f>$X$11</f>
        <v>0</v>
      </c>
      <c r="AL50" s="364"/>
      <c r="AM50" s="365">
        <f t="shared" si="0"/>
        <v>0</v>
      </c>
      <c r="AN50" s="366">
        <f t="shared" si="1"/>
        <v>0</v>
      </c>
      <c r="AO50" s="8" t="str">
        <f t="shared" si="20"/>
        <v>0x</v>
      </c>
      <c r="AP50" s="8" t="str">
        <f t="shared" si="21"/>
        <v>x</v>
      </c>
      <c r="AQ50" s="8">
        <f t="shared" si="22"/>
        <v>0</v>
      </c>
      <c r="AR50" s="8">
        <f t="shared" si="2"/>
        <v>1</v>
      </c>
      <c r="AS50" s="8">
        <f t="shared" si="3"/>
        <v>0</v>
      </c>
      <c r="AT50" s="8">
        <f t="shared" si="4"/>
        <v>1</v>
      </c>
      <c r="AU50" s="8" t="str">
        <f t="shared" si="5"/>
        <v>01</v>
      </c>
      <c r="AV50" s="8" t="str">
        <f t="shared" si="6"/>
        <v>01</v>
      </c>
      <c r="AW50" s="8">
        <f t="shared" si="7"/>
        <v>0</v>
      </c>
      <c r="BH50" s="373">
        <v>6</v>
      </c>
      <c r="BM50" s="230">
        <v>4</v>
      </c>
      <c r="BN50" s="474">
        <f t="shared" si="51"/>
        <v>0</v>
      </c>
      <c r="BO50" s="474">
        <f t="shared" si="41"/>
        <v>0</v>
      </c>
      <c r="BP50" s="474"/>
      <c r="BQ50" s="474"/>
      <c r="BR50" s="375">
        <f t="shared" si="14"/>
        <v>0</v>
      </c>
      <c r="BS50" s="405"/>
      <c r="BT50" s="474"/>
      <c r="BU50" s="375">
        <f t="shared" si="15"/>
        <v>0</v>
      </c>
      <c r="BV50" s="474"/>
      <c r="BW50" s="474"/>
      <c r="BX50" s="375">
        <f t="shared" si="16"/>
        <v>0</v>
      </c>
      <c r="BY50" s="474"/>
      <c r="BZ50" s="474"/>
      <c r="CA50" s="375">
        <f t="shared" si="17"/>
        <v>0</v>
      </c>
      <c r="CB50" s="474"/>
      <c r="CC50" s="474"/>
      <c r="CD50" s="375">
        <f t="shared" si="18"/>
        <v>0</v>
      </c>
      <c r="CE50" s="474"/>
      <c r="CF50" s="474"/>
      <c r="CG50" s="375">
        <f t="shared" si="19"/>
        <v>0</v>
      </c>
    </row>
    <row r="51" spans="1:85" ht="18.75" customHeight="1" thickBot="1">
      <c r="A51" s="424"/>
      <c r="B51" s="424"/>
      <c r="C51" s="424"/>
      <c r="D51" s="424"/>
      <c r="E51" s="424"/>
      <c r="F51" s="424"/>
      <c r="G51" s="424"/>
      <c r="H51" s="424"/>
      <c r="I51" s="424"/>
      <c r="J51" s="424"/>
      <c r="K51" s="424"/>
      <c r="L51" s="424"/>
      <c r="M51" s="424"/>
      <c r="N51" s="424"/>
      <c r="O51" s="424"/>
      <c r="P51" s="424"/>
      <c r="AH51" s="361">
        <v>0</v>
      </c>
      <c r="AI51" s="362"/>
      <c r="AJ51" s="361">
        <v>0</v>
      </c>
      <c r="AK51" s="363" t="str">
        <f>$X$4</f>
        <v>Dieter</v>
      </c>
      <c r="AL51" s="364"/>
      <c r="AM51" s="365">
        <f t="shared" si="0"/>
        <v>0</v>
      </c>
      <c r="AN51" s="366">
        <f t="shared" si="1"/>
        <v>0</v>
      </c>
      <c r="AO51" s="8" t="str">
        <f t="shared" si="20"/>
        <v>Dieterx</v>
      </c>
      <c r="AP51" s="8" t="str">
        <f t="shared" si="21"/>
        <v>x</v>
      </c>
      <c r="AQ51" s="8" t="str">
        <f t="shared" si="22"/>
        <v>Dieter</v>
      </c>
      <c r="AR51" s="8">
        <f t="shared" si="2"/>
        <v>1</v>
      </c>
      <c r="AS51" s="8">
        <f t="shared" si="3"/>
        <v>0</v>
      </c>
      <c r="AT51" s="8">
        <f t="shared" si="4"/>
        <v>1</v>
      </c>
      <c r="AU51" s="8" t="str">
        <f t="shared" si="5"/>
        <v>Dieter1</v>
      </c>
      <c r="AV51" s="8" t="str">
        <f t="shared" si="6"/>
        <v>01</v>
      </c>
      <c r="AW51" s="8">
        <f t="shared" si="7"/>
        <v>0</v>
      </c>
      <c r="BH51" s="373">
        <v>6</v>
      </c>
      <c r="BM51" s="230">
        <v>5</v>
      </c>
      <c r="BN51" s="474">
        <f t="shared" si="51"/>
        <v>0</v>
      </c>
      <c r="BO51" s="474">
        <f t="shared" si="41"/>
        <v>0</v>
      </c>
      <c r="BP51" s="474"/>
      <c r="BQ51" s="474"/>
      <c r="BR51" s="375">
        <f t="shared" si="14"/>
        <v>0</v>
      </c>
      <c r="BS51" s="405"/>
      <c r="BT51" s="474"/>
      <c r="BU51" s="375">
        <f t="shared" si="15"/>
        <v>0</v>
      </c>
      <c r="BV51" s="474"/>
      <c r="BW51" s="474"/>
      <c r="BX51" s="375">
        <f t="shared" si="16"/>
        <v>0</v>
      </c>
      <c r="BY51" s="474"/>
      <c r="BZ51" s="474"/>
      <c r="CA51" s="375">
        <f t="shared" si="17"/>
        <v>0</v>
      </c>
      <c r="CB51" s="474"/>
      <c r="CC51" s="474"/>
      <c r="CD51" s="375">
        <f t="shared" si="18"/>
        <v>0</v>
      </c>
      <c r="CE51" s="474"/>
      <c r="CF51" s="474"/>
      <c r="CG51" s="375">
        <f t="shared" si="19"/>
        <v>0</v>
      </c>
    </row>
    <row r="52" spans="1:85" ht="18" thickBot="1">
      <c r="A52" s="424"/>
      <c r="B52" s="424"/>
      <c r="C52" s="424"/>
      <c r="D52" s="424"/>
      <c r="E52" s="424"/>
      <c r="F52" s="424"/>
      <c r="G52" s="424"/>
      <c r="H52" s="424"/>
      <c r="I52" s="424"/>
      <c r="J52" s="424"/>
      <c r="K52" s="424"/>
      <c r="L52" s="424"/>
      <c r="M52" s="424"/>
      <c r="N52" s="424"/>
      <c r="O52" s="424"/>
      <c r="P52" s="424"/>
      <c r="AH52" s="361">
        <v>0</v>
      </c>
      <c r="AI52" s="362"/>
      <c r="AJ52" s="361">
        <v>0</v>
      </c>
      <c r="AK52" s="363" t="str">
        <f>$X$5</f>
        <v>Adde</v>
      </c>
      <c r="AL52" s="364"/>
      <c r="AM52" s="365">
        <f t="shared" si="0"/>
        <v>0</v>
      </c>
      <c r="AN52" s="366">
        <f t="shared" si="1"/>
        <v>0</v>
      </c>
      <c r="AO52" s="8" t="str">
        <f t="shared" si="20"/>
        <v>Addex</v>
      </c>
      <c r="AP52" s="8" t="str">
        <f t="shared" si="21"/>
        <v>x</v>
      </c>
      <c r="AQ52" s="8" t="str">
        <f t="shared" si="22"/>
        <v>Adde</v>
      </c>
      <c r="AR52" s="8">
        <f t="shared" si="2"/>
        <v>1</v>
      </c>
      <c r="AS52" s="8">
        <f t="shared" si="3"/>
        <v>0</v>
      </c>
      <c r="AT52" s="8">
        <f t="shared" si="4"/>
        <v>1</v>
      </c>
      <c r="AU52" s="8" t="str">
        <f t="shared" si="5"/>
        <v>Adde1</v>
      </c>
      <c r="AV52" s="8" t="str">
        <f t="shared" si="6"/>
        <v>01</v>
      </c>
      <c r="AW52" s="8">
        <f t="shared" si="7"/>
        <v>0</v>
      </c>
      <c r="BH52" s="373">
        <v>6</v>
      </c>
      <c r="BM52" s="230">
        <v>6</v>
      </c>
      <c r="BN52" s="474">
        <f t="shared" si="51"/>
        <v>0</v>
      </c>
      <c r="BO52" s="474">
        <f t="shared" si="41"/>
        <v>0</v>
      </c>
      <c r="BP52" s="474"/>
      <c r="BQ52" s="474"/>
      <c r="BR52" s="375">
        <f t="shared" si="14"/>
        <v>0</v>
      </c>
      <c r="BS52" s="405"/>
      <c r="BT52" s="474"/>
      <c r="BU52" s="375">
        <f t="shared" si="15"/>
        <v>0</v>
      </c>
      <c r="BV52" s="474"/>
      <c r="BW52" s="474"/>
      <c r="BX52" s="375">
        <f t="shared" si="16"/>
        <v>0</v>
      </c>
      <c r="BY52" s="474"/>
      <c r="BZ52" s="474"/>
      <c r="CA52" s="375">
        <f t="shared" si="17"/>
        <v>0</v>
      </c>
      <c r="CB52" s="474"/>
      <c r="CC52" s="474"/>
      <c r="CD52" s="375">
        <f t="shared" si="18"/>
        <v>0</v>
      </c>
      <c r="CE52" s="474"/>
      <c r="CF52" s="474"/>
      <c r="CG52" s="375">
        <f t="shared" si="19"/>
        <v>0</v>
      </c>
    </row>
    <row r="53" spans="1:85" ht="18" thickBot="1">
      <c r="A53" s="424"/>
      <c r="B53" s="424"/>
      <c r="C53" s="424"/>
      <c r="D53" s="424"/>
      <c r="E53" s="424"/>
      <c r="F53" s="424"/>
      <c r="G53" s="424"/>
      <c r="H53" s="424"/>
      <c r="I53" s="424"/>
      <c r="J53" s="424"/>
      <c r="K53" s="424"/>
      <c r="L53" s="424"/>
      <c r="M53" s="424"/>
      <c r="N53" s="424"/>
      <c r="O53" s="424"/>
      <c r="P53" s="424"/>
      <c r="AH53" s="361">
        <v>0</v>
      </c>
      <c r="AI53" s="362"/>
      <c r="AJ53" s="361">
        <v>0</v>
      </c>
      <c r="AK53" s="363">
        <f>$X$6</f>
        <v>0</v>
      </c>
      <c r="AL53" s="364"/>
      <c r="AM53" s="365">
        <f t="shared" si="0"/>
        <v>0</v>
      </c>
      <c r="AN53" s="366">
        <f t="shared" si="1"/>
        <v>0</v>
      </c>
      <c r="AO53" s="8" t="str">
        <f t="shared" si="20"/>
        <v>0x</v>
      </c>
      <c r="AP53" s="8" t="str">
        <f t="shared" si="21"/>
        <v>x</v>
      </c>
      <c r="AQ53" s="8">
        <f t="shared" si="22"/>
        <v>0</v>
      </c>
      <c r="AR53" s="8">
        <f t="shared" si="2"/>
        <v>1</v>
      </c>
      <c r="AS53" s="8">
        <f t="shared" si="3"/>
        <v>0</v>
      </c>
      <c r="AT53" s="8">
        <f t="shared" si="4"/>
        <v>1</v>
      </c>
      <c r="AU53" s="8" t="str">
        <f t="shared" si="5"/>
        <v>01</v>
      </c>
      <c r="AV53" s="8" t="str">
        <f t="shared" si="6"/>
        <v>01</v>
      </c>
      <c r="AW53" s="8">
        <f t="shared" si="7"/>
        <v>0</v>
      </c>
      <c r="BH53" s="373">
        <v>6</v>
      </c>
      <c r="BM53" s="230">
        <v>7</v>
      </c>
      <c r="BN53" s="474">
        <f t="shared" si="51"/>
        <v>0</v>
      </c>
      <c r="BO53" s="474">
        <f t="shared" si="41"/>
        <v>0</v>
      </c>
      <c r="BP53" s="474"/>
      <c r="BQ53" s="474"/>
      <c r="BR53" s="375">
        <f t="shared" si="14"/>
        <v>0</v>
      </c>
      <c r="BS53" s="405"/>
      <c r="BT53" s="474"/>
      <c r="BU53" s="375">
        <f t="shared" si="15"/>
        <v>0</v>
      </c>
      <c r="BV53" s="474"/>
      <c r="BW53" s="474"/>
      <c r="BX53" s="375">
        <f t="shared" si="16"/>
        <v>0</v>
      </c>
      <c r="BY53" s="474"/>
      <c r="BZ53" s="474"/>
      <c r="CA53" s="375">
        <f t="shared" si="17"/>
        <v>0</v>
      </c>
      <c r="CB53" s="474"/>
      <c r="CC53" s="474"/>
      <c r="CD53" s="375">
        <f t="shared" si="18"/>
        <v>0</v>
      </c>
      <c r="CE53" s="474"/>
      <c r="CF53" s="474"/>
      <c r="CG53" s="375">
        <f t="shared" si="19"/>
        <v>0</v>
      </c>
    </row>
    <row r="54" spans="1:85" ht="18" thickBot="1">
      <c r="A54" s="424"/>
      <c r="B54" s="424"/>
      <c r="C54" s="424"/>
      <c r="D54" s="424"/>
      <c r="E54" s="424"/>
      <c r="F54" s="424"/>
      <c r="G54" s="424"/>
      <c r="H54" s="424"/>
      <c r="I54" s="424"/>
      <c r="J54" s="424"/>
      <c r="K54" s="424"/>
      <c r="L54" s="424"/>
      <c r="M54" s="424"/>
      <c r="N54" s="424"/>
      <c r="O54" s="424"/>
      <c r="P54" s="424"/>
      <c r="AH54" s="361">
        <v>0</v>
      </c>
      <c r="AI54" s="362"/>
      <c r="AJ54" s="361">
        <v>0</v>
      </c>
      <c r="AK54" s="363">
        <f>$X$7</f>
        <v>0</v>
      </c>
      <c r="AL54" s="364"/>
      <c r="AM54" s="365">
        <f t="shared" si="0"/>
        <v>0</v>
      </c>
      <c r="AN54" s="366">
        <f t="shared" si="1"/>
        <v>0</v>
      </c>
      <c r="AO54" s="8" t="str">
        <f t="shared" si="20"/>
        <v>0x</v>
      </c>
      <c r="AP54" s="8" t="str">
        <f t="shared" si="21"/>
        <v>x</v>
      </c>
      <c r="AQ54" s="8">
        <f t="shared" si="22"/>
        <v>0</v>
      </c>
      <c r="AR54" s="8">
        <f t="shared" si="2"/>
        <v>1</v>
      </c>
      <c r="AS54" s="8">
        <f t="shared" si="3"/>
        <v>0</v>
      </c>
      <c r="AT54" s="8">
        <f t="shared" si="4"/>
        <v>1</v>
      </c>
      <c r="AU54" s="8" t="str">
        <f t="shared" si="5"/>
        <v>01</v>
      </c>
      <c r="AV54" s="8" t="str">
        <f t="shared" si="6"/>
        <v>01</v>
      </c>
      <c r="AW54" s="8">
        <f t="shared" si="7"/>
        <v>0</v>
      </c>
      <c r="BH54" s="373">
        <v>6</v>
      </c>
      <c r="BM54" s="230">
        <v>8</v>
      </c>
      <c r="BN54" s="474">
        <f t="shared" si="51"/>
        <v>0</v>
      </c>
      <c r="BO54" s="474">
        <f t="shared" si="41"/>
        <v>0</v>
      </c>
      <c r="BP54" s="474"/>
      <c r="BQ54" s="474"/>
      <c r="BR54" s="375">
        <f t="shared" si="14"/>
        <v>0</v>
      </c>
      <c r="BS54" s="405"/>
      <c r="BT54" s="474"/>
      <c r="BU54" s="375">
        <f t="shared" si="15"/>
        <v>0</v>
      </c>
      <c r="BV54" s="474"/>
      <c r="BW54" s="474"/>
      <c r="BX54" s="375">
        <f t="shared" si="16"/>
        <v>0</v>
      </c>
      <c r="BY54" s="474"/>
      <c r="BZ54" s="474"/>
      <c r="CA54" s="375">
        <f t="shared" si="17"/>
        <v>0</v>
      </c>
      <c r="CB54" s="474"/>
      <c r="CC54" s="474"/>
      <c r="CD54" s="375">
        <f t="shared" si="18"/>
        <v>0</v>
      </c>
      <c r="CE54" s="474"/>
      <c r="CF54" s="474"/>
      <c r="CG54" s="375">
        <f t="shared" si="19"/>
        <v>0</v>
      </c>
    </row>
    <row r="55" spans="1:85" ht="18" thickBot="1">
      <c r="A55" s="424"/>
      <c r="B55" s="424"/>
      <c r="C55" s="424"/>
      <c r="D55" s="424"/>
      <c r="E55" s="424"/>
      <c r="F55" s="424"/>
      <c r="G55" s="424"/>
      <c r="H55" s="424"/>
      <c r="I55" s="424"/>
      <c r="J55" s="424"/>
      <c r="K55" s="424"/>
      <c r="L55" s="424"/>
      <c r="M55" s="424"/>
      <c r="N55" s="424"/>
      <c r="O55" s="424"/>
      <c r="P55" s="424"/>
      <c r="AH55" s="361">
        <v>0</v>
      </c>
      <c r="AI55" s="362"/>
      <c r="AJ55" s="361">
        <v>0</v>
      </c>
      <c r="AK55" s="363">
        <f>$X$8</f>
        <v>0</v>
      </c>
      <c r="AL55" s="364"/>
      <c r="AM55" s="365">
        <f t="shared" si="0"/>
        <v>0</v>
      </c>
      <c r="AN55" s="366">
        <f t="shared" si="1"/>
        <v>0</v>
      </c>
      <c r="AO55" s="8" t="str">
        <f t="shared" si="20"/>
        <v>0x</v>
      </c>
      <c r="AP55" s="8" t="str">
        <f t="shared" si="21"/>
        <v>x</v>
      </c>
      <c r="AQ55" s="8">
        <f t="shared" si="22"/>
        <v>0</v>
      </c>
      <c r="AR55" s="8">
        <f t="shared" si="2"/>
        <v>1</v>
      </c>
      <c r="AS55" s="8">
        <f t="shared" si="3"/>
        <v>0</v>
      </c>
      <c r="AT55" s="8">
        <f t="shared" si="4"/>
        <v>1</v>
      </c>
      <c r="AU55" s="8" t="str">
        <f t="shared" si="5"/>
        <v>01</v>
      </c>
      <c r="AV55" s="8" t="str">
        <f t="shared" si="6"/>
        <v>01</v>
      </c>
      <c r="AW55" s="8">
        <f t="shared" si="7"/>
        <v>0</v>
      </c>
      <c r="BH55" s="373">
        <v>6</v>
      </c>
      <c r="BM55" s="230">
        <v>9</v>
      </c>
      <c r="BN55" s="474">
        <f t="shared" si="51"/>
        <v>0</v>
      </c>
      <c r="BO55" s="474">
        <f t="shared" si="41"/>
        <v>0</v>
      </c>
      <c r="BP55" s="474"/>
      <c r="BQ55" s="474"/>
      <c r="BR55" s="375">
        <f t="shared" si="14"/>
        <v>0</v>
      </c>
      <c r="BS55" s="405"/>
      <c r="BT55" s="474"/>
      <c r="BU55" s="375">
        <f t="shared" si="15"/>
        <v>0</v>
      </c>
      <c r="BV55" s="474"/>
      <c r="BW55" s="474"/>
      <c r="BX55" s="375">
        <f t="shared" si="16"/>
        <v>0</v>
      </c>
      <c r="BY55" s="474"/>
      <c r="BZ55" s="474"/>
      <c r="CA55" s="375">
        <f t="shared" si="17"/>
        <v>0</v>
      </c>
      <c r="CB55" s="474"/>
      <c r="CC55" s="474"/>
      <c r="CD55" s="375">
        <f t="shared" si="18"/>
        <v>0</v>
      </c>
      <c r="CE55" s="474"/>
      <c r="CF55" s="474"/>
      <c r="CG55" s="375">
        <f t="shared" si="19"/>
        <v>0</v>
      </c>
    </row>
    <row r="56" spans="1:85" ht="16.5" customHeight="1" thickBot="1">
      <c r="A56" s="424"/>
      <c r="B56" s="424"/>
      <c r="C56" s="424"/>
      <c r="D56" s="424"/>
      <c r="E56" s="424"/>
      <c r="F56" s="424"/>
      <c r="G56" s="424"/>
      <c r="H56" s="424"/>
      <c r="I56" s="424"/>
      <c r="J56" s="424"/>
      <c r="K56" s="424"/>
      <c r="L56" s="424"/>
      <c r="M56" s="424"/>
      <c r="N56" s="424"/>
      <c r="O56" s="424"/>
      <c r="P56" s="424"/>
      <c r="AH56" s="361">
        <v>1</v>
      </c>
      <c r="AI56" s="362"/>
      <c r="AJ56" s="361">
        <v>0</v>
      </c>
      <c r="AK56" s="363">
        <f>$X$9</f>
        <v>0</v>
      </c>
      <c r="AL56" s="364"/>
      <c r="AM56" s="365">
        <f t="shared" si="0"/>
        <v>1</v>
      </c>
      <c r="AN56" s="366">
        <f t="shared" si="1"/>
        <v>0</v>
      </c>
      <c r="AO56" s="8" t="str">
        <f t="shared" si="20"/>
        <v>0x</v>
      </c>
      <c r="AP56" s="8" t="str">
        <f t="shared" si="21"/>
        <v>x</v>
      </c>
      <c r="AQ56" s="8">
        <f t="shared" si="22"/>
        <v>0</v>
      </c>
      <c r="AR56" s="8">
        <f t="shared" si="2"/>
        <v>3</v>
      </c>
      <c r="AS56" s="8">
        <f t="shared" si="3"/>
        <v>0</v>
      </c>
      <c r="AT56" s="8">
        <f t="shared" si="4"/>
        <v>0</v>
      </c>
      <c r="AU56" s="8" t="str">
        <f t="shared" si="5"/>
        <v>03</v>
      </c>
      <c r="AV56" s="8" t="str">
        <f t="shared" si="6"/>
        <v>00</v>
      </c>
      <c r="AW56" s="8">
        <f t="shared" si="7"/>
        <v>1</v>
      </c>
      <c r="BH56" s="373">
        <v>7</v>
      </c>
      <c r="BM56" s="230">
        <v>1</v>
      </c>
      <c r="BN56" s="374">
        <f>AH56</f>
        <v>1</v>
      </c>
      <c r="BO56" s="374">
        <f t="shared" si="41"/>
        <v>0</v>
      </c>
      <c r="BP56" s="374"/>
      <c r="BQ56" s="374"/>
      <c r="BR56" s="375">
        <f t="shared" si="14"/>
        <v>0</v>
      </c>
      <c r="BS56" s="376"/>
      <c r="BT56" s="374"/>
      <c r="BU56" s="375">
        <f t="shared" si="15"/>
        <v>0</v>
      </c>
      <c r="BV56" s="374"/>
      <c r="BW56" s="374"/>
      <c r="BX56" s="375">
        <f t="shared" si="16"/>
        <v>0</v>
      </c>
      <c r="BY56" s="374"/>
      <c r="BZ56" s="374"/>
      <c r="CA56" s="375">
        <f t="shared" si="17"/>
        <v>0</v>
      </c>
      <c r="CB56" s="374"/>
      <c r="CC56" s="374"/>
      <c r="CD56" s="375">
        <f t="shared" si="18"/>
        <v>0</v>
      </c>
      <c r="CE56" s="374"/>
      <c r="CF56" s="374"/>
      <c r="CG56" s="375">
        <f t="shared" si="19"/>
        <v>0</v>
      </c>
    </row>
    <row r="57" spans="1:85" ht="18.75" customHeight="1" thickBot="1">
      <c r="A57" s="424"/>
      <c r="B57" s="424"/>
      <c r="C57" s="424"/>
      <c r="D57" s="424"/>
      <c r="E57" s="424"/>
      <c r="F57" s="424"/>
      <c r="G57" s="424"/>
      <c r="H57" s="424"/>
      <c r="I57" s="424"/>
      <c r="J57" s="424"/>
      <c r="K57" s="424"/>
      <c r="L57" s="424"/>
      <c r="M57" s="424"/>
      <c r="N57" s="424"/>
      <c r="O57" s="424"/>
      <c r="P57" s="424"/>
      <c r="AH57" s="361">
        <v>0</v>
      </c>
      <c r="AI57" s="362"/>
      <c r="AJ57" s="361">
        <v>0</v>
      </c>
      <c r="AK57" s="363">
        <f>$X$10</f>
        <v>0</v>
      </c>
      <c r="AL57" s="364"/>
      <c r="AM57" s="365">
        <f t="shared" si="0"/>
        <v>0</v>
      </c>
      <c r="AN57" s="366">
        <f t="shared" si="1"/>
        <v>0</v>
      </c>
      <c r="AO57" s="8" t="str">
        <f t="shared" si="20"/>
        <v>0x</v>
      </c>
      <c r="AP57" s="8" t="str">
        <f t="shared" si="21"/>
        <v>x</v>
      </c>
      <c r="AQ57" s="8">
        <f t="shared" si="22"/>
        <v>0</v>
      </c>
      <c r="AR57" s="8">
        <f t="shared" si="2"/>
        <v>1</v>
      </c>
      <c r="AS57" s="8">
        <f t="shared" si="3"/>
        <v>0</v>
      </c>
      <c r="AT57" s="8">
        <f t="shared" si="4"/>
        <v>1</v>
      </c>
      <c r="AU57" s="8" t="str">
        <f t="shared" si="5"/>
        <v>01</v>
      </c>
      <c r="AV57" s="8" t="str">
        <f t="shared" si="6"/>
        <v>01</v>
      </c>
      <c r="AW57" s="8">
        <f t="shared" si="7"/>
        <v>0</v>
      </c>
      <c r="BH57" s="373">
        <v>7</v>
      </c>
      <c r="BM57" s="230">
        <v>2</v>
      </c>
      <c r="BN57" s="374">
        <f t="shared" ref="BN57:BN63" si="52">AH57</f>
        <v>0</v>
      </c>
      <c r="BO57" s="374">
        <f t="shared" si="41"/>
        <v>0</v>
      </c>
      <c r="BP57" s="374"/>
      <c r="BQ57" s="374"/>
      <c r="BR57" s="375">
        <f t="shared" si="14"/>
        <v>0</v>
      </c>
      <c r="BS57" s="376"/>
      <c r="BT57" s="374"/>
      <c r="BU57" s="375">
        <f t="shared" si="15"/>
        <v>0</v>
      </c>
      <c r="BV57" s="374"/>
      <c r="BW57" s="374"/>
      <c r="BX57" s="375">
        <f t="shared" si="16"/>
        <v>0</v>
      </c>
      <c r="BY57" s="374"/>
      <c r="BZ57" s="374"/>
      <c r="CA57" s="375">
        <f t="shared" si="17"/>
        <v>0</v>
      </c>
      <c r="CB57" s="374"/>
      <c r="CC57" s="374"/>
      <c r="CD57" s="375">
        <f t="shared" si="18"/>
        <v>0</v>
      </c>
      <c r="CE57" s="374"/>
      <c r="CF57" s="374"/>
      <c r="CG57" s="375">
        <f t="shared" si="19"/>
        <v>0</v>
      </c>
    </row>
    <row r="58" spans="1:85" ht="18" thickBot="1">
      <c r="A58" s="424"/>
      <c r="B58" s="424"/>
      <c r="C58" s="424"/>
      <c r="D58" s="424"/>
      <c r="E58" s="424"/>
      <c r="F58" s="424"/>
      <c r="G58" s="424"/>
      <c r="H58" s="424"/>
      <c r="I58" s="424"/>
      <c r="J58" s="424"/>
      <c r="K58" s="424"/>
      <c r="L58" s="424"/>
      <c r="M58" s="424"/>
      <c r="N58" s="424"/>
      <c r="O58" s="424"/>
      <c r="P58" s="424"/>
      <c r="AH58" s="361">
        <v>0</v>
      </c>
      <c r="AI58" s="362"/>
      <c r="AJ58" s="361">
        <v>0</v>
      </c>
      <c r="AK58" s="363">
        <f>$X$11</f>
        <v>0</v>
      </c>
      <c r="AL58" s="364"/>
      <c r="AM58" s="365">
        <f t="shared" si="0"/>
        <v>0</v>
      </c>
      <c r="AN58" s="366">
        <f t="shared" si="1"/>
        <v>0</v>
      </c>
      <c r="AO58" s="8" t="str">
        <f t="shared" si="20"/>
        <v>0x</v>
      </c>
      <c r="AP58" s="8" t="str">
        <f t="shared" si="21"/>
        <v>x</v>
      </c>
      <c r="AQ58" s="8">
        <f t="shared" si="22"/>
        <v>0</v>
      </c>
      <c r="AR58" s="8">
        <f t="shared" si="2"/>
        <v>1</v>
      </c>
      <c r="AS58" s="8">
        <f t="shared" si="3"/>
        <v>0</v>
      </c>
      <c r="AT58" s="8">
        <f t="shared" si="4"/>
        <v>1</v>
      </c>
      <c r="AU58" s="8" t="str">
        <f t="shared" si="5"/>
        <v>01</v>
      </c>
      <c r="AV58" s="8" t="str">
        <f t="shared" si="6"/>
        <v>01</v>
      </c>
      <c r="AW58" s="8">
        <f t="shared" si="7"/>
        <v>0</v>
      </c>
      <c r="BH58" s="373">
        <v>7</v>
      </c>
      <c r="BM58" s="230">
        <v>3</v>
      </c>
      <c r="BN58" s="374">
        <f t="shared" si="52"/>
        <v>0</v>
      </c>
      <c r="BO58" s="374">
        <f t="shared" si="41"/>
        <v>0</v>
      </c>
      <c r="BP58" s="374"/>
      <c r="BQ58" s="374"/>
      <c r="BR58" s="375">
        <f t="shared" si="14"/>
        <v>0</v>
      </c>
      <c r="BS58" s="376"/>
      <c r="BT58" s="374"/>
      <c r="BU58" s="375">
        <f t="shared" si="15"/>
        <v>0</v>
      </c>
      <c r="BV58" s="374"/>
      <c r="BW58" s="374"/>
      <c r="BX58" s="375">
        <f t="shared" si="16"/>
        <v>0</v>
      </c>
      <c r="BY58" s="374"/>
      <c r="BZ58" s="374"/>
      <c r="CA58" s="375">
        <f t="shared" si="17"/>
        <v>0</v>
      </c>
      <c r="CB58" s="374"/>
      <c r="CC58" s="374"/>
      <c r="CD58" s="375">
        <f t="shared" si="18"/>
        <v>0</v>
      </c>
      <c r="CE58" s="374"/>
      <c r="CF58" s="374"/>
      <c r="CG58" s="375">
        <f t="shared" si="19"/>
        <v>0</v>
      </c>
    </row>
    <row r="59" spans="1:85" ht="18" thickBot="1">
      <c r="A59" s="424"/>
      <c r="B59" s="424"/>
      <c r="C59" s="424"/>
      <c r="D59" s="424"/>
      <c r="E59" s="424"/>
      <c r="F59" s="424"/>
      <c r="G59" s="424"/>
      <c r="H59" s="424"/>
      <c r="I59" s="424"/>
      <c r="J59" s="424"/>
      <c r="K59" s="424"/>
      <c r="L59" s="424"/>
      <c r="M59" s="424"/>
      <c r="N59" s="424"/>
      <c r="O59" s="424"/>
      <c r="P59" s="424"/>
      <c r="AH59" s="361">
        <v>0</v>
      </c>
      <c r="AI59" s="404"/>
      <c r="AJ59" s="361">
        <v>0</v>
      </c>
      <c r="AK59" s="363" t="str">
        <f>$X$4</f>
        <v>Dieter</v>
      </c>
      <c r="AL59" s="364"/>
      <c r="AM59" s="365">
        <f t="shared" si="0"/>
        <v>0</v>
      </c>
      <c r="AN59" s="366">
        <f t="shared" si="1"/>
        <v>0</v>
      </c>
      <c r="AO59" s="8" t="str">
        <f t="shared" si="20"/>
        <v>Dieterx</v>
      </c>
      <c r="AP59" s="8" t="str">
        <f t="shared" si="21"/>
        <v>x</v>
      </c>
      <c r="AQ59" s="8" t="str">
        <f t="shared" si="22"/>
        <v>Dieter</v>
      </c>
      <c r="AR59" s="8">
        <f t="shared" si="2"/>
        <v>1</v>
      </c>
      <c r="AS59" s="8">
        <f t="shared" si="3"/>
        <v>0</v>
      </c>
      <c r="AT59" s="8">
        <f t="shared" si="4"/>
        <v>1</v>
      </c>
      <c r="AU59" s="8" t="str">
        <f t="shared" si="5"/>
        <v>Dieter1</v>
      </c>
      <c r="AV59" s="8" t="str">
        <f t="shared" si="6"/>
        <v>01</v>
      </c>
      <c r="AW59" s="8">
        <f t="shared" si="7"/>
        <v>0</v>
      </c>
      <c r="BH59" s="373">
        <v>7</v>
      </c>
      <c r="BM59" s="230">
        <v>4</v>
      </c>
      <c r="BN59" s="374">
        <f t="shared" si="52"/>
        <v>0</v>
      </c>
      <c r="BO59" s="374">
        <f t="shared" si="41"/>
        <v>0</v>
      </c>
      <c r="BP59" s="374"/>
      <c r="BQ59" s="374"/>
      <c r="BR59" s="375">
        <f t="shared" si="14"/>
        <v>0</v>
      </c>
      <c r="BS59" s="376"/>
      <c r="BT59" s="374"/>
      <c r="BU59" s="375">
        <f t="shared" si="15"/>
        <v>0</v>
      </c>
      <c r="BV59" s="374"/>
      <c r="BW59" s="374"/>
      <c r="BX59" s="375">
        <f t="shared" si="16"/>
        <v>0</v>
      </c>
      <c r="BY59" s="374"/>
      <c r="BZ59" s="374"/>
      <c r="CA59" s="375">
        <f t="shared" si="17"/>
        <v>0</v>
      </c>
      <c r="CB59" s="374"/>
      <c r="CC59" s="374"/>
      <c r="CD59" s="375">
        <f t="shared" si="18"/>
        <v>0</v>
      </c>
      <c r="CE59" s="374"/>
      <c r="CF59" s="374"/>
      <c r="CG59" s="375">
        <f t="shared" si="19"/>
        <v>0</v>
      </c>
    </row>
    <row r="60" spans="1:85" ht="18" thickBot="1">
      <c r="A60" s="424"/>
      <c r="B60" s="424"/>
      <c r="C60" s="424"/>
      <c r="D60" s="424"/>
      <c r="E60" s="424"/>
      <c r="F60" s="424"/>
      <c r="G60" s="424"/>
      <c r="H60" s="424"/>
      <c r="I60" s="424"/>
      <c r="J60" s="424"/>
      <c r="K60" s="424"/>
      <c r="L60" s="424"/>
      <c r="M60" s="424"/>
      <c r="N60" s="424"/>
      <c r="O60" s="424"/>
      <c r="P60" s="424"/>
      <c r="AH60" s="361">
        <v>0</v>
      </c>
      <c r="AI60" s="404"/>
      <c r="AJ60" s="361">
        <v>0</v>
      </c>
      <c r="AK60" s="363" t="str">
        <f>$X$5</f>
        <v>Adde</v>
      </c>
      <c r="AL60" s="364"/>
      <c r="AM60" s="365">
        <f t="shared" si="0"/>
        <v>0</v>
      </c>
      <c r="AN60" s="366">
        <f t="shared" si="1"/>
        <v>0</v>
      </c>
      <c r="AO60" s="8" t="str">
        <f t="shared" si="20"/>
        <v>Addex</v>
      </c>
      <c r="AP60" s="8" t="str">
        <f t="shared" si="21"/>
        <v>x</v>
      </c>
      <c r="AQ60" s="8" t="str">
        <f t="shared" si="22"/>
        <v>Adde</v>
      </c>
      <c r="AR60" s="8">
        <f t="shared" si="2"/>
        <v>1</v>
      </c>
      <c r="AS60" s="8">
        <f t="shared" si="3"/>
        <v>0</v>
      </c>
      <c r="AT60" s="8">
        <f t="shared" si="4"/>
        <v>1</v>
      </c>
      <c r="AU60" s="8" t="str">
        <f t="shared" si="5"/>
        <v>Adde1</v>
      </c>
      <c r="AV60" s="8" t="str">
        <f t="shared" si="6"/>
        <v>01</v>
      </c>
      <c r="AW60" s="8">
        <f t="shared" si="7"/>
        <v>0</v>
      </c>
      <c r="BH60" s="373">
        <v>7</v>
      </c>
      <c r="BM60" s="230">
        <v>5</v>
      </c>
      <c r="BN60" s="374">
        <f t="shared" si="52"/>
        <v>0</v>
      </c>
      <c r="BO60" s="374">
        <f t="shared" si="41"/>
        <v>0</v>
      </c>
      <c r="BP60" s="374"/>
      <c r="BQ60" s="374"/>
      <c r="BR60" s="375">
        <f t="shared" si="14"/>
        <v>0</v>
      </c>
      <c r="BS60" s="376"/>
      <c r="BT60" s="374"/>
      <c r="BU60" s="375">
        <f t="shared" si="15"/>
        <v>0</v>
      </c>
      <c r="BV60" s="374"/>
      <c r="BW60" s="374"/>
      <c r="BX60" s="375">
        <f t="shared" si="16"/>
        <v>0</v>
      </c>
      <c r="BY60" s="374"/>
      <c r="BZ60" s="374"/>
      <c r="CA60" s="375">
        <f t="shared" si="17"/>
        <v>0</v>
      </c>
      <c r="CB60" s="374"/>
      <c r="CC60" s="374"/>
      <c r="CD60" s="375">
        <f t="shared" si="18"/>
        <v>0</v>
      </c>
      <c r="CE60" s="374"/>
      <c r="CF60" s="374"/>
      <c r="CG60" s="375">
        <f t="shared" si="19"/>
        <v>0</v>
      </c>
    </row>
    <row r="61" spans="1:85" ht="18" thickBot="1">
      <c r="A61" s="424"/>
      <c r="B61" s="424"/>
      <c r="C61" s="424"/>
      <c r="D61" s="424"/>
      <c r="E61" s="424"/>
      <c r="F61" s="424"/>
      <c r="G61" s="424"/>
      <c r="H61" s="424"/>
      <c r="I61" s="424"/>
      <c r="J61" s="424"/>
      <c r="K61" s="424"/>
      <c r="L61" s="424"/>
      <c r="M61" s="424"/>
      <c r="N61" s="424"/>
      <c r="O61" s="424"/>
      <c r="P61" s="424"/>
      <c r="AH61" s="361">
        <v>0</v>
      </c>
      <c r="AI61" s="404"/>
      <c r="AJ61" s="361">
        <v>0</v>
      </c>
      <c r="AK61" s="363">
        <f>$X$6</f>
        <v>0</v>
      </c>
      <c r="AL61" s="364"/>
      <c r="AM61" s="365">
        <f t="shared" si="0"/>
        <v>0</v>
      </c>
      <c r="AN61" s="366">
        <f t="shared" si="1"/>
        <v>0</v>
      </c>
      <c r="AO61" s="8" t="str">
        <f t="shared" si="20"/>
        <v>0x</v>
      </c>
      <c r="AP61" s="8" t="str">
        <f t="shared" si="21"/>
        <v>x</v>
      </c>
      <c r="AQ61" s="8">
        <f t="shared" si="22"/>
        <v>0</v>
      </c>
      <c r="AR61" s="8">
        <f t="shared" si="2"/>
        <v>1</v>
      </c>
      <c r="AS61" s="8">
        <f t="shared" si="3"/>
        <v>0</v>
      </c>
      <c r="AT61" s="8">
        <f t="shared" si="4"/>
        <v>1</v>
      </c>
      <c r="AU61" s="8" t="str">
        <f t="shared" si="5"/>
        <v>01</v>
      </c>
      <c r="AV61" s="8" t="str">
        <f t="shared" si="6"/>
        <v>01</v>
      </c>
      <c r="AW61" s="8">
        <f t="shared" si="7"/>
        <v>0</v>
      </c>
      <c r="BH61" s="373">
        <v>7</v>
      </c>
      <c r="BM61" s="230">
        <v>6</v>
      </c>
      <c r="BN61" s="374">
        <f t="shared" si="52"/>
        <v>0</v>
      </c>
      <c r="BO61" s="374">
        <f t="shared" si="41"/>
        <v>0</v>
      </c>
      <c r="BP61" s="374"/>
      <c r="BQ61" s="374"/>
      <c r="BR61" s="375">
        <f t="shared" si="14"/>
        <v>0</v>
      </c>
      <c r="BS61" s="376"/>
      <c r="BT61" s="374"/>
      <c r="BU61" s="375">
        <f t="shared" si="15"/>
        <v>0</v>
      </c>
      <c r="BV61" s="374"/>
      <c r="BW61" s="374"/>
      <c r="BX61" s="375">
        <f t="shared" si="16"/>
        <v>0</v>
      </c>
      <c r="BY61" s="374"/>
      <c r="BZ61" s="374"/>
      <c r="CA61" s="375">
        <f t="shared" si="17"/>
        <v>0</v>
      </c>
      <c r="CB61" s="374"/>
      <c r="CC61" s="374"/>
      <c r="CD61" s="375">
        <f t="shared" si="18"/>
        <v>0</v>
      </c>
      <c r="CE61" s="374"/>
      <c r="CF61" s="374"/>
      <c r="CG61" s="375">
        <f t="shared" si="19"/>
        <v>0</v>
      </c>
    </row>
    <row r="62" spans="1:85" ht="18" thickBot="1">
      <c r="A62" s="424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  <c r="M62" s="424"/>
      <c r="N62" s="424"/>
      <c r="O62" s="424"/>
      <c r="P62" s="424"/>
      <c r="AH62" s="361">
        <v>0</v>
      </c>
      <c r="AI62" s="404"/>
      <c r="AJ62" s="361">
        <v>0</v>
      </c>
      <c r="AK62" s="363">
        <f>$X$7</f>
        <v>0</v>
      </c>
      <c r="AL62" s="364"/>
      <c r="AM62" s="365">
        <f t="shared" si="0"/>
        <v>0</v>
      </c>
      <c r="AN62" s="366">
        <f t="shared" si="1"/>
        <v>0</v>
      </c>
      <c r="AO62" s="8" t="str">
        <f t="shared" si="20"/>
        <v>0x</v>
      </c>
      <c r="AP62" s="8" t="str">
        <f t="shared" si="21"/>
        <v>x</v>
      </c>
      <c r="AQ62" s="8">
        <f t="shared" si="22"/>
        <v>0</v>
      </c>
      <c r="AR62" s="8">
        <f t="shared" si="2"/>
        <v>1</v>
      </c>
      <c r="AS62" s="8">
        <f t="shared" si="3"/>
        <v>0</v>
      </c>
      <c r="AT62" s="8">
        <f t="shared" si="4"/>
        <v>1</v>
      </c>
      <c r="AU62" s="8" t="str">
        <f t="shared" si="5"/>
        <v>01</v>
      </c>
      <c r="AV62" s="8" t="str">
        <f t="shared" si="6"/>
        <v>01</v>
      </c>
      <c r="AW62" s="8">
        <f t="shared" si="7"/>
        <v>0</v>
      </c>
      <c r="BH62" s="373">
        <v>7</v>
      </c>
      <c r="BM62" s="230">
        <v>7</v>
      </c>
      <c r="BN62" s="374">
        <f t="shared" si="52"/>
        <v>0</v>
      </c>
      <c r="BO62" s="374">
        <f t="shared" si="41"/>
        <v>0</v>
      </c>
      <c r="BP62" s="374"/>
      <c r="BQ62" s="374"/>
      <c r="BR62" s="375">
        <f t="shared" si="14"/>
        <v>0</v>
      </c>
      <c r="BS62" s="376"/>
      <c r="BT62" s="374"/>
      <c r="BU62" s="375">
        <f t="shared" si="15"/>
        <v>0</v>
      </c>
      <c r="BV62" s="374"/>
      <c r="BW62" s="374"/>
      <c r="BX62" s="375">
        <f t="shared" si="16"/>
        <v>0</v>
      </c>
      <c r="BY62" s="374"/>
      <c r="BZ62" s="374"/>
      <c r="CA62" s="375">
        <f t="shared" si="17"/>
        <v>0</v>
      </c>
      <c r="CB62" s="374"/>
      <c r="CC62" s="374"/>
      <c r="CD62" s="375">
        <f t="shared" si="18"/>
        <v>0</v>
      </c>
      <c r="CE62" s="374"/>
      <c r="CF62" s="374"/>
      <c r="CG62" s="375">
        <f t="shared" si="19"/>
        <v>0</v>
      </c>
    </row>
    <row r="63" spans="1:85" ht="18" thickBot="1">
      <c r="A63" s="424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  <c r="M63" s="424"/>
      <c r="N63" s="424"/>
      <c r="O63" s="424"/>
      <c r="P63" s="424"/>
      <c r="AH63" s="361">
        <v>0</v>
      </c>
      <c r="AI63" s="404"/>
      <c r="AJ63" s="361">
        <v>0</v>
      </c>
      <c r="AK63" s="363">
        <f>$X$8</f>
        <v>0</v>
      </c>
      <c r="AL63" s="364"/>
      <c r="AM63" s="365">
        <f t="shared" si="0"/>
        <v>0</v>
      </c>
      <c r="AN63" s="366">
        <f t="shared" si="1"/>
        <v>0</v>
      </c>
      <c r="AO63" s="8" t="str">
        <f t="shared" si="20"/>
        <v>0x</v>
      </c>
      <c r="AP63" s="8" t="str">
        <f t="shared" si="21"/>
        <v>x</v>
      </c>
      <c r="AQ63" s="8">
        <f t="shared" si="22"/>
        <v>0</v>
      </c>
      <c r="AR63" s="8">
        <f t="shared" si="2"/>
        <v>1</v>
      </c>
      <c r="AS63" s="8">
        <f t="shared" si="3"/>
        <v>0</v>
      </c>
      <c r="AT63" s="8">
        <f t="shared" si="4"/>
        <v>1</v>
      </c>
      <c r="AU63" s="8" t="str">
        <f t="shared" si="5"/>
        <v>01</v>
      </c>
      <c r="AV63" s="8" t="str">
        <f t="shared" si="6"/>
        <v>01</v>
      </c>
      <c r="AW63" s="8">
        <f t="shared" si="7"/>
        <v>0</v>
      </c>
      <c r="BH63" s="373">
        <v>7</v>
      </c>
      <c r="BM63" s="230">
        <v>8</v>
      </c>
      <c r="BN63" s="374">
        <f t="shared" si="52"/>
        <v>0</v>
      </c>
      <c r="BO63" s="374">
        <f t="shared" si="41"/>
        <v>0</v>
      </c>
      <c r="BP63" s="374"/>
      <c r="BQ63" s="374"/>
      <c r="BR63" s="375">
        <f t="shared" si="14"/>
        <v>0</v>
      </c>
      <c r="BS63" s="376"/>
      <c r="BT63" s="374"/>
      <c r="BU63" s="375">
        <f t="shared" si="15"/>
        <v>0</v>
      </c>
      <c r="BV63" s="374"/>
      <c r="BW63" s="374"/>
      <c r="BX63" s="375">
        <f t="shared" si="16"/>
        <v>0</v>
      </c>
      <c r="BY63" s="374"/>
      <c r="BZ63" s="374"/>
      <c r="CA63" s="375">
        <f t="shared" si="17"/>
        <v>0</v>
      </c>
      <c r="CB63" s="374"/>
      <c r="CC63" s="374"/>
      <c r="CD63" s="375">
        <f t="shared" si="18"/>
        <v>0</v>
      </c>
      <c r="CE63" s="374"/>
      <c r="CF63" s="374"/>
      <c r="CG63" s="375">
        <f t="shared" si="19"/>
        <v>0</v>
      </c>
    </row>
    <row r="64" spans="1:85" ht="18" thickBot="1">
      <c r="A64" s="424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  <c r="M64" s="424"/>
      <c r="N64" s="424"/>
      <c r="O64" s="424"/>
      <c r="P64" s="424"/>
      <c r="AH64" s="361">
        <v>0</v>
      </c>
      <c r="AI64" s="404"/>
      <c r="AJ64" s="361">
        <v>0</v>
      </c>
      <c r="AK64" s="363">
        <f>$X$9</f>
        <v>0</v>
      </c>
      <c r="AL64" s="364"/>
      <c r="AM64" s="365">
        <f t="shared" si="0"/>
        <v>0</v>
      </c>
      <c r="AN64" s="366">
        <f t="shared" si="1"/>
        <v>0</v>
      </c>
      <c r="AO64" s="8" t="str">
        <f t="shared" si="20"/>
        <v>0x</v>
      </c>
      <c r="AP64" s="8" t="str">
        <f t="shared" si="21"/>
        <v>x</v>
      </c>
      <c r="AQ64" s="8">
        <f t="shared" si="22"/>
        <v>0</v>
      </c>
      <c r="AR64" s="8">
        <f t="shared" si="2"/>
        <v>1</v>
      </c>
      <c r="AS64" s="8">
        <f t="shared" si="3"/>
        <v>0</v>
      </c>
      <c r="AT64" s="8">
        <f t="shared" si="4"/>
        <v>1</v>
      </c>
      <c r="AU64" s="8" t="str">
        <f t="shared" si="5"/>
        <v>01</v>
      </c>
      <c r="AV64" s="8" t="str">
        <f t="shared" si="6"/>
        <v>01</v>
      </c>
      <c r="AW64" s="8">
        <f t="shared" si="7"/>
        <v>0</v>
      </c>
      <c r="BH64" s="373">
        <v>7</v>
      </c>
      <c r="BM64" s="230">
        <v>9</v>
      </c>
      <c r="BN64" s="374">
        <f>AH64</f>
        <v>0</v>
      </c>
      <c r="BO64" s="374">
        <f t="shared" si="41"/>
        <v>0</v>
      </c>
      <c r="BP64" s="374"/>
      <c r="BQ64" s="374"/>
      <c r="BR64" s="375">
        <f t="shared" si="14"/>
        <v>0</v>
      </c>
      <c r="BS64" s="376"/>
      <c r="BT64" s="374"/>
      <c r="BU64" s="375">
        <f t="shared" si="15"/>
        <v>0</v>
      </c>
      <c r="BV64" s="374"/>
      <c r="BW64" s="374"/>
      <c r="BX64" s="375">
        <f t="shared" si="16"/>
        <v>0</v>
      </c>
      <c r="BY64" s="374"/>
      <c r="BZ64" s="374"/>
      <c r="CA64" s="375">
        <f t="shared" si="17"/>
        <v>0</v>
      </c>
      <c r="CB64" s="374"/>
      <c r="CC64" s="374"/>
      <c r="CD64" s="375">
        <f t="shared" si="18"/>
        <v>0</v>
      </c>
      <c r="CE64" s="374"/>
      <c r="CF64" s="374"/>
      <c r="CG64" s="375">
        <f t="shared" si="19"/>
        <v>0</v>
      </c>
    </row>
    <row r="65" spans="1:85" ht="16.5" customHeight="1" thickBot="1">
      <c r="A65" s="424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  <c r="M65" s="424"/>
      <c r="N65" s="424"/>
      <c r="O65" s="424"/>
      <c r="P65" s="424"/>
      <c r="AH65" s="361">
        <v>1</v>
      </c>
      <c r="AI65" s="404"/>
      <c r="AJ65" s="361">
        <v>0</v>
      </c>
      <c r="AK65" s="363">
        <f>$X$10</f>
        <v>0</v>
      </c>
      <c r="AL65" s="364"/>
      <c r="AM65" s="365">
        <f t="shared" si="0"/>
        <v>1</v>
      </c>
      <c r="AN65" s="366">
        <f t="shared" si="1"/>
        <v>0</v>
      </c>
      <c r="AO65" s="8" t="str">
        <f t="shared" si="20"/>
        <v>0x</v>
      </c>
      <c r="AP65" s="8" t="str">
        <f t="shared" si="21"/>
        <v>x</v>
      </c>
      <c r="AQ65" s="8">
        <f t="shared" si="22"/>
        <v>0</v>
      </c>
      <c r="AR65" s="8">
        <f t="shared" si="2"/>
        <v>3</v>
      </c>
      <c r="AS65" s="8">
        <f t="shared" si="3"/>
        <v>0</v>
      </c>
      <c r="AT65" s="8">
        <f t="shared" si="4"/>
        <v>0</v>
      </c>
      <c r="AU65" s="8" t="str">
        <f t="shared" si="5"/>
        <v>03</v>
      </c>
      <c r="AV65" s="8" t="str">
        <f t="shared" si="6"/>
        <v>00</v>
      </c>
      <c r="AW65" s="8">
        <f t="shared" si="7"/>
        <v>1</v>
      </c>
      <c r="BH65" s="373">
        <v>8</v>
      </c>
      <c r="BM65" s="230">
        <v>1</v>
      </c>
      <c r="BN65" s="474">
        <f t="shared" ref="BN65:BN73" si="53">AH65</f>
        <v>1</v>
      </c>
      <c r="BO65" s="474">
        <f t="shared" si="41"/>
        <v>0</v>
      </c>
      <c r="BP65" s="474"/>
      <c r="BQ65" s="474"/>
      <c r="BR65" s="375">
        <f t="shared" si="14"/>
        <v>0</v>
      </c>
      <c r="BS65" s="405"/>
      <c r="BT65" s="474"/>
      <c r="BU65" s="375">
        <f t="shared" si="15"/>
        <v>0</v>
      </c>
      <c r="BV65" s="474"/>
      <c r="BW65" s="474"/>
      <c r="BX65" s="375">
        <f t="shared" si="16"/>
        <v>0</v>
      </c>
      <c r="BY65" s="474"/>
      <c r="BZ65" s="474"/>
      <c r="CA65" s="375">
        <f t="shared" si="17"/>
        <v>0</v>
      </c>
      <c r="CB65" s="474"/>
      <c r="CC65" s="474"/>
      <c r="CD65" s="375">
        <f t="shared" si="18"/>
        <v>0</v>
      </c>
      <c r="CE65" s="474"/>
      <c r="CF65" s="474"/>
      <c r="CG65" s="375">
        <f t="shared" si="19"/>
        <v>0</v>
      </c>
    </row>
    <row r="66" spans="1:85" ht="18" thickBot="1">
      <c r="AH66" s="361">
        <v>1</v>
      </c>
      <c r="AI66" s="404"/>
      <c r="AJ66" s="361">
        <v>0</v>
      </c>
      <c r="AK66" s="363">
        <f>$X$11</f>
        <v>0</v>
      </c>
      <c r="AL66" s="364"/>
      <c r="AM66" s="365">
        <f t="shared" si="0"/>
        <v>1</v>
      </c>
      <c r="AN66" s="366">
        <f t="shared" si="1"/>
        <v>0</v>
      </c>
      <c r="AO66" s="8" t="str">
        <f t="shared" si="20"/>
        <v>0x</v>
      </c>
      <c r="AP66" s="8" t="str">
        <f t="shared" si="21"/>
        <v>x</v>
      </c>
      <c r="AQ66" s="8">
        <f t="shared" si="22"/>
        <v>0</v>
      </c>
      <c r="AR66" s="8">
        <f t="shared" si="2"/>
        <v>3</v>
      </c>
      <c r="AS66" s="8">
        <f t="shared" si="3"/>
        <v>0</v>
      </c>
      <c r="AT66" s="8">
        <f t="shared" si="4"/>
        <v>0</v>
      </c>
      <c r="AU66" s="8" t="str">
        <f t="shared" si="5"/>
        <v>03</v>
      </c>
      <c r="AV66" s="8" t="str">
        <f t="shared" si="6"/>
        <v>00</v>
      </c>
      <c r="AW66" s="8">
        <f t="shared" si="7"/>
        <v>1</v>
      </c>
      <c r="BH66" s="373">
        <v>8</v>
      </c>
      <c r="BM66" s="230">
        <v>2</v>
      </c>
      <c r="BN66" s="474">
        <f t="shared" si="53"/>
        <v>1</v>
      </c>
      <c r="BO66" s="474">
        <f t="shared" si="41"/>
        <v>0</v>
      </c>
      <c r="BP66" s="474"/>
      <c r="BQ66" s="474"/>
      <c r="BR66" s="375">
        <f t="shared" si="14"/>
        <v>0</v>
      </c>
      <c r="BS66" s="405"/>
      <c r="BT66" s="474"/>
      <c r="BU66" s="375">
        <f t="shared" si="15"/>
        <v>0</v>
      </c>
      <c r="BV66" s="474"/>
      <c r="BW66" s="474"/>
      <c r="BX66" s="375">
        <f t="shared" si="16"/>
        <v>0</v>
      </c>
      <c r="BY66" s="474"/>
      <c r="BZ66" s="474"/>
      <c r="CA66" s="375">
        <f t="shared" si="17"/>
        <v>0</v>
      </c>
      <c r="CB66" s="474"/>
      <c r="CC66" s="474"/>
      <c r="CD66" s="375">
        <f t="shared" si="18"/>
        <v>0</v>
      </c>
      <c r="CE66" s="474"/>
      <c r="CF66" s="474"/>
      <c r="CG66" s="375">
        <f t="shared" si="19"/>
        <v>0</v>
      </c>
    </row>
    <row r="67" spans="1:85" ht="18" thickBot="1">
      <c r="AH67" s="361"/>
      <c r="AI67" s="404"/>
      <c r="AJ67" s="361"/>
      <c r="AK67" s="363"/>
      <c r="AL67" s="364"/>
      <c r="AM67" s="365" t="str">
        <f t="shared" ref="AM67:AM130" si="54">IF($AH67="","",$AH67)</f>
        <v/>
      </c>
      <c r="AN67" s="366" t="str">
        <f t="shared" ref="AN67:AN130" si="55">IF($AJ67="","",$AJ67)</f>
        <v/>
      </c>
      <c r="AO67" s="8" t="str">
        <f t="shared" si="20"/>
        <v/>
      </c>
      <c r="AP67" s="8" t="str">
        <f t="shared" si="21"/>
        <v/>
      </c>
      <c r="AQ67" s="8">
        <f t="shared" si="22"/>
        <v>0</v>
      </c>
      <c r="AR67" s="8" t="str">
        <f t="shared" ref="AR67:AR130" si="56">IF(AH67&gt;AJ67,3,IF(AND(AH67=AJ67,28&lt;&gt;"",AJ67&lt;&gt;""),1,IF(AND(AH67="",AJ67=""),"",0)))</f>
        <v/>
      </c>
      <c r="AS67" s="8">
        <f t="shared" ref="AS67:AS130" si="57">AL68</f>
        <v>0</v>
      </c>
      <c r="AT67" s="8" t="str">
        <f t="shared" ref="AT67:AT130" si="58">IF(AH67&lt;AJ67,3,IF(AND(AH67=AJ67,AH67&lt;&gt;"",AJ67&lt;&gt;""),1,IF(AND(AH67="",AJ67=""),"",0)))</f>
        <v/>
      </c>
      <c r="AU67" s="8" t="str">
        <f t="shared" ref="AU67:AU130" si="59">AQ67&amp;AR67</f>
        <v>0</v>
      </c>
      <c r="AV67" s="8" t="str">
        <f t="shared" ref="AV67:AV130" si="60">AS67&amp;AT67</f>
        <v>0</v>
      </c>
      <c r="AW67" s="8" t="str">
        <f t="shared" ref="AW67:AW130" si="61">IF($AH67&gt;$AJ67,1,IF(AND($AH67=$AJ67,$AH67&lt;&gt;"",$AJ67&lt;&gt;""),0,IF($AH67&lt;$AJ67,2,"")))</f>
        <v/>
      </c>
      <c r="BH67" s="373">
        <v>8</v>
      </c>
      <c r="BM67" s="230">
        <v>3</v>
      </c>
      <c r="BN67" s="474">
        <f t="shared" si="53"/>
        <v>0</v>
      </c>
      <c r="BO67" s="474">
        <f t="shared" si="41"/>
        <v>0</v>
      </c>
      <c r="BP67" s="474"/>
      <c r="BQ67" s="474"/>
      <c r="BR67" s="375">
        <f t="shared" ref="BR67:BR130" si="62">($BN67&lt;&gt;"")*(BP67&lt;&gt;"")*(($BN67=BP67)*($BO67=BQ67)*1+($BN67-$BO67-BP67+BQ67=0)*1+(SIGN($BN67-$BO67)=(SIGN(BP67-BQ67)))*1-($BN67-$BO67=0)*(BP67-BQ67=0)*($BN67&lt;&gt;BP67)*1)</f>
        <v>0</v>
      </c>
      <c r="BS67" s="405"/>
      <c r="BT67" s="474"/>
      <c r="BU67" s="375">
        <f t="shared" ref="BU67:BU130" si="63">($BN67&lt;&gt;"")*(BP67&lt;&gt;"")*(($BN67=BS67)*($BO67=BT67)*1+($BN67-$BO67-BS67+BT67=0)*1+(SIGN($BN67-$BO67)=(SIGN(BS67-BT67)))*1-($BN67-$BO67=0)*(BS67-BT67=0)*($BN67&lt;&gt;BS67)*1)</f>
        <v>0</v>
      </c>
      <c r="BV67" s="474"/>
      <c r="BW67" s="474"/>
      <c r="BX67" s="375">
        <f t="shared" ref="BX67:BX130" si="64">($BN67&lt;&gt;"")*(BV67&lt;&gt;"")*(($BN67=BV67)*($BO67=BW67)*1+($BN67-$BO67-BV67+BW67=0)*1+(SIGN($BN67-$BO67)=(SIGN(BV67-BW67)))*1-($BN67-$BO67=0)*(BV67-BW67=0)*($BN67&lt;&gt;BV67)*1)</f>
        <v>0</v>
      </c>
      <c r="BY67" s="474"/>
      <c r="BZ67" s="474"/>
      <c r="CA67" s="375">
        <f t="shared" ref="CA67:CA130" si="65">($BN67&lt;&gt;"")*(BY67&lt;&gt;"")*(($BN67=BY67)*($BO67=BZ67)*1+($BN67-$BO67-BY67+BZ67=0)*1+(SIGN($BN67-$BO67)=(SIGN(BY67-BZ67)))*1-($BN67-$BO67=0)*(BY67-BZ67=0)*($BN67&lt;&gt;BY67)*1)</f>
        <v>0</v>
      </c>
      <c r="CB67" s="474"/>
      <c r="CC67" s="474"/>
      <c r="CD67" s="375">
        <f t="shared" ref="CD67:CD130" si="66">($BN67&lt;&gt;"")*(CB67&lt;&gt;"")*(($BN67=CB67)*($BO67=CC67)*1+($BN67-$BO67-CB67+CC67=0)*1+(SIGN($BN67-$BO67)=(SIGN(CB67-CC67)))*1-($BN67-$BO67=0)*(CB67-CC67=0)*($BN67&lt;&gt;CB67)*1)</f>
        <v>0</v>
      </c>
      <c r="CE67" s="474"/>
      <c r="CF67" s="474"/>
      <c r="CG67" s="375">
        <f t="shared" ref="CG67:CG130" si="67">($BN67&lt;&gt;"")*(CE67&lt;&gt;"")*(($BN67=BS67)*($BO67=CF67)*1+($BN67-$BO67-CE67+CF67=0)*1+(SIGN($BN67-$BO67)=(SIGN(CE67-CF67)))*1-($BN67-$BO67=0)*(CE67-CF67=0)*($BN67&lt;&gt;CE67)*1)</f>
        <v>0</v>
      </c>
    </row>
    <row r="68" spans="1:85" ht="18" thickBot="1">
      <c r="AH68" s="361"/>
      <c r="AI68" s="404"/>
      <c r="AJ68" s="361"/>
      <c r="AK68" s="363"/>
      <c r="AL68" s="364"/>
      <c r="AM68" s="365" t="str">
        <f t="shared" si="54"/>
        <v/>
      </c>
      <c r="AN68" s="366" t="str">
        <f t="shared" si="55"/>
        <v/>
      </c>
      <c r="AO68" s="8" t="str">
        <f t="shared" ref="AO68:AO131" si="68">IF(AND(AM68&lt;&gt;"",AN68&lt;&gt;""),AK68&amp;"x","")</f>
        <v/>
      </c>
      <c r="AP68" s="8" t="str">
        <f t="shared" ref="AP68:AP131" si="69">IF(AND(AM68&lt;&gt;"",AN68&lt;&gt;""),AL68&amp;"x","")</f>
        <v/>
      </c>
      <c r="AQ68" s="8">
        <f t="shared" ref="AQ68:AQ131" si="70">AK68</f>
        <v>0</v>
      </c>
      <c r="AR68" s="8" t="str">
        <f t="shared" si="56"/>
        <v/>
      </c>
      <c r="AS68" s="8">
        <f t="shared" si="57"/>
        <v>0</v>
      </c>
      <c r="AT68" s="8" t="str">
        <f t="shared" si="58"/>
        <v/>
      </c>
      <c r="AU68" s="8" t="str">
        <f t="shared" si="59"/>
        <v>0</v>
      </c>
      <c r="AV68" s="8" t="str">
        <f t="shared" si="60"/>
        <v>0</v>
      </c>
      <c r="AW68" s="8" t="str">
        <f t="shared" si="61"/>
        <v/>
      </c>
      <c r="BH68" s="373">
        <v>8</v>
      </c>
      <c r="BM68" s="230">
        <v>4</v>
      </c>
      <c r="BN68" s="474">
        <f t="shared" si="53"/>
        <v>0</v>
      </c>
      <c r="BO68" s="474">
        <f t="shared" si="41"/>
        <v>0</v>
      </c>
      <c r="BP68" s="474"/>
      <c r="BQ68" s="474"/>
      <c r="BR68" s="375">
        <f t="shared" si="62"/>
        <v>0</v>
      </c>
      <c r="BS68" s="405"/>
      <c r="BT68" s="474"/>
      <c r="BU68" s="375">
        <f t="shared" si="63"/>
        <v>0</v>
      </c>
      <c r="BV68" s="474"/>
      <c r="BW68" s="474"/>
      <c r="BX68" s="375">
        <f t="shared" si="64"/>
        <v>0</v>
      </c>
      <c r="BY68" s="474"/>
      <c r="BZ68" s="474"/>
      <c r="CA68" s="375">
        <f t="shared" si="65"/>
        <v>0</v>
      </c>
      <c r="CB68" s="474"/>
      <c r="CC68" s="474"/>
      <c r="CD68" s="375">
        <f t="shared" si="66"/>
        <v>0</v>
      </c>
      <c r="CE68" s="474"/>
      <c r="CF68" s="474"/>
      <c r="CG68" s="375">
        <f t="shared" si="67"/>
        <v>0</v>
      </c>
    </row>
    <row r="69" spans="1:85" ht="18" thickBot="1">
      <c r="AH69" s="361"/>
      <c r="AI69" s="404"/>
      <c r="AJ69" s="361"/>
      <c r="AK69" s="363"/>
      <c r="AL69" s="364"/>
      <c r="AM69" s="365" t="str">
        <f t="shared" si="54"/>
        <v/>
      </c>
      <c r="AN69" s="366" t="str">
        <f t="shared" si="55"/>
        <v/>
      </c>
      <c r="AO69" s="8" t="str">
        <f t="shared" si="68"/>
        <v/>
      </c>
      <c r="AP69" s="8" t="str">
        <f t="shared" si="69"/>
        <v/>
      </c>
      <c r="AQ69" s="8">
        <f t="shared" si="70"/>
        <v>0</v>
      </c>
      <c r="AR69" s="8" t="str">
        <f t="shared" si="56"/>
        <v/>
      </c>
      <c r="AS69" s="8">
        <f t="shared" si="57"/>
        <v>0</v>
      </c>
      <c r="AT69" s="8" t="str">
        <f t="shared" si="58"/>
        <v/>
      </c>
      <c r="AU69" s="8" t="str">
        <f t="shared" si="59"/>
        <v>0</v>
      </c>
      <c r="AV69" s="8" t="str">
        <f t="shared" si="60"/>
        <v>0</v>
      </c>
      <c r="AW69" s="8" t="str">
        <f t="shared" si="61"/>
        <v/>
      </c>
      <c r="BH69" s="373">
        <v>8</v>
      </c>
      <c r="BM69" s="230">
        <v>5</v>
      </c>
      <c r="BN69" s="474">
        <f t="shared" si="53"/>
        <v>0</v>
      </c>
      <c r="BO69" s="474">
        <f t="shared" si="41"/>
        <v>0</v>
      </c>
      <c r="BP69" s="474"/>
      <c r="BQ69" s="474"/>
      <c r="BR69" s="375">
        <f t="shared" si="62"/>
        <v>0</v>
      </c>
      <c r="BS69" s="405"/>
      <c r="BT69" s="474"/>
      <c r="BU69" s="375">
        <f t="shared" si="63"/>
        <v>0</v>
      </c>
      <c r="BV69" s="474"/>
      <c r="BW69" s="474"/>
      <c r="BX69" s="375">
        <f t="shared" si="64"/>
        <v>0</v>
      </c>
      <c r="BY69" s="474"/>
      <c r="BZ69" s="474"/>
      <c r="CA69" s="375">
        <f t="shared" si="65"/>
        <v>0</v>
      </c>
      <c r="CB69" s="474"/>
      <c r="CC69" s="474"/>
      <c r="CD69" s="375">
        <f t="shared" si="66"/>
        <v>0</v>
      </c>
      <c r="CE69" s="474"/>
      <c r="CF69" s="474"/>
      <c r="CG69" s="375">
        <f t="shared" si="67"/>
        <v>0</v>
      </c>
    </row>
    <row r="70" spans="1:85" ht="18" thickBot="1">
      <c r="AH70" s="361"/>
      <c r="AI70" s="404"/>
      <c r="AJ70" s="361"/>
      <c r="AK70" s="363"/>
      <c r="AL70" s="364"/>
      <c r="AM70" s="365" t="str">
        <f t="shared" si="54"/>
        <v/>
      </c>
      <c r="AN70" s="366" t="str">
        <f t="shared" si="55"/>
        <v/>
      </c>
      <c r="AO70" s="8" t="str">
        <f t="shared" si="68"/>
        <v/>
      </c>
      <c r="AP70" s="8" t="str">
        <f t="shared" si="69"/>
        <v/>
      </c>
      <c r="AQ70" s="8">
        <f t="shared" si="70"/>
        <v>0</v>
      </c>
      <c r="AR70" s="8" t="str">
        <f t="shared" si="56"/>
        <v/>
      </c>
      <c r="AS70" s="8">
        <f t="shared" si="57"/>
        <v>0</v>
      </c>
      <c r="AT70" s="8" t="str">
        <f t="shared" si="58"/>
        <v/>
      </c>
      <c r="AU70" s="8" t="str">
        <f t="shared" si="59"/>
        <v>0</v>
      </c>
      <c r="AV70" s="8" t="str">
        <f t="shared" si="60"/>
        <v>0</v>
      </c>
      <c r="AW70" s="8" t="str">
        <f t="shared" si="61"/>
        <v/>
      </c>
      <c r="BH70" s="373">
        <v>8</v>
      </c>
      <c r="BM70" s="230">
        <v>6</v>
      </c>
      <c r="BN70" s="474">
        <f t="shared" si="53"/>
        <v>0</v>
      </c>
      <c r="BO70" s="474">
        <f t="shared" si="41"/>
        <v>0</v>
      </c>
      <c r="BP70" s="474"/>
      <c r="BQ70" s="474"/>
      <c r="BR70" s="375">
        <f t="shared" si="62"/>
        <v>0</v>
      </c>
      <c r="BS70" s="405"/>
      <c r="BT70" s="474"/>
      <c r="BU70" s="375">
        <f t="shared" si="63"/>
        <v>0</v>
      </c>
      <c r="BV70" s="474"/>
      <c r="BW70" s="474"/>
      <c r="BX70" s="375">
        <f t="shared" si="64"/>
        <v>0</v>
      </c>
      <c r="BY70" s="474"/>
      <c r="BZ70" s="474"/>
      <c r="CA70" s="375">
        <f t="shared" si="65"/>
        <v>0</v>
      </c>
      <c r="CB70" s="474"/>
      <c r="CC70" s="474"/>
      <c r="CD70" s="375">
        <f t="shared" si="66"/>
        <v>0</v>
      </c>
      <c r="CE70" s="474"/>
      <c r="CF70" s="474"/>
      <c r="CG70" s="375">
        <f t="shared" si="67"/>
        <v>0</v>
      </c>
    </row>
    <row r="71" spans="1:85" ht="18" thickBot="1">
      <c r="AH71" s="361"/>
      <c r="AI71" s="404"/>
      <c r="AJ71" s="361"/>
      <c r="AK71" s="363"/>
      <c r="AL71" s="364"/>
      <c r="AM71" s="365" t="str">
        <f t="shared" si="54"/>
        <v/>
      </c>
      <c r="AN71" s="366" t="str">
        <f t="shared" si="55"/>
        <v/>
      </c>
      <c r="AO71" s="8" t="str">
        <f t="shared" si="68"/>
        <v/>
      </c>
      <c r="AP71" s="8" t="str">
        <f t="shared" si="69"/>
        <v/>
      </c>
      <c r="AQ71" s="8">
        <f t="shared" si="70"/>
        <v>0</v>
      </c>
      <c r="AR71" s="8" t="str">
        <f t="shared" si="56"/>
        <v/>
      </c>
      <c r="AS71" s="8">
        <f t="shared" si="57"/>
        <v>0</v>
      </c>
      <c r="AT71" s="8" t="str">
        <f t="shared" si="58"/>
        <v/>
      </c>
      <c r="AU71" s="8" t="str">
        <f t="shared" si="59"/>
        <v>0</v>
      </c>
      <c r="AV71" s="8" t="str">
        <f t="shared" si="60"/>
        <v>0</v>
      </c>
      <c r="AW71" s="8" t="str">
        <f t="shared" si="61"/>
        <v/>
      </c>
      <c r="BH71" s="373">
        <v>8</v>
      </c>
      <c r="BM71" s="230">
        <v>7</v>
      </c>
      <c r="BN71" s="474">
        <f t="shared" si="53"/>
        <v>0</v>
      </c>
      <c r="BO71" s="474">
        <f t="shared" si="41"/>
        <v>0</v>
      </c>
      <c r="BP71" s="474"/>
      <c r="BQ71" s="474"/>
      <c r="BR71" s="375">
        <f t="shared" si="62"/>
        <v>0</v>
      </c>
      <c r="BS71" s="405"/>
      <c r="BT71" s="474"/>
      <c r="BU71" s="375">
        <f t="shared" si="63"/>
        <v>0</v>
      </c>
      <c r="BV71" s="474"/>
      <c r="BW71" s="474"/>
      <c r="BX71" s="375">
        <f t="shared" si="64"/>
        <v>0</v>
      </c>
      <c r="BY71" s="474"/>
      <c r="BZ71" s="474"/>
      <c r="CA71" s="375">
        <f t="shared" si="65"/>
        <v>0</v>
      </c>
      <c r="CB71" s="474"/>
      <c r="CC71" s="474"/>
      <c r="CD71" s="375">
        <f t="shared" si="66"/>
        <v>0</v>
      </c>
      <c r="CE71" s="474"/>
      <c r="CF71" s="474"/>
      <c r="CG71" s="375">
        <f t="shared" si="67"/>
        <v>0</v>
      </c>
    </row>
    <row r="72" spans="1:85" ht="18" thickBot="1">
      <c r="AH72" s="361"/>
      <c r="AI72" s="404"/>
      <c r="AJ72" s="361"/>
      <c r="AK72" s="363"/>
      <c r="AL72" s="364"/>
      <c r="AM72" s="365" t="str">
        <f t="shared" si="54"/>
        <v/>
      </c>
      <c r="AN72" s="366" t="str">
        <f t="shared" si="55"/>
        <v/>
      </c>
      <c r="AO72" s="8" t="str">
        <f t="shared" si="68"/>
        <v/>
      </c>
      <c r="AP72" s="8" t="str">
        <f t="shared" si="69"/>
        <v/>
      </c>
      <c r="AQ72" s="8">
        <f t="shared" si="70"/>
        <v>0</v>
      </c>
      <c r="AR72" s="8" t="str">
        <f t="shared" si="56"/>
        <v/>
      </c>
      <c r="AS72" s="8">
        <f t="shared" si="57"/>
        <v>0</v>
      </c>
      <c r="AT72" s="8" t="str">
        <f t="shared" si="58"/>
        <v/>
      </c>
      <c r="AU72" s="8" t="str">
        <f t="shared" si="59"/>
        <v>0</v>
      </c>
      <c r="AV72" s="8" t="str">
        <f t="shared" si="60"/>
        <v>0</v>
      </c>
      <c r="AW72" s="8" t="str">
        <f t="shared" si="61"/>
        <v/>
      </c>
      <c r="BH72" s="373">
        <v>8</v>
      </c>
      <c r="BM72" s="230">
        <v>8</v>
      </c>
      <c r="BN72" s="474">
        <f t="shared" si="53"/>
        <v>0</v>
      </c>
      <c r="BO72" s="474">
        <f t="shared" si="41"/>
        <v>0</v>
      </c>
      <c r="BP72" s="474"/>
      <c r="BQ72" s="474"/>
      <c r="BR72" s="375">
        <f t="shared" si="62"/>
        <v>0</v>
      </c>
      <c r="BS72" s="405"/>
      <c r="BT72" s="474"/>
      <c r="BU72" s="375">
        <f t="shared" si="63"/>
        <v>0</v>
      </c>
      <c r="BV72" s="474"/>
      <c r="BW72" s="474"/>
      <c r="BX72" s="375">
        <f t="shared" si="64"/>
        <v>0</v>
      </c>
      <c r="BY72" s="474"/>
      <c r="BZ72" s="474"/>
      <c r="CA72" s="375">
        <f t="shared" si="65"/>
        <v>0</v>
      </c>
      <c r="CB72" s="474"/>
      <c r="CC72" s="474"/>
      <c r="CD72" s="375">
        <f t="shared" si="66"/>
        <v>0</v>
      </c>
      <c r="CE72" s="474"/>
      <c r="CF72" s="474"/>
      <c r="CG72" s="375">
        <f t="shared" si="67"/>
        <v>0</v>
      </c>
    </row>
    <row r="73" spans="1:85" ht="18" thickBot="1">
      <c r="AH73" s="361"/>
      <c r="AI73" s="404"/>
      <c r="AJ73" s="361"/>
      <c r="AK73" s="363"/>
      <c r="AL73" s="364"/>
      <c r="AM73" s="365" t="str">
        <f t="shared" si="54"/>
        <v/>
      </c>
      <c r="AN73" s="366" t="str">
        <f t="shared" si="55"/>
        <v/>
      </c>
      <c r="AO73" s="8" t="str">
        <f t="shared" si="68"/>
        <v/>
      </c>
      <c r="AP73" s="8" t="str">
        <f t="shared" si="69"/>
        <v/>
      </c>
      <c r="AQ73" s="8">
        <f t="shared" si="70"/>
        <v>0</v>
      </c>
      <c r="AR73" s="8" t="str">
        <f t="shared" si="56"/>
        <v/>
      </c>
      <c r="AS73" s="8">
        <f t="shared" si="57"/>
        <v>0</v>
      </c>
      <c r="AT73" s="8" t="str">
        <f t="shared" si="58"/>
        <v/>
      </c>
      <c r="AU73" s="8" t="str">
        <f t="shared" si="59"/>
        <v>0</v>
      </c>
      <c r="AV73" s="8" t="str">
        <f t="shared" si="60"/>
        <v>0</v>
      </c>
      <c r="AW73" s="8" t="str">
        <f t="shared" si="61"/>
        <v/>
      </c>
      <c r="BH73" s="373">
        <v>8</v>
      </c>
      <c r="BM73" s="406">
        <v>9</v>
      </c>
      <c r="BN73" s="474">
        <f t="shared" si="53"/>
        <v>0</v>
      </c>
      <c r="BO73" s="474">
        <f t="shared" si="41"/>
        <v>0</v>
      </c>
      <c r="BP73" s="474"/>
      <c r="BQ73" s="474"/>
      <c r="BR73" s="375">
        <f t="shared" si="62"/>
        <v>0</v>
      </c>
      <c r="BS73" s="405"/>
      <c r="BT73" s="474"/>
      <c r="BU73" s="375">
        <f t="shared" si="63"/>
        <v>0</v>
      </c>
      <c r="BV73" s="474"/>
      <c r="BW73" s="474"/>
      <c r="BX73" s="375">
        <f t="shared" si="64"/>
        <v>0</v>
      </c>
      <c r="BY73" s="474"/>
      <c r="BZ73" s="474"/>
      <c r="CA73" s="375">
        <f t="shared" si="65"/>
        <v>0</v>
      </c>
      <c r="CB73" s="474"/>
      <c r="CC73" s="474"/>
      <c r="CD73" s="375">
        <f t="shared" si="66"/>
        <v>0</v>
      </c>
      <c r="CE73" s="474"/>
      <c r="CF73" s="474"/>
      <c r="CG73" s="375">
        <f t="shared" si="67"/>
        <v>0</v>
      </c>
    </row>
    <row r="74" spans="1:85" ht="16.5" customHeight="1" thickBot="1">
      <c r="AH74" s="361"/>
      <c r="AI74" s="404"/>
      <c r="AJ74" s="361"/>
      <c r="AK74" s="363"/>
      <c r="AL74" s="364"/>
      <c r="AM74" s="365" t="str">
        <f t="shared" si="54"/>
        <v/>
      </c>
      <c r="AN74" s="366" t="str">
        <f t="shared" si="55"/>
        <v/>
      </c>
      <c r="AO74" s="8" t="str">
        <f t="shared" si="68"/>
        <v/>
      </c>
      <c r="AP74" s="8" t="str">
        <f t="shared" si="69"/>
        <v/>
      </c>
      <c r="AQ74" s="8">
        <f t="shared" si="70"/>
        <v>0</v>
      </c>
      <c r="AR74" s="8" t="str">
        <f t="shared" si="56"/>
        <v/>
      </c>
      <c r="AS74" s="8">
        <f t="shared" si="57"/>
        <v>0</v>
      </c>
      <c r="AT74" s="8" t="str">
        <f t="shared" si="58"/>
        <v/>
      </c>
      <c r="AU74" s="8" t="str">
        <f t="shared" si="59"/>
        <v>0</v>
      </c>
      <c r="AV74" s="8" t="str">
        <f t="shared" si="60"/>
        <v>0</v>
      </c>
      <c r="AW74" s="8" t="str">
        <f t="shared" si="61"/>
        <v/>
      </c>
      <c r="BH74" s="373">
        <v>9</v>
      </c>
      <c r="BM74" s="230">
        <v>1</v>
      </c>
      <c r="BN74" s="374">
        <f>AH74</f>
        <v>0</v>
      </c>
      <c r="BO74" s="374">
        <f t="shared" si="41"/>
        <v>0</v>
      </c>
      <c r="BP74" s="374"/>
      <c r="BQ74" s="374"/>
      <c r="BR74" s="375">
        <f t="shared" si="62"/>
        <v>0</v>
      </c>
      <c r="BS74" s="376"/>
      <c r="BT74" s="374"/>
      <c r="BU74" s="375">
        <f t="shared" si="63"/>
        <v>0</v>
      </c>
      <c r="BV74" s="374"/>
      <c r="BW74" s="374"/>
      <c r="BX74" s="375">
        <f t="shared" si="64"/>
        <v>0</v>
      </c>
      <c r="BY74" s="374"/>
      <c r="BZ74" s="374"/>
      <c r="CA74" s="375">
        <f t="shared" si="65"/>
        <v>0</v>
      </c>
      <c r="CB74" s="374"/>
      <c r="CC74" s="374"/>
      <c r="CD74" s="375">
        <f t="shared" si="66"/>
        <v>0</v>
      </c>
      <c r="CE74" s="374"/>
      <c r="CF74" s="374"/>
      <c r="CG74" s="375">
        <f t="shared" si="67"/>
        <v>0</v>
      </c>
    </row>
    <row r="75" spans="1:85" ht="18" thickBot="1">
      <c r="AH75" s="361"/>
      <c r="AI75" s="404"/>
      <c r="AJ75" s="361"/>
      <c r="AK75" s="363"/>
      <c r="AL75" s="364"/>
      <c r="AM75" s="365" t="str">
        <f t="shared" si="54"/>
        <v/>
      </c>
      <c r="AN75" s="366" t="str">
        <f t="shared" si="55"/>
        <v/>
      </c>
      <c r="AO75" s="8" t="str">
        <f t="shared" si="68"/>
        <v/>
      </c>
      <c r="AP75" s="8" t="str">
        <f t="shared" si="69"/>
        <v/>
      </c>
      <c r="AQ75" s="8">
        <f t="shared" si="70"/>
        <v>0</v>
      </c>
      <c r="AR75" s="8" t="str">
        <f t="shared" si="56"/>
        <v/>
      </c>
      <c r="AS75" s="8">
        <f t="shared" si="57"/>
        <v>0</v>
      </c>
      <c r="AT75" s="8" t="str">
        <f t="shared" si="58"/>
        <v/>
      </c>
      <c r="AU75" s="8" t="str">
        <f t="shared" si="59"/>
        <v>0</v>
      </c>
      <c r="AV75" s="8" t="str">
        <f t="shared" si="60"/>
        <v>0</v>
      </c>
      <c r="AW75" s="8" t="str">
        <f t="shared" si="61"/>
        <v/>
      </c>
      <c r="BH75" s="373">
        <v>9</v>
      </c>
      <c r="BM75" s="230">
        <v>2</v>
      </c>
      <c r="BN75" s="374">
        <f t="shared" ref="BN75:BN81" si="71">AH75</f>
        <v>0</v>
      </c>
      <c r="BO75" s="374">
        <f t="shared" si="41"/>
        <v>0</v>
      </c>
      <c r="BP75" s="374"/>
      <c r="BQ75" s="374"/>
      <c r="BR75" s="375">
        <f t="shared" si="62"/>
        <v>0</v>
      </c>
      <c r="BS75" s="376"/>
      <c r="BT75" s="374"/>
      <c r="BU75" s="375">
        <f t="shared" si="63"/>
        <v>0</v>
      </c>
      <c r="BV75" s="374"/>
      <c r="BW75" s="374"/>
      <c r="BX75" s="375">
        <f t="shared" si="64"/>
        <v>0</v>
      </c>
      <c r="BY75" s="374"/>
      <c r="BZ75" s="374"/>
      <c r="CA75" s="375">
        <f t="shared" si="65"/>
        <v>0</v>
      </c>
      <c r="CB75" s="374"/>
      <c r="CC75" s="374"/>
      <c r="CD75" s="375">
        <f t="shared" si="66"/>
        <v>0</v>
      </c>
      <c r="CE75" s="374"/>
      <c r="CF75" s="374"/>
      <c r="CG75" s="375">
        <f t="shared" si="67"/>
        <v>0</v>
      </c>
    </row>
    <row r="76" spans="1:85" ht="18" thickBot="1">
      <c r="AH76" s="361"/>
      <c r="AI76" s="404"/>
      <c r="AJ76" s="361"/>
      <c r="AK76" s="363"/>
      <c r="AL76" s="364"/>
      <c r="AM76" s="365" t="str">
        <f t="shared" si="54"/>
        <v/>
      </c>
      <c r="AN76" s="366" t="str">
        <f t="shared" si="55"/>
        <v/>
      </c>
      <c r="AO76" s="8" t="str">
        <f t="shared" si="68"/>
        <v/>
      </c>
      <c r="AP76" s="8" t="str">
        <f t="shared" si="69"/>
        <v/>
      </c>
      <c r="AQ76" s="8">
        <f t="shared" si="70"/>
        <v>0</v>
      </c>
      <c r="AR76" s="8" t="str">
        <f t="shared" si="56"/>
        <v/>
      </c>
      <c r="AS76" s="8">
        <f t="shared" si="57"/>
        <v>0</v>
      </c>
      <c r="AT76" s="8" t="str">
        <f t="shared" si="58"/>
        <v/>
      </c>
      <c r="AU76" s="8" t="str">
        <f t="shared" si="59"/>
        <v>0</v>
      </c>
      <c r="AV76" s="8" t="str">
        <f t="shared" si="60"/>
        <v>0</v>
      </c>
      <c r="AW76" s="8" t="str">
        <f t="shared" si="61"/>
        <v/>
      </c>
      <c r="BH76" s="373">
        <v>9</v>
      </c>
      <c r="BM76" s="230">
        <v>3</v>
      </c>
      <c r="BN76" s="374">
        <f t="shared" si="71"/>
        <v>0</v>
      </c>
      <c r="BO76" s="374">
        <f t="shared" ref="BO76:BO139" si="72">AJ76</f>
        <v>0</v>
      </c>
      <c r="BP76" s="374"/>
      <c r="BQ76" s="374"/>
      <c r="BR76" s="375">
        <f t="shared" si="62"/>
        <v>0</v>
      </c>
      <c r="BS76" s="376"/>
      <c r="BT76" s="374"/>
      <c r="BU76" s="375">
        <f t="shared" si="63"/>
        <v>0</v>
      </c>
      <c r="BV76" s="374"/>
      <c r="BW76" s="374"/>
      <c r="BX76" s="375">
        <f t="shared" si="64"/>
        <v>0</v>
      </c>
      <c r="BY76" s="374"/>
      <c r="BZ76" s="374"/>
      <c r="CA76" s="375">
        <f t="shared" si="65"/>
        <v>0</v>
      </c>
      <c r="CB76" s="374"/>
      <c r="CC76" s="374"/>
      <c r="CD76" s="375">
        <f t="shared" si="66"/>
        <v>0</v>
      </c>
      <c r="CE76" s="374"/>
      <c r="CF76" s="374"/>
      <c r="CG76" s="375">
        <f t="shared" si="67"/>
        <v>0</v>
      </c>
    </row>
    <row r="77" spans="1:85" ht="18" thickBot="1">
      <c r="AH77" s="361"/>
      <c r="AI77" s="404"/>
      <c r="AJ77" s="361"/>
      <c r="AK77" s="363"/>
      <c r="AL77" s="364"/>
      <c r="AM77" s="365" t="str">
        <f t="shared" si="54"/>
        <v/>
      </c>
      <c r="AN77" s="366" t="str">
        <f t="shared" si="55"/>
        <v/>
      </c>
      <c r="AO77" s="8" t="str">
        <f t="shared" si="68"/>
        <v/>
      </c>
      <c r="AP77" s="8" t="str">
        <f t="shared" si="69"/>
        <v/>
      </c>
      <c r="AQ77" s="8">
        <f t="shared" si="70"/>
        <v>0</v>
      </c>
      <c r="AR77" s="8" t="str">
        <f t="shared" si="56"/>
        <v/>
      </c>
      <c r="AS77" s="8">
        <f t="shared" si="57"/>
        <v>0</v>
      </c>
      <c r="AT77" s="8" t="str">
        <f t="shared" si="58"/>
        <v/>
      </c>
      <c r="AU77" s="8" t="str">
        <f t="shared" si="59"/>
        <v>0</v>
      </c>
      <c r="AV77" s="8" t="str">
        <f t="shared" si="60"/>
        <v>0</v>
      </c>
      <c r="AW77" s="8" t="str">
        <f t="shared" si="61"/>
        <v/>
      </c>
      <c r="BH77" s="373">
        <v>9</v>
      </c>
      <c r="BM77" s="230">
        <v>4</v>
      </c>
      <c r="BN77" s="374">
        <f t="shared" si="71"/>
        <v>0</v>
      </c>
      <c r="BO77" s="374">
        <f t="shared" si="72"/>
        <v>0</v>
      </c>
      <c r="BP77" s="374"/>
      <c r="BQ77" s="374"/>
      <c r="BR77" s="375">
        <f t="shared" si="62"/>
        <v>0</v>
      </c>
      <c r="BS77" s="376"/>
      <c r="BT77" s="374"/>
      <c r="BU77" s="375">
        <f t="shared" si="63"/>
        <v>0</v>
      </c>
      <c r="BV77" s="374"/>
      <c r="BW77" s="374"/>
      <c r="BX77" s="375">
        <f t="shared" si="64"/>
        <v>0</v>
      </c>
      <c r="BY77" s="374"/>
      <c r="BZ77" s="374"/>
      <c r="CA77" s="375">
        <f t="shared" si="65"/>
        <v>0</v>
      </c>
      <c r="CB77" s="374"/>
      <c r="CC77" s="374"/>
      <c r="CD77" s="375">
        <f t="shared" si="66"/>
        <v>0</v>
      </c>
      <c r="CE77" s="374"/>
      <c r="CF77" s="374"/>
      <c r="CG77" s="375">
        <f t="shared" si="67"/>
        <v>0</v>
      </c>
    </row>
    <row r="78" spans="1:85" ht="18" thickBot="1">
      <c r="AH78" s="361"/>
      <c r="AI78" s="404"/>
      <c r="AJ78" s="361"/>
      <c r="AK78" s="363"/>
      <c r="AL78" s="364"/>
      <c r="AM78" s="365" t="str">
        <f t="shared" si="54"/>
        <v/>
      </c>
      <c r="AN78" s="366" t="str">
        <f t="shared" si="55"/>
        <v/>
      </c>
      <c r="AO78" s="8" t="str">
        <f t="shared" si="68"/>
        <v/>
      </c>
      <c r="AP78" s="8" t="str">
        <f t="shared" si="69"/>
        <v/>
      </c>
      <c r="AQ78" s="8">
        <f t="shared" si="70"/>
        <v>0</v>
      </c>
      <c r="AR78" s="8" t="str">
        <f t="shared" si="56"/>
        <v/>
      </c>
      <c r="AS78" s="8">
        <f t="shared" si="57"/>
        <v>0</v>
      </c>
      <c r="AT78" s="8" t="str">
        <f t="shared" si="58"/>
        <v/>
      </c>
      <c r="AU78" s="8" t="str">
        <f t="shared" si="59"/>
        <v>0</v>
      </c>
      <c r="AV78" s="8" t="str">
        <f t="shared" si="60"/>
        <v>0</v>
      </c>
      <c r="AW78" s="8" t="str">
        <f t="shared" si="61"/>
        <v/>
      </c>
      <c r="BH78" s="373">
        <v>9</v>
      </c>
      <c r="BM78" s="230">
        <v>5</v>
      </c>
      <c r="BN78" s="374">
        <f t="shared" si="71"/>
        <v>0</v>
      </c>
      <c r="BO78" s="374">
        <f t="shared" si="72"/>
        <v>0</v>
      </c>
      <c r="BP78" s="374"/>
      <c r="BQ78" s="374"/>
      <c r="BR78" s="375">
        <f t="shared" si="62"/>
        <v>0</v>
      </c>
      <c r="BS78" s="376"/>
      <c r="BT78" s="374"/>
      <c r="BU78" s="375">
        <f t="shared" si="63"/>
        <v>0</v>
      </c>
      <c r="BV78" s="374"/>
      <c r="BW78" s="374"/>
      <c r="BX78" s="375">
        <f t="shared" si="64"/>
        <v>0</v>
      </c>
      <c r="BY78" s="374"/>
      <c r="BZ78" s="374"/>
      <c r="CA78" s="375">
        <f t="shared" si="65"/>
        <v>0</v>
      </c>
      <c r="CB78" s="374"/>
      <c r="CC78" s="374"/>
      <c r="CD78" s="375">
        <f t="shared" si="66"/>
        <v>0</v>
      </c>
      <c r="CE78" s="374"/>
      <c r="CF78" s="374"/>
      <c r="CG78" s="375">
        <f t="shared" si="67"/>
        <v>0</v>
      </c>
    </row>
    <row r="79" spans="1:85" ht="18" thickBot="1">
      <c r="AH79" s="361"/>
      <c r="AI79" s="404"/>
      <c r="AJ79" s="361"/>
      <c r="AK79" s="363"/>
      <c r="AL79" s="364"/>
      <c r="AM79" s="365" t="str">
        <f t="shared" si="54"/>
        <v/>
      </c>
      <c r="AN79" s="366" t="str">
        <f t="shared" si="55"/>
        <v/>
      </c>
      <c r="AO79" s="8" t="str">
        <f t="shared" si="68"/>
        <v/>
      </c>
      <c r="AP79" s="8" t="str">
        <f t="shared" si="69"/>
        <v/>
      </c>
      <c r="AQ79" s="8">
        <f t="shared" si="70"/>
        <v>0</v>
      </c>
      <c r="AR79" s="8" t="str">
        <f t="shared" si="56"/>
        <v/>
      </c>
      <c r="AS79" s="8">
        <f t="shared" si="57"/>
        <v>0</v>
      </c>
      <c r="AT79" s="8" t="str">
        <f t="shared" si="58"/>
        <v/>
      </c>
      <c r="AU79" s="8" t="str">
        <f t="shared" si="59"/>
        <v>0</v>
      </c>
      <c r="AV79" s="8" t="str">
        <f t="shared" si="60"/>
        <v>0</v>
      </c>
      <c r="AW79" s="8" t="str">
        <f t="shared" si="61"/>
        <v/>
      </c>
      <c r="BH79" s="373">
        <v>9</v>
      </c>
      <c r="BM79" s="230">
        <v>6</v>
      </c>
      <c r="BN79" s="374">
        <f t="shared" si="71"/>
        <v>0</v>
      </c>
      <c r="BO79" s="374">
        <f t="shared" si="72"/>
        <v>0</v>
      </c>
      <c r="BP79" s="374"/>
      <c r="BQ79" s="374"/>
      <c r="BR79" s="375">
        <f t="shared" si="62"/>
        <v>0</v>
      </c>
      <c r="BS79" s="376"/>
      <c r="BT79" s="374"/>
      <c r="BU79" s="375">
        <f t="shared" si="63"/>
        <v>0</v>
      </c>
      <c r="BV79" s="374"/>
      <c r="BW79" s="374"/>
      <c r="BX79" s="375">
        <f t="shared" si="64"/>
        <v>0</v>
      </c>
      <c r="BY79" s="374"/>
      <c r="BZ79" s="374"/>
      <c r="CA79" s="375">
        <f t="shared" si="65"/>
        <v>0</v>
      </c>
      <c r="CB79" s="374"/>
      <c r="CC79" s="374"/>
      <c r="CD79" s="375">
        <f t="shared" si="66"/>
        <v>0</v>
      </c>
      <c r="CE79" s="374"/>
      <c r="CF79" s="374"/>
      <c r="CG79" s="375">
        <f t="shared" si="67"/>
        <v>0</v>
      </c>
    </row>
    <row r="80" spans="1:85" ht="18" thickBot="1">
      <c r="AH80" s="361"/>
      <c r="AI80" s="404"/>
      <c r="AJ80" s="361"/>
      <c r="AK80" s="363"/>
      <c r="AL80" s="364"/>
      <c r="AM80" s="365" t="str">
        <f t="shared" si="54"/>
        <v/>
      </c>
      <c r="AN80" s="366" t="str">
        <f t="shared" si="55"/>
        <v/>
      </c>
      <c r="AO80" s="8" t="str">
        <f t="shared" si="68"/>
        <v/>
      </c>
      <c r="AP80" s="8" t="str">
        <f t="shared" si="69"/>
        <v/>
      </c>
      <c r="AQ80" s="8">
        <f t="shared" si="70"/>
        <v>0</v>
      </c>
      <c r="AR80" s="8" t="str">
        <f t="shared" si="56"/>
        <v/>
      </c>
      <c r="AS80" s="8">
        <f t="shared" si="57"/>
        <v>0</v>
      </c>
      <c r="AT80" s="8" t="str">
        <f t="shared" si="58"/>
        <v/>
      </c>
      <c r="AU80" s="8" t="str">
        <f t="shared" si="59"/>
        <v>0</v>
      </c>
      <c r="AV80" s="8" t="str">
        <f t="shared" si="60"/>
        <v>0</v>
      </c>
      <c r="AW80" s="8" t="str">
        <f t="shared" si="61"/>
        <v/>
      </c>
      <c r="BH80" s="373">
        <v>9</v>
      </c>
      <c r="BM80" s="230">
        <v>7</v>
      </c>
      <c r="BN80" s="374">
        <f t="shared" si="71"/>
        <v>0</v>
      </c>
      <c r="BO80" s="374">
        <f t="shared" si="72"/>
        <v>0</v>
      </c>
      <c r="BP80" s="374"/>
      <c r="BQ80" s="374"/>
      <c r="BR80" s="375">
        <f t="shared" si="62"/>
        <v>0</v>
      </c>
      <c r="BS80" s="376"/>
      <c r="BT80" s="374"/>
      <c r="BU80" s="375">
        <f t="shared" si="63"/>
        <v>0</v>
      </c>
      <c r="BV80" s="374"/>
      <c r="BW80" s="374"/>
      <c r="BX80" s="375">
        <f t="shared" si="64"/>
        <v>0</v>
      </c>
      <c r="BY80" s="374"/>
      <c r="BZ80" s="374"/>
      <c r="CA80" s="375">
        <f t="shared" si="65"/>
        <v>0</v>
      </c>
      <c r="CB80" s="374"/>
      <c r="CC80" s="374"/>
      <c r="CD80" s="375">
        <f t="shared" si="66"/>
        <v>0</v>
      </c>
      <c r="CE80" s="374"/>
      <c r="CF80" s="374"/>
      <c r="CG80" s="375">
        <f t="shared" si="67"/>
        <v>0</v>
      </c>
    </row>
    <row r="81" spans="34:85" ht="18" thickBot="1">
      <c r="AH81" s="361"/>
      <c r="AI81" s="404"/>
      <c r="AJ81" s="361"/>
      <c r="AK81" s="363"/>
      <c r="AL81" s="364"/>
      <c r="AM81" s="365" t="str">
        <f t="shared" si="54"/>
        <v/>
      </c>
      <c r="AN81" s="366" t="str">
        <f t="shared" si="55"/>
        <v/>
      </c>
      <c r="AO81" s="8" t="str">
        <f t="shared" si="68"/>
        <v/>
      </c>
      <c r="AP81" s="8" t="str">
        <f t="shared" si="69"/>
        <v/>
      </c>
      <c r="AQ81" s="8">
        <f t="shared" si="70"/>
        <v>0</v>
      </c>
      <c r="AR81" s="8" t="str">
        <f t="shared" si="56"/>
        <v/>
      </c>
      <c r="AS81" s="8">
        <f t="shared" si="57"/>
        <v>0</v>
      </c>
      <c r="AT81" s="8" t="str">
        <f t="shared" si="58"/>
        <v/>
      </c>
      <c r="AU81" s="8" t="str">
        <f t="shared" si="59"/>
        <v>0</v>
      </c>
      <c r="AV81" s="8" t="str">
        <f t="shared" si="60"/>
        <v>0</v>
      </c>
      <c r="AW81" s="8" t="str">
        <f t="shared" si="61"/>
        <v/>
      </c>
      <c r="BH81" s="373">
        <v>9</v>
      </c>
      <c r="BM81" s="230">
        <v>8</v>
      </c>
      <c r="BN81" s="374">
        <f t="shared" si="71"/>
        <v>0</v>
      </c>
      <c r="BO81" s="374">
        <f t="shared" si="72"/>
        <v>0</v>
      </c>
      <c r="BP81" s="374"/>
      <c r="BQ81" s="374"/>
      <c r="BR81" s="375">
        <f t="shared" si="62"/>
        <v>0</v>
      </c>
      <c r="BS81" s="376"/>
      <c r="BT81" s="374"/>
      <c r="BU81" s="375">
        <f t="shared" si="63"/>
        <v>0</v>
      </c>
      <c r="BV81" s="374"/>
      <c r="BW81" s="374"/>
      <c r="BX81" s="375">
        <f t="shared" si="64"/>
        <v>0</v>
      </c>
      <c r="BY81" s="374"/>
      <c r="BZ81" s="374"/>
      <c r="CA81" s="375">
        <f t="shared" si="65"/>
        <v>0</v>
      </c>
      <c r="CB81" s="374"/>
      <c r="CC81" s="374"/>
      <c r="CD81" s="375">
        <f t="shared" si="66"/>
        <v>0</v>
      </c>
      <c r="CE81" s="374"/>
      <c r="CF81" s="374"/>
      <c r="CG81" s="375">
        <f t="shared" si="67"/>
        <v>0</v>
      </c>
    </row>
    <row r="82" spans="34:85" ht="18" thickBot="1">
      <c r="AH82" s="361"/>
      <c r="AI82" s="404"/>
      <c r="AJ82" s="361"/>
      <c r="AK82" s="363"/>
      <c r="AL82" s="364"/>
      <c r="AM82" s="365" t="str">
        <f t="shared" si="54"/>
        <v/>
      </c>
      <c r="AN82" s="366" t="str">
        <f t="shared" si="55"/>
        <v/>
      </c>
      <c r="AO82" s="8" t="str">
        <f t="shared" si="68"/>
        <v/>
      </c>
      <c r="AP82" s="8" t="str">
        <f t="shared" si="69"/>
        <v/>
      </c>
      <c r="AQ82" s="8">
        <f t="shared" si="70"/>
        <v>0</v>
      </c>
      <c r="AR82" s="8" t="str">
        <f t="shared" si="56"/>
        <v/>
      </c>
      <c r="AS82" s="8">
        <f t="shared" si="57"/>
        <v>0</v>
      </c>
      <c r="AT82" s="8" t="str">
        <f t="shared" si="58"/>
        <v/>
      </c>
      <c r="AU82" s="8" t="str">
        <f t="shared" si="59"/>
        <v>0</v>
      </c>
      <c r="AV82" s="8" t="str">
        <f t="shared" si="60"/>
        <v>0</v>
      </c>
      <c r="AW82" s="8" t="str">
        <f t="shared" si="61"/>
        <v/>
      </c>
      <c r="BH82" s="373">
        <v>9</v>
      </c>
      <c r="BM82" s="230">
        <v>9</v>
      </c>
      <c r="BN82" s="374">
        <f>BN100</f>
        <v>0</v>
      </c>
      <c r="BO82" s="374">
        <f t="shared" si="72"/>
        <v>0</v>
      </c>
      <c r="BP82" s="374"/>
      <c r="BQ82" s="374"/>
      <c r="BR82" s="375">
        <f t="shared" si="62"/>
        <v>0</v>
      </c>
      <c r="BS82" s="376"/>
      <c r="BT82" s="374"/>
      <c r="BU82" s="375">
        <f t="shared" si="63"/>
        <v>0</v>
      </c>
      <c r="BV82" s="374"/>
      <c r="BW82" s="374"/>
      <c r="BX82" s="375">
        <f t="shared" si="64"/>
        <v>0</v>
      </c>
      <c r="BY82" s="374"/>
      <c r="BZ82" s="374"/>
      <c r="CA82" s="375">
        <f t="shared" si="65"/>
        <v>0</v>
      </c>
      <c r="CB82" s="374"/>
      <c r="CC82" s="374"/>
      <c r="CD82" s="375">
        <f t="shared" si="66"/>
        <v>0</v>
      </c>
      <c r="CE82" s="374"/>
      <c r="CF82" s="374"/>
      <c r="CG82" s="375">
        <f t="shared" si="67"/>
        <v>0</v>
      </c>
    </row>
    <row r="83" spans="34:85" ht="16.5" customHeight="1" thickBot="1">
      <c r="AH83" s="361"/>
      <c r="AI83" s="404"/>
      <c r="AJ83" s="361"/>
      <c r="AK83" s="363"/>
      <c r="AL83" s="364"/>
      <c r="AM83" s="365" t="str">
        <f t="shared" si="54"/>
        <v/>
      </c>
      <c r="AN83" s="366" t="str">
        <f t="shared" si="55"/>
        <v/>
      </c>
      <c r="AO83" s="8" t="str">
        <f t="shared" si="68"/>
        <v/>
      </c>
      <c r="AP83" s="8" t="str">
        <f t="shared" si="69"/>
        <v/>
      </c>
      <c r="AQ83" s="8">
        <f t="shared" si="70"/>
        <v>0</v>
      </c>
      <c r="AR83" s="8" t="str">
        <f t="shared" si="56"/>
        <v/>
      </c>
      <c r="AS83" s="8">
        <f t="shared" si="57"/>
        <v>0</v>
      </c>
      <c r="AT83" s="8" t="str">
        <f t="shared" si="58"/>
        <v/>
      </c>
      <c r="AU83" s="8" t="str">
        <f t="shared" si="59"/>
        <v>0</v>
      </c>
      <c r="AV83" s="8" t="str">
        <f t="shared" si="60"/>
        <v>0</v>
      </c>
      <c r="AW83" s="8" t="str">
        <f t="shared" si="61"/>
        <v/>
      </c>
      <c r="BH83" s="434">
        <v>10</v>
      </c>
      <c r="BM83" s="230">
        <v>1</v>
      </c>
      <c r="BN83" s="474">
        <f t="shared" ref="BN83:BN91" si="73">AH83</f>
        <v>0</v>
      </c>
      <c r="BO83" s="474">
        <f t="shared" si="72"/>
        <v>0</v>
      </c>
      <c r="BP83" s="474"/>
      <c r="BQ83" s="474"/>
      <c r="BR83" s="375">
        <f t="shared" si="62"/>
        <v>0</v>
      </c>
      <c r="BS83" s="405"/>
      <c r="BT83" s="474"/>
      <c r="BU83" s="375">
        <f t="shared" si="63"/>
        <v>0</v>
      </c>
      <c r="BV83" s="474"/>
      <c r="BW83" s="474"/>
      <c r="BX83" s="375">
        <f t="shared" si="64"/>
        <v>0</v>
      </c>
      <c r="BY83" s="474"/>
      <c r="BZ83" s="474"/>
      <c r="CA83" s="375">
        <f t="shared" si="65"/>
        <v>0</v>
      </c>
      <c r="CB83" s="474"/>
      <c r="CC83" s="474"/>
      <c r="CD83" s="375">
        <f t="shared" si="66"/>
        <v>0</v>
      </c>
      <c r="CE83" s="474"/>
      <c r="CF83" s="474"/>
      <c r="CG83" s="375">
        <f t="shared" si="67"/>
        <v>0</v>
      </c>
    </row>
    <row r="84" spans="34:85" ht="16.5" thickBot="1">
      <c r="AH84" s="361"/>
      <c r="AI84" s="404"/>
      <c r="AJ84" s="361"/>
      <c r="AK84" s="363"/>
      <c r="AL84" s="364"/>
      <c r="AM84" s="365" t="str">
        <f t="shared" si="54"/>
        <v/>
      </c>
      <c r="AN84" s="366" t="str">
        <f t="shared" si="55"/>
        <v/>
      </c>
      <c r="AO84" s="8" t="str">
        <f t="shared" si="68"/>
        <v/>
      </c>
      <c r="AP84" s="8" t="str">
        <f t="shared" si="69"/>
        <v/>
      </c>
      <c r="AQ84" s="8">
        <f t="shared" si="70"/>
        <v>0</v>
      </c>
      <c r="AR84" s="8" t="str">
        <f t="shared" si="56"/>
        <v/>
      </c>
      <c r="AS84" s="8">
        <f t="shared" si="57"/>
        <v>0</v>
      </c>
      <c r="AT84" s="8" t="str">
        <f t="shared" si="58"/>
        <v/>
      </c>
      <c r="AU84" s="8" t="str">
        <f t="shared" si="59"/>
        <v>0</v>
      </c>
      <c r="AV84" s="8" t="str">
        <f t="shared" si="60"/>
        <v>0</v>
      </c>
      <c r="AW84" s="8" t="str">
        <f t="shared" si="61"/>
        <v/>
      </c>
      <c r="BH84" s="434">
        <v>10</v>
      </c>
      <c r="BM84" s="230">
        <v>2</v>
      </c>
      <c r="BN84" s="474">
        <f t="shared" si="73"/>
        <v>0</v>
      </c>
      <c r="BO84" s="474">
        <f t="shared" si="72"/>
        <v>0</v>
      </c>
      <c r="BP84" s="474"/>
      <c r="BQ84" s="474"/>
      <c r="BR84" s="375">
        <f t="shared" si="62"/>
        <v>0</v>
      </c>
      <c r="BS84" s="405"/>
      <c r="BT84" s="474"/>
      <c r="BU84" s="375">
        <f t="shared" si="63"/>
        <v>0</v>
      </c>
      <c r="BV84" s="474"/>
      <c r="BW84" s="474"/>
      <c r="BX84" s="375">
        <f t="shared" si="64"/>
        <v>0</v>
      </c>
      <c r="BY84" s="474"/>
      <c r="BZ84" s="474"/>
      <c r="CA84" s="375">
        <f t="shared" si="65"/>
        <v>0</v>
      </c>
      <c r="CB84" s="474"/>
      <c r="CC84" s="474"/>
      <c r="CD84" s="375">
        <f t="shared" si="66"/>
        <v>0</v>
      </c>
      <c r="CE84" s="474"/>
      <c r="CF84" s="474"/>
      <c r="CG84" s="375">
        <f t="shared" si="67"/>
        <v>0</v>
      </c>
    </row>
    <row r="85" spans="34:85" ht="16.5" thickBot="1">
      <c r="AH85" s="361"/>
      <c r="AI85" s="404"/>
      <c r="AJ85" s="361"/>
      <c r="AK85" s="363"/>
      <c r="AL85" s="364"/>
      <c r="AM85" s="365" t="str">
        <f t="shared" si="54"/>
        <v/>
      </c>
      <c r="AN85" s="366" t="str">
        <f t="shared" si="55"/>
        <v/>
      </c>
      <c r="AO85" s="8" t="str">
        <f t="shared" si="68"/>
        <v/>
      </c>
      <c r="AP85" s="8" t="str">
        <f t="shared" si="69"/>
        <v/>
      </c>
      <c r="AQ85" s="8">
        <f t="shared" si="70"/>
        <v>0</v>
      </c>
      <c r="AR85" s="8" t="str">
        <f t="shared" si="56"/>
        <v/>
      </c>
      <c r="AS85" s="8">
        <f t="shared" si="57"/>
        <v>0</v>
      </c>
      <c r="AT85" s="8" t="str">
        <f t="shared" si="58"/>
        <v/>
      </c>
      <c r="AU85" s="8" t="str">
        <f t="shared" si="59"/>
        <v>0</v>
      </c>
      <c r="AV85" s="8" t="str">
        <f t="shared" si="60"/>
        <v>0</v>
      </c>
      <c r="AW85" s="8" t="str">
        <f t="shared" si="61"/>
        <v/>
      </c>
      <c r="BH85" s="434">
        <v>10</v>
      </c>
      <c r="BM85" s="230">
        <v>3</v>
      </c>
      <c r="BN85" s="474">
        <f t="shared" si="73"/>
        <v>0</v>
      </c>
      <c r="BO85" s="474">
        <f t="shared" si="72"/>
        <v>0</v>
      </c>
      <c r="BP85" s="474"/>
      <c r="BQ85" s="474"/>
      <c r="BR85" s="375">
        <f t="shared" si="62"/>
        <v>0</v>
      </c>
      <c r="BS85" s="405"/>
      <c r="BT85" s="474"/>
      <c r="BU85" s="375">
        <f t="shared" si="63"/>
        <v>0</v>
      </c>
      <c r="BV85" s="474"/>
      <c r="BW85" s="474"/>
      <c r="BX85" s="375">
        <f t="shared" si="64"/>
        <v>0</v>
      </c>
      <c r="BY85" s="474"/>
      <c r="BZ85" s="474"/>
      <c r="CA85" s="375">
        <f t="shared" si="65"/>
        <v>0</v>
      </c>
      <c r="CB85" s="474"/>
      <c r="CC85" s="474"/>
      <c r="CD85" s="375">
        <f t="shared" si="66"/>
        <v>0</v>
      </c>
      <c r="CE85" s="474"/>
      <c r="CF85" s="474"/>
      <c r="CG85" s="375">
        <f t="shared" si="67"/>
        <v>0</v>
      </c>
    </row>
    <row r="86" spans="34:85" ht="16.5" thickBot="1">
      <c r="AH86" s="361"/>
      <c r="AI86" s="404"/>
      <c r="AJ86" s="361"/>
      <c r="AK86" s="363"/>
      <c r="AL86" s="364"/>
      <c r="AM86" s="365" t="str">
        <f t="shared" si="54"/>
        <v/>
      </c>
      <c r="AN86" s="366" t="str">
        <f t="shared" si="55"/>
        <v/>
      </c>
      <c r="AO86" s="8" t="str">
        <f t="shared" si="68"/>
        <v/>
      </c>
      <c r="AP86" s="8" t="str">
        <f t="shared" si="69"/>
        <v/>
      </c>
      <c r="AQ86" s="8">
        <f t="shared" si="70"/>
        <v>0</v>
      </c>
      <c r="AR86" s="8" t="str">
        <f t="shared" si="56"/>
        <v/>
      </c>
      <c r="AS86" s="8">
        <f t="shared" si="57"/>
        <v>0</v>
      </c>
      <c r="AT86" s="8" t="str">
        <f t="shared" si="58"/>
        <v/>
      </c>
      <c r="AU86" s="8" t="str">
        <f t="shared" si="59"/>
        <v>0</v>
      </c>
      <c r="AV86" s="8" t="str">
        <f t="shared" si="60"/>
        <v>0</v>
      </c>
      <c r="AW86" s="8" t="str">
        <f t="shared" si="61"/>
        <v/>
      </c>
      <c r="BH86" s="434">
        <v>10</v>
      </c>
      <c r="BM86" s="230">
        <v>4</v>
      </c>
      <c r="BN86" s="474">
        <f t="shared" si="73"/>
        <v>0</v>
      </c>
      <c r="BO86" s="474">
        <f t="shared" si="72"/>
        <v>0</v>
      </c>
      <c r="BP86" s="474"/>
      <c r="BQ86" s="474"/>
      <c r="BR86" s="375">
        <f t="shared" si="62"/>
        <v>0</v>
      </c>
      <c r="BS86" s="405"/>
      <c r="BT86" s="474"/>
      <c r="BU86" s="375">
        <f t="shared" si="63"/>
        <v>0</v>
      </c>
      <c r="BV86" s="474"/>
      <c r="BW86" s="474"/>
      <c r="BX86" s="375">
        <f t="shared" si="64"/>
        <v>0</v>
      </c>
      <c r="BY86" s="474"/>
      <c r="BZ86" s="474"/>
      <c r="CA86" s="375">
        <f t="shared" si="65"/>
        <v>0</v>
      </c>
      <c r="CB86" s="474"/>
      <c r="CC86" s="474"/>
      <c r="CD86" s="375">
        <f t="shared" si="66"/>
        <v>0</v>
      </c>
      <c r="CE86" s="474"/>
      <c r="CF86" s="474"/>
      <c r="CG86" s="375">
        <f t="shared" si="67"/>
        <v>0</v>
      </c>
    </row>
    <row r="87" spans="34:85" ht="16.5" thickBot="1">
      <c r="AH87" s="361"/>
      <c r="AI87" s="404"/>
      <c r="AJ87" s="361"/>
      <c r="AK87" s="363"/>
      <c r="AL87" s="364"/>
      <c r="AM87" s="365" t="str">
        <f t="shared" si="54"/>
        <v/>
      </c>
      <c r="AN87" s="366" t="str">
        <f t="shared" si="55"/>
        <v/>
      </c>
      <c r="AO87" s="8" t="str">
        <f t="shared" si="68"/>
        <v/>
      </c>
      <c r="AP87" s="8" t="str">
        <f t="shared" si="69"/>
        <v/>
      </c>
      <c r="AQ87" s="8">
        <f t="shared" si="70"/>
        <v>0</v>
      </c>
      <c r="AR87" s="8" t="str">
        <f t="shared" si="56"/>
        <v/>
      </c>
      <c r="AS87" s="8">
        <f t="shared" si="57"/>
        <v>0</v>
      </c>
      <c r="AT87" s="8" t="str">
        <f t="shared" si="58"/>
        <v/>
      </c>
      <c r="AU87" s="8" t="str">
        <f t="shared" si="59"/>
        <v>0</v>
      </c>
      <c r="AV87" s="8" t="str">
        <f t="shared" si="60"/>
        <v>0</v>
      </c>
      <c r="AW87" s="8" t="str">
        <f t="shared" si="61"/>
        <v/>
      </c>
      <c r="BH87" s="434">
        <v>10</v>
      </c>
      <c r="BM87" s="230">
        <v>5</v>
      </c>
      <c r="BN87" s="474">
        <f t="shared" si="73"/>
        <v>0</v>
      </c>
      <c r="BO87" s="474">
        <f t="shared" si="72"/>
        <v>0</v>
      </c>
      <c r="BP87" s="474"/>
      <c r="BQ87" s="474"/>
      <c r="BR87" s="375">
        <f t="shared" si="62"/>
        <v>0</v>
      </c>
      <c r="BS87" s="405"/>
      <c r="BT87" s="474"/>
      <c r="BU87" s="375">
        <f t="shared" si="63"/>
        <v>0</v>
      </c>
      <c r="BV87" s="474"/>
      <c r="BW87" s="474"/>
      <c r="BX87" s="375">
        <f t="shared" si="64"/>
        <v>0</v>
      </c>
      <c r="BY87" s="474"/>
      <c r="BZ87" s="474"/>
      <c r="CA87" s="375">
        <f t="shared" si="65"/>
        <v>0</v>
      </c>
      <c r="CB87" s="474"/>
      <c r="CC87" s="474"/>
      <c r="CD87" s="375">
        <f t="shared" si="66"/>
        <v>0</v>
      </c>
      <c r="CE87" s="474"/>
      <c r="CF87" s="474"/>
      <c r="CG87" s="375">
        <f t="shared" si="67"/>
        <v>0</v>
      </c>
    </row>
    <row r="88" spans="34:85" ht="16.5" thickBot="1">
      <c r="AH88" s="361"/>
      <c r="AI88" s="404"/>
      <c r="AJ88" s="361"/>
      <c r="AK88" s="363"/>
      <c r="AL88" s="364"/>
      <c r="AM88" s="365" t="str">
        <f t="shared" si="54"/>
        <v/>
      </c>
      <c r="AN88" s="366" t="str">
        <f t="shared" si="55"/>
        <v/>
      </c>
      <c r="AO88" s="8" t="str">
        <f t="shared" si="68"/>
        <v/>
      </c>
      <c r="AP88" s="8" t="str">
        <f t="shared" si="69"/>
        <v/>
      </c>
      <c r="AQ88" s="8">
        <f t="shared" si="70"/>
        <v>0</v>
      </c>
      <c r="AR88" s="8" t="str">
        <f t="shared" si="56"/>
        <v/>
      </c>
      <c r="AS88" s="8">
        <f t="shared" si="57"/>
        <v>0</v>
      </c>
      <c r="AT88" s="8" t="str">
        <f t="shared" si="58"/>
        <v/>
      </c>
      <c r="AU88" s="8" t="str">
        <f t="shared" si="59"/>
        <v>0</v>
      </c>
      <c r="AV88" s="8" t="str">
        <f t="shared" si="60"/>
        <v>0</v>
      </c>
      <c r="AW88" s="8" t="str">
        <f t="shared" si="61"/>
        <v/>
      </c>
      <c r="BH88" s="434">
        <v>10</v>
      </c>
      <c r="BM88" s="230">
        <v>6</v>
      </c>
      <c r="BN88" s="474">
        <f t="shared" si="73"/>
        <v>0</v>
      </c>
      <c r="BO88" s="474">
        <f t="shared" si="72"/>
        <v>0</v>
      </c>
      <c r="BP88" s="474"/>
      <c r="BQ88" s="474"/>
      <c r="BR88" s="375">
        <f t="shared" si="62"/>
        <v>0</v>
      </c>
      <c r="BS88" s="405"/>
      <c r="BT88" s="474"/>
      <c r="BU88" s="375">
        <f t="shared" si="63"/>
        <v>0</v>
      </c>
      <c r="BV88" s="474"/>
      <c r="BW88" s="474"/>
      <c r="BX88" s="375">
        <f t="shared" si="64"/>
        <v>0</v>
      </c>
      <c r="BY88" s="474"/>
      <c r="BZ88" s="474"/>
      <c r="CA88" s="375">
        <f t="shared" si="65"/>
        <v>0</v>
      </c>
      <c r="CB88" s="474"/>
      <c r="CC88" s="474"/>
      <c r="CD88" s="375">
        <f t="shared" si="66"/>
        <v>0</v>
      </c>
      <c r="CE88" s="474"/>
      <c r="CF88" s="474"/>
      <c r="CG88" s="375">
        <f t="shared" si="67"/>
        <v>0</v>
      </c>
    </row>
    <row r="89" spans="34:85" ht="16.5" thickBot="1">
      <c r="AH89" s="361"/>
      <c r="AI89" s="404"/>
      <c r="AJ89" s="361"/>
      <c r="AK89" s="363"/>
      <c r="AL89" s="364"/>
      <c r="AM89" s="365" t="str">
        <f t="shared" si="54"/>
        <v/>
      </c>
      <c r="AN89" s="366" t="str">
        <f t="shared" si="55"/>
        <v/>
      </c>
      <c r="AO89" s="8" t="str">
        <f t="shared" si="68"/>
        <v/>
      </c>
      <c r="AP89" s="8" t="str">
        <f t="shared" si="69"/>
        <v/>
      </c>
      <c r="AQ89" s="8">
        <f t="shared" si="70"/>
        <v>0</v>
      </c>
      <c r="AR89" s="8" t="str">
        <f t="shared" si="56"/>
        <v/>
      </c>
      <c r="AS89" s="8">
        <f t="shared" si="57"/>
        <v>0</v>
      </c>
      <c r="AT89" s="8" t="str">
        <f t="shared" si="58"/>
        <v/>
      </c>
      <c r="AU89" s="8" t="str">
        <f t="shared" si="59"/>
        <v>0</v>
      </c>
      <c r="AV89" s="8" t="str">
        <f t="shared" si="60"/>
        <v>0</v>
      </c>
      <c r="AW89" s="8" t="str">
        <f t="shared" si="61"/>
        <v/>
      </c>
      <c r="BH89" s="434">
        <v>10</v>
      </c>
      <c r="BM89" s="230">
        <v>7</v>
      </c>
      <c r="BN89" s="474">
        <f t="shared" si="73"/>
        <v>0</v>
      </c>
      <c r="BO89" s="474">
        <f t="shared" si="72"/>
        <v>0</v>
      </c>
      <c r="BP89" s="474"/>
      <c r="BQ89" s="474"/>
      <c r="BR89" s="375">
        <f t="shared" si="62"/>
        <v>0</v>
      </c>
      <c r="BS89" s="405"/>
      <c r="BT89" s="474"/>
      <c r="BU89" s="375">
        <f t="shared" si="63"/>
        <v>0</v>
      </c>
      <c r="BV89" s="474"/>
      <c r="BW89" s="474"/>
      <c r="BX89" s="375">
        <f t="shared" si="64"/>
        <v>0</v>
      </c>
      <c r="BY89" s="474"/>
      <c r="BZ89" s="474"/>
      <c r="CA89" s="375">
        <f t="shared" si="65"/>
        <v>0</v>
      </c>
      <c r="CB89" s="474"/>
      <c r="CC89" s="474"/>
      <c r="CD89" s="375">
        <f t="shared" si="66"/>
        <v>0</v>
      </c>
      <c r="CE89" s="474"/>
      <c r="CF89" s="474"/>
      <c r="CG89" s="375">
        <f t="shared" si="67"/>
        <v>0</v>
      </c>
    </row>
    <row r="90" spans="34:85" ht="16.5" thickBot="1">
      <c r="AH90" s="361"/>
      <c r="AI90" s="404"/>
      <c r="AJ90" s="361"/>
      <c r="AK90" s="363"/>
      <c r="AL90" s="364"/>
      <c r="AM90" s="365" t="str">
        <f t="shared" si="54"/>
        <v/>
      </c>
      <c r="AN90" s="366" t="str">
        <f t="shared" si="55"/>
        <v/>
      </c>
      <c r="AO90" s="8" t="str">
        <f t="shared" si="68"/>
        <v/>
      </c>
      <c r="AP90" s="8" t="str">
        <f t="shared" si="69"/>
        <v/>
      </c>
      <c r="AQ90" s="8">
        <f t="shared" si="70"/>
        <v>0</v>
      </c>
      <c r="AR90" s="8" t="str">
        <f t="shared" si="56"/>
        <v/>
      </c>
      <c r="AS90" s="8">
        <f t="shared" si="57"/>
        <v>0</v>
      </c>
      <c r="AT90" s="8" t="str">
        <f t="shared" si="58"/>
        <v/>
      </c>
      <c r="AU90" s="8" t="str">
        <f t="shared" si="59"/>
        <v>0</v>
      </c>
      <c r="AV90" s="8" t="str">
        <f t="shared" si="60"/>
        <v>0</v>
      </c>
      <c r="AW90" s="8" t="str">
        <f t="shared" si="61"/>
        <v/>
      </c>
      <c r="BH90" s="434">
        <v>10</v>
      </c>
      <c r="BM90" s="230">
        <v>8</v>
      </c>
      <c r="BN90" s="474">
        <f t="shared" si="73"/>
        <v>0</v>
      </c>
      <c r="BO90" s="474">
        <f t="shared" si="72"/>
        <v>0</v>
      </c>
      <c r="BP90" s="474"/>
      <c r="BQ90" s="474"/>
      <c r="BR90" s="375">
        <f t="shared" si="62"/>
        <v>0</v>
      </c>
      <c r="BS90" s="405"/>
      <c r="BT90" s="474"/>
      <c r="BU90" s="375">
        <f t="shared" si="63"/>
        <v>0</v>
      </c>
      <c r="BV90" s="474"/>
      <c r="BW90" s="474"/>
      <c r="BX90" s="375">
        <f t="shared" si="64"/>
        <v>0</v>
      </c>
      <c r="BY90" s="474"/>
      <c r="BZ90" s="474"/>
      <c r="CA90" s="375">
        <f t="shared" si="65"/>
        <v>0</v>
      </c>
      <c r="CB90" s="474"/>
      <c r="CC90" s="474"/>
      <c r="CD90" s="375">
        <f t="shared" si="66"/>
        <v>0</v>
      </c>
      <c r="CE90" s="474"/>
      <c r="CF90" s="474"/>
      <c r="CG90" s="375">
        <f t="shared" si="67"/>
        <v>0</v>
      </c>
    </row>
    <row r="91" spans="34:85" ht="16.5" thickBot="1">
      <c r="AH91" s="361"/>
      <c r="AI91" s="404"/>
      <c r="AJ91" s="361"/>
      <c r="AK91" s="363"/>
      <c r="AL91" s="364"/>
      <c r="AM91" s="365" t="str">
        <f t="shared" si="54"/>
        <v/>
      </c>
      <c r="AN91" s="366" t="str">
        <f t="shared" si="55"/>
        <v/>
      </c>
      <c r="AO91" s="8" t="str">
        <f t="shared" si="68"/>
        <v/>
      </c>
      <c r="AP91" s="8" t="str">
        <f t="shared" si="69"/>
        <v/>
      </c>
      <c r="AQ91" s="8">
        <f t="shared" si="70"/>
        <v>0</v>
      </c>
      <c r="AR91" s="8" t="str">
        <f t="shared" si="56"/>
        <v/>
      </c>
      <c r="AS91" s="8">
        <f t="shared" si="57"/>
        <v>0</v>
      </c>
      <c r="AT91" s="8" t="str">
        <f t="shared" si="58"/>
        <v/>
      </c>
      <c r="AU91" s="8" t="str">
        <f t="shared" si="59"/>
        <v>0</v>
      </c>
      <c r="AV91" s="8" t="str">
        <f t="shared" si="60"/>
        <v>0</v>
      </c>
      <c r="AW91" s="8" t="str">
        <f t="shared" si="61"/>
        <v/>
      </c>
      <c r="BH91" s="434">
        <v>10</v>
      </c>
      <c r="BM91" s="230">
        <v>9</v>
      </c>
      <c r="BN91" s="474">
        <f t="shared" si="73"/>
        <v>0</v>
      </c>
      <c r="BO91" s="474">
        <f t="shared" si="72"/>
        <v>0</v>
      </c>
      <c r="BP91" s="474"/>
      <c r="BQ91" s="474"/>
      <c r="BR91" s="375">
        <f t="shared" si="62"/>
        <v>0</v>
      </c>
      <c r="BS91" s="405"/>
      <c r="BT91" s="474"/>
      <c r="BU91" s="375">
        <f t="shared" si="63"/>
        <v>0</v>
      </c>
      <c r="BV91" s="474"/>
      <c r="BW91" s="474"/>
      <c r="BX91" s="375">
        <f t="shared" si="64"/>
        <v>0</v>
      </c>
      <c r="BY91" s="474"/>
      <c r="BZ91" s="474"/>
      <c r="CA91" s="375">
        <f t="shared" si="65"/>
        <v>0</v>
      </c>
      <c r="CB91" s="474"/>
      <c r="CC91" s="474"/>
      <c r="CD91" s="375">
        <f t="shared" si="66"/>
        <v>0</v>
      </c>
      <c r="CE91" s="474"/>
      <c r="CF91" s="474"/>
      <c r="CG91" s="375">
        <f t="shared" si="67"/>
        <v>0</v>
      </c>
    </row>
    <row r="92" spans="34:85" ht="16.5" customHeight="1" thickBot="1">
      <c r="AH92" s="361"/>
      <c r="AI92" s="404"/>
      <c r="AJ92" s="361"/>
      <c r="AK92" s="363"/>
      <c r="AL92" s="364"/>
      <c r="AM92" s="365" t="str">
        <f t="shared" si="54"/>
        <v/>
      </c>
      <c r="AN92" s="366" t="str">
        <f t="shared" si="55"/>
        <v/>
      </c>
      <c r="AO92" s="8" t="str">
        <f t="shared" si="68"/>
        <v/>
      </c>
      <c r="AP92" s="8" t="str">
        <f t="shared" si="69"/>
        <v/>
      </c>
      <c r="AQ92" s="8">
        <f t="shared" si="70"/>
        <v>0</v>
      </c>
      <c r="AR92" s="8" t="str">
        <f t="shared" si="56"/>
        <v/>
      </c>
      <c r="AS92" s="8">
        <f t="shared" si="57"/>
        <v>0</v>
      </c>
      <c r="AT92" s="8" t="str">
        <f t="shared" si="58"/>
        <v/>
      </c>
      <c r="AU92" s="8" t="str">
        <f t="shared" si="59"/>
        <v>0</v>
      </c>
      <c r="AV92" s="8" t="str">
        <f t="shared" si="60"/>
        <v>0</v>
      </c>
      <c r="AW92" s="8" t="str">
        <f t="shared" si="61"/>
        <v/>
      </c>
      <c r="BH92" s="434">
        <v>11</v>
      </c>
      <c r="BM92" s="230">
        <v>1</v>
      </c>
      <c r="BN92" s="374">
        <f>AH92</f>
        <v>0</v>
      </c>
      <c r="BO92" s="374">
        <f t="shared" si="72"/>
        <v>0</v>
      </c>
      <c r="BP92" s="374"/>
      <c r="BQ92" s="374"/>
      <c r="BR92" s="375">
        <f t="shared" si="62"/>
        <v>0</v>
      </c>
      <c r="BS92" s="376"/>
      <c r="BT92" s="374"/>
      <c r="BU92" s="375">
        <f t="shared" si="63"/>
        <v>0</v>
      </c>
      <c r="BV92" s="374"/>
      <c r="BW92" s="374"/>
      <c r="BX92" s="375">
        <f t="shared" si="64"/>
        <v>0</v>
      </c>
      <c r="BY92" s="374"/>
      <c r="BZ92" s="374"/>
      <c r="CA92" s="375">
        <f t="shared" si="65"/>
        <v>0</v>
      </c>
      <c r="CB92" s="374"/>
      <c r="CC92" s="374"/>
      <c r="CD92" s="375">
        <f t="shared" si="66"/>
        <v>0</v>
      </c>
      <c r="CE92" s="374"/>
      <c r="CF92" s="374"/>
      <c r="CG92" s="375">
        <f t="shared" si="67"/>
        <v>0</v>
      </c>
    </row>
    <row r="93" spans="34:85" ht="16.5" thickBot="1">
      <c r="AH93" s="361"/>
      <c r="AI93" s="404"/>
      <c r="AJ93" s="361"/>
      <c r="AK93" s="363"/>
      <c r="AL93" s="364"/>
      <c r="AM93" s="365" t="str">
        <f t="shared" si="54"/>
        <v/>
      </c>
      <c r="AN93" s="366" t="str">
        <f t="shared" si="55"/>
        <v/>
      </c>
      <c r="AO93" s="8" t="str">
        <f t="shared" si="68"/>
        <v/>
      </c>
      <c r="AP93" s="8" t="str">
        <f t="shared" si="69"/>
        <v/>
      </c>
      <c r="AQ93" s="8">
        <f t="shared" si="70"/>
        <v>0</v>
      </c>
      <c r="AR93" s="8" t="str">
        <f t="shared" si="56"/>
        <v/>
      </c>
      <c r="AS93" s="8">
        <f t="shared" si="57"/>
        <v>0</v>
      </c>
      <c r="AT93" s="8" t="str">
        <f t="shared" si="58"/>
        <v/>
      </c>
      <c r="AU93" s="8" t="str">
        <f t="shared" si="59"/>
        <v>0</v>
      </c>
      <c r="AV93" s="8" t="str">
        <f t="shared" si="60"/>
        <v>0</v>
      </c>
      <c r="AW93" s="8" t="str">
        <f t="shared" si="61"/>
        <v/>
      </c>
      <c r="BH93" s="434">
        <v>11</v>
      </c>
      <c r="BM93" s="230">
        <v>2</v>
      </c>
      <c r="BN93" s="374">
        <f t="shared" ref="BN93:BN99" si="74">AH93</f>
        <v>0</v>
      </c>
      <c r="BO93" s="374">
        <f t="shared" si="72"/>
        <v>0</v>
      </c>
      <c r="BP93" s="374"/>
      <c r="BQ93" s="374"/>
      <c r="BR93" s="375">
        <f t="shared" si="62"/>
        <v>0</v>
      </c>
      <c r="BS93" s="376"/>
      <c r="BT93" s="374"/>
      <c r="BU93" s="375">
        <f t="shared" si="63"/>
        <v>0</v>
      </c>
      <c r="BV93" s="374"/>
      <c r="BW93" s="374"/>
      <c r="BX93" s="375">
        <f t="shared" si="64"/>
        <v>0</v>
      </c>
      <c r="BY93" s="374"/>
      <c r="BZ93" s="374"/>
      <c r="CA93" s="375">
        <f t="shared" si="65"/>
        <v>0</v>
      </c>
      <c r="CB93" s="374"/>
      <c r="CC93" s="374"/>
      <c r="CD93" s="375">
        <f t="shared" si="66"/>
        <v>0</v>
      </c>
      <c r="CE93" s="374"/>
      <c r="CF93" s="374"/>
      <c r="CG93" s="375">
        <f t="shared" si="67"/>
        <v>0</v>
      </c>
    </row>
    <row r="94" spans="34:85" ht="16.5" thickBot="1">
      <c r="AH94" s="361"/>
      <c r="AI94" s="404"/>
      <c r="AJ94" s="361"/>
      <c r="AK94" s="363"/>
      <c r="AL94" s="364"/>
      <c r="AM94" s="365" t="str">
        <f t="shared" si="54"/>
        <v/>
      </c>
      <c r="AN94" s="366" t="str">
        <f t="shared" si="55"/>
        <v/>
      </c>
      <c r="AO94" s="8" t="str">
        <f t="shared" si="68"/>
        <v/>
      </c>
      <c r="AP94" s="8" t="str">
        <f t="shared" si="69"/>
        <v/>
      </c>
      <c r="AQ94" s="8">
        <f t="shared" si="70"/>
        <v>0</v>
      </c>
      <c r="AR94" s="8" t="str">
        <f t="shared" si="56"/>
        <v/>
      </c>
      <c r="AS94" s="8">
        <f t="shared" si="57"/>
        <v>0</v>
      </c>
      <c r="AT94" s="8" t="str">
        <f t="shared" si="58"/>
        <v/>
      </c>
      <c r="AU94" s="8" t="str">
        <f t="shared" si="59"/>
        <v>0</v>
      </c>
      <c r="AV94" s="8" t="str">
        <f t="shared" si="60"/>
        <v>0</v>
      </c>
      <c r="AW94" s="8" t="str">
        <f t="shared" si="61"/>
        <v/>
      </c>
      <c r="BH94" s="434">
        <v>11</v>
      </c>
      <c r="BM94" s="230">
        <v>3</v>
      </c>
      <c r="BN94" s="374">
        <f t="shared" si="74"/>
        <v>0</v>
      </c>
      <c r="BO94" s="374">
        <f t="shared" si="72"/>
        <v>0</v>
      </c>
      <c r="BP94" s="374"/>
      <c r="BQ94" s="374"/>
      <c r="BR94" s="375">
        <f t="shared" si="62"/>
        <v>0</v>
      </c>
      <c r="BS94" s="376"/>
      <c r="BT94" s="374"/>
      <c r="BU94" s="375">
        <f t="shared" si="63"/>
        <v>0</v>
      </c>
      <c r="BV94" s="374"/>
      <c r="BW94" s="374"/>
      <c r="BX94" s="375">
        <f t="shared" si="64"/>
        <v>0</v>
      </c>
      <c r="BY94" s="374"/>
      <c r="BZ94" s="374"/>
      <c r="CA94" s="375">
        <f t="shared" si="65"/>
        <v>0</v>
      </c>
      <c r="CB94" s="374"/>
      <c r="CC94" s="374"/>
      <c r="CD94" s="375">
        <f t="shared" si="66"/>
        <v>0</v>
      </c>
      <c r="CE94" s="374"/>
      <c r="CF94" s="374"/>
      <c r="CG94" s="375">
        <f t="shared" si="67"/>
        <v>0</v>
      </c>
    </row>
    <row r="95" spans="34:85" ht="16.5" thickBot="1">
      <c r="AH95" s="361"/>
      <c r="AI95" s="404"/>
      <c r="AJ95" s="361"/>
      <c r="AK95" s="363"/>
      <c r="AL95" s="364"/>
      <c r="AM95" s="365" t="str">
        <f t="shared" si="54"/>
        <v/>
      </c>
      <c r="AN95" s="366" t="str">
        <f t="shared" si="55"/>
        <v/>
      </c>
      <c r="AO95" s="8" t="str">
        <f t="shared" si="68"/>
        <v/>
      </c>
      <c r="AP95" s="8" t="str">
        <f t="shared" si="69"/>
        <v/>
      </c>
      <c r="AQ95" s="8">
        <f t="shared" si="70"/>
        <v>0</v>
      </c>
      <c r="AR95" s="8" t="str">
        <f t="shared" si="56"/>
        <v/>
      </c>
      <c r="AS95" s="8">
        <f t="shared" si="57"/>
        <v>0</v>
      </c>
      <c r="AT95" s="8" t="str">
        <f t="shared" si="58"/>
        <v/>
      </c>
      <c r="AU95" s="8" t="str">
        <f t="shared" si="59"/>
        <v>0</v>
      </c>
      <c r="AV95" s="8" t="str">
        <f t="shared" si="60"/>
        <v>0</v>
      </c>
      <c r="AW95" s="8" t="str">
        <f t="shared" si="61"/>
        <v/>
      </c>
      <c r="BH95" s="434">
        <v>11</v>
      </c>
      <c r="BM95" s="230">
        <v>4</v>
      </c>
      <c r="BN95" s="374">
        <f t="shared" si="74"/>
        <v>0</v>
      </c>
      <c r="BO95" s="374">
        <f t="shared" si="72"/>
        <v>0</v>
      </c>
      <c r="BP95" s="374"/>
      <c r="BQ95" s="374"/>
      <c r="BR95" s="375">
        <f t="shared" si="62"/>
        <v>0</v>
      </c>
      <c r="BS95" s="376"/>
      <c r="BT95" s="374"/>
      <c r="BU95" s="375">
        <f t="shared" si="63"/>
        <v>0</v>
      </c>
      <c r="BV95" s="374"/>
      <c r="BW95" s="374"/>
      <c r="BX95" s="375">
        <f t="shared" si="64"/>
        <v>0</v>
      </c>
      <c r="BY95" s="374"/>
      <c r="BZ95" s="374"/>
      <c r="CA95" s="375">
        <f t="shared" si="65"/>
        <v>0</v>
      </c>
      <c r="CB95" s="374"/>
      <c r="CC95" s="374"/>
      <c r="CD95" s="375">
        <f t="shared" si="66"/>
        <v>0</v>
      </c>
      <c r="CE95" s="374"/>
      <c r="CF95" s="374"/>
      <c r="CG95" s="375">
        <f t="shared" si="67"/>
        <v>0</v>
      </c>
    </row>
    <row r="96" spans="34:85" ht="16.5" thickBot="1">
      <c r="AH96" s="361"/>
      <c r="AI96" s="404"/>
      <c r="AJ96" s="361"/>
      <c r="AK96" s="363"/>
      <c r="AL96" s="364"/>
      <c r="AM96" s="365" t="str">
        <f t="shared" si="54"/>
        <v/>
      </c>
      <c r="AN96" s="366" t="str">
        <f t="shared" si="55"/>
        <v/>
      </c>
      <c r="AO96" s="8" t="str">
        <f t="shared" si="68"/>
        <v/>
      </c>
      <c r="AP96" s="8" t="str">
        <f t="shared" si="69"/>
        <v/>
      </c>
      <c r="AQ96" s="8">
        <f t="shared" si="70"/>
        <v>0</v>
      </c>
      <c r="AR96" s="8" t="str">
        <f t="shared" si="56"/>
        <v/>
      </c>
      <c r="AS96" s="8">
        <f t="shared" si="57"/>
        <v>0</v>
      </c>
      <c r="AT96" s="8" t="str">
        <f t="shared" si="58"/>
        <v/>
      </c>
      <c r="AU96" s="8" t="str">
        <f t="shared" si="59"/>
        <v>0</v>
      </c>
      <c r="AV96" s="8" t="str">
        <f t="shared" si="60"/>
        <v>0</v>
      </c>
      <c r="AW96" s="8" t="str">
        <f t="shared" si="61"/>
        <v/>
      </c>
      <c r="BH96" s="434">
        <v>11</v>
      </c>
      <c r="BM96" s="230">
        <v>5</v>
      </c>
      <c r="BN96" s="374">
        <f t="shared" si="74"/>
        <v>0</v>
      </c>
      <c r="BO96" s="374">
        <f t="shared" si="72"/>
        <v>0</v>
      </c>
      <c r="BP96" s="374"/>
      <c r="BQ96" s="374"/>
      <c r="BR96" s="375">
        <f t="shared" si="62"/>
        <v>0</v>
      </c>
      <c r="BS96" s="376"/>
      <c r="BT96" s="374"/>
      <c r="BU96" s="375">
        <f t="shared" si="63"/>
        <v>0</v>
      </c>
      <c r="BV96" s="374"/>
      <c r="BW96" s="374"/>
      <c r="BX96" s="375">
        <f t="shared" si="64"/>
        <v>0</v>
      </c>
      <c r="BY96" s="374"/>
      <c r="BZ96" s="374"/>
      <c r="CA96" s="375">
        <f t="shared" si="65"/>
        <v>0</v>
      </c>
      <c r="CB96" s="374"/>
      <c r="CC96" s="374"/>
      <c r="CD96" s="375">
        <f t="shared" si="66"/>
        <v>0</v>
      </c>
      <c r="CE96" s="374"/>
      <c r="CF96" s="374"/>
      <c r="CG96" s="375">
        <f t="shared" si="67"/>
        <v>0</v>
      </c>
    </row>
    <row r="97" spans="34:85" ht="16.5" thickBot="1">
      <c r="AH97" s="361"/>
      <c r="AI97" s="404"/>
      <c r="AJ97" s="361"/>
      <c r="AK97" s="363"/>
      <c r="AL97" s="364"/>
      <c r="AM97" s="365" t="str">
        <f t="shared" si="54"/>
        <v/>
      </c>
      <c r="AN97" s="366" t="str">
        <f t="shared" si="55"/>
        <v/>
      </c>
      <c r="AO97" s="8" t="str">
        <f t="shared" si="68"/>
        <v/>
      </c>
      <c r="AP97" s="8" t="str">
        <f t="shared" si="69"/>
        <v/>
      </c>
      <c r="AQ97" s="8">
        <f t="shared" si="70"/>
        <v>0</v>
      </c>
      <c r="AR97" s="8" t="str">
        <f t="shared" si="56"/>
        <v/>
      </c>
      <c r="AS97" s="8">
        <f t="shared" si="57"/>
        <v>0</v>
      </c>
      <c r="AT97" s="8" t="str">
        <f t="shared" si="58"/>
        <v/>
      </c>
      <c r="AU97" s="8" t="str">
        <f t="shared" si="59"/>
        <v>0</v>
      </c>
      <c r="AV97" s="8" t="str">
        <f t="shared" si="60"/>
        <v>0</v>
      </c>
      <c r="AW97" s="8" t="str">
        <f t="shared" si="61"/>
        <v/>
      </c>
      <c r="BH97" s="434">
        <v>11</v>
      </c>
      <c r="BM97" s="230">
        <v>6</v>
      </c>
      <c r="BN97" s="374">
        <f t="shared" si="74"/>
        <v>0</v>
      </c>
      <c r="BO97" s="374">
        <f t="shared" si="72"/>
        <v>0</v>
      </c>
      <c r="BP97" s="374"/>
      <c r="BQ97" s="374"/>
      <c r="BR97" s="375">
        <f t="shared" si="62"/>
        <v>0</v>
      </c>
      <c r="BS97" s="376"/>
      <c r="BT97" s="374"/>
      <c r="BU97" s="375">
        <f t="shared" si="63"/>
        <v>0</v>
      </c>
      <c r="BV97" s="374"/>
      <c r="BW97" s="374"/>
      <c r="BX97" s="375">
        <f t="shared" si="64"/>
        <v>0</v>
      </c>
      <c r="BY97" s="374"/>
      <c r="BZ97" s="374"/>
      <c r="CA97" s="375">
        <f t="shared" si="65"/>
        <v>0</v>
      </c>
      <c r="CB97" s="374"/>
      <c r="CC97" s="374"/>
      <c r="CD97" s="375">
        <f t="shared" si="66"/>
        <v>0</v>
      </c>
      <c r="CE97" s="374"/>
      <c r="CF97" s="374"/>
      <c r="CG97" s="375">
        <f t="shared" si="67"/>
        <v>0</v>
      </c>
    </row>
    <row r="98" spans="34:85" ht="16.5" thickBot="1">
      <c r="AH98" s="361"/>
      <c r="AI98" s="404"/>
      <c r="AJ98" s="361"/>
      <c r="AK98" s="363"/>
      <c r="AL98" s="364"/>
      <c r="AM98" s="365" t="str">
        <f t="shared" si="54"/>
        <v/>
      </c>
      <c r="AN98" s="366" t="str">
        <f t="shared" si="55"/>
        <v/>
      </c>
      <c r="AO98" s="8" t="str">
        <f t="shared" si="68"/>
        <v/>
      </c>
      <c r="AP98" s="8" t="str">
        <f t="shared" si="69"/>
        <v/>
      </c>
      <c r="AQ98" s="8">
        <f t="shared" si="70"/>
        <v>0</v>
      </c>
      <c r="AR98" s="8" t="str">
        <f t="shared" si="56"/>
        <v/>
      </c>
      <c r="AS98" s="8">
        <f t="shared" si="57"/>
        <v>0</v>
      </c>
      <c r="AT98" s="8" t="str">
        <f t="shared" si="58"/>
        <v/>
      </c>
      <c r="AU98" s="8" t="str">
        <f t="shared" si="59"/>
        <v>0</v>
      </c>
      <c r="AV98" s="8" t="str">
        <f t="shared" si="60"/>
        <v>0</v>
      </c>
      <c r="AW98" s="8" t="str">
        <f t="shared" si="61"/>
        <v/>
      </c>
      <c r="BH98" s="434">
        <v>11</v>
      </c>
      <c r="BM98" s="230">
        <v>7</v>
      </c>
      <c r="BN98" s="374">
        <f t="shared" si="74"/>
        <v>0</v>
      </c>
      <c r="BO98" s="374">
        <f t="shared" si="72"/>
        <v>0</v>
      </c>
      <c r="BP98" s="374"/>
      <c r="BQ98" s="374"/>
      <c r="BR98" s="375">
        <f t="shared" si="62"/>
        <v>0</v>
      </c>
      <c r="BS98" s="376"/>
      <c r="BT98" s="374"/>
      <c r="BU98" s="375">
        <f t="shared" si="63"/>
        <v>0</v>
      </c>
      <c r="BV98" s="374"/>
      <c r="BW98" s="374"/>
      <c r="BX98" s="375">
        <f t="shared" si="64"/>
        <v>0</v>
      </c>
      <c r="BY98" s="374"/>
      <c r="BZ98" s="374"/>
      <c r="CA98" s="375">
        <f t="shared" si="65"/>
        <v>0</v>
      </c>
      <c r="CB98" s="374"/>
      <c r="CC98" s="374"/>
      <c r="CD98" s="375">
        <f t="shared" si="66"/>
        <v>0</v>
      </c>
      <c r="CE98" s="374"/>
      <c r="CF98" s="374"/>
      <c r="CG98" s="375">
        <f t="shared" si="67"/>
        <v>0</v>
      </c>
    </row>
    <row r="99" spans="34:85" ht="16.5" thickBot="1">
      <c r="AH99" s="361"/>
      <c r="AI99" s="404"/>
      <c r="AJ99" s="361"/>
      <c r="AK99" s="363"/>
      <c r="AL99" s="364"/>
      <c r="AM99" s="365" t="str">
        <f t="shared" si="54"/>
        <v/>
      </c>
      <c r="AN99" s="366" t="str">
        <f t="shared" si="55"/>
        <v/>
      </c>
      <c r="AO99" s="8" t="str">
        <f t="shared" si="68"/>
        <v/>
      </c>
      <c r="AP99" s="8" t="str">
        <f t="shared" si="69"/>
        <v/>
      </c>
      <c r="AQ99" s="8">
        <f t="shared" si="70"/>
        <v>0</v>
      </c>
      <c r="AR99" s="8" t="str">
        <f t="shared" si="56"/>
        <v/>
      </c>
      <c r="AS99" s="8">
        <f t="shared" si="57"/>
        <v>0</v>
      </c>
      <c r="AT99" s="8" t="str">
        <f t="shared" si="58"/>
        <v/>
      </c>
      <c r="AU99" s="8" t="str">
        <f t="shared" si="59"/>
        <v>0</v>
      </c>
      <c r="AV99" s="8" t="str">
        <f t="shared" si="60"/>
        <v>0</v>
      </c>
      <c r="AW99" s="8" t="str">
        <f t="shared" si="61"/>
        <v/>
      </c>
      <c r="BH99" s="434">
        <v>11</v>
      </c>
      <c r="BM99" s="230">
        <v>8</v>
      </c>
      <c r="BN99" s="374">
        <f t="shared" si="74"/>
        <v>0</v>
      </c>
      <c r="BO99" s="374">
        <f t="shared" si="72"/>
        <v>0</v>
      </c>
      <c r="BP99" s="374"/>
      <c r="BQ99" s="374"/>
      <c r="BR99" s="375">
        <f t="shared" si="62"/>
        <v>0</v>
      </c>
      <c r="BS99" s="376"/>
      <c r="BT99" s="374"/>
      <c r="BU99" s="375">
        <f t="shared" si="63"/>
        <v>0</v>
      </c>
      <c r="BV99" s="374"/>
      <c r="BW99" s="374"/>
      <c r="BX99" s="375">
        <f t="shared" si="64"/>
        <v>0</v>
      </c>
      <c r="BY99" s="374"/>
      <c r="BZ99" s="374"/>
      <c r="CA99" s="375">
        <f t="shared" si="65"/>
        <v>0</v>
      </c>
      <c r="CB99" s="374"/>
      <c r="CC99" s="374"/>
      <c r="CD99" s="375">
        <f t="shared" si="66"/>
        <v>0</v>
      </c>
      <c r="CE99" s="374"/>
      <c r="CF99" s="374"/>
      <c r="CG99" s="375">
        <f t="shared" si="67"/>
        <v>0</v>
      </c>
    </row>
    <row r="100" spans="34:85" ht="16.5" thickBot="1">
      <c r="AH100" s="361"/>
      <c r="AI100" s="404"/>
      <c r="AJ100" s="361"/>
      <c r="AK100" s="363"/>
      <c r="AL100" s="364"/>
      <c r="AM100" s="365" t="str">
        <f t="shared" si="54"/>
        <v/>
      </c>
      <c r="AN100" s="366" t="str">
        <f t="shared" si="55"/>
        <v/>
      </c>
      <c r="AO100" s="8" t="str">
        <f t="shared" si="68"/>
        <v/>
      </c>
      <c r="AP100" s="8" t="str">
        <f t="shared" si="69"/>
        <v/>
      </c>
      <c r="AQ100" s="8">
        <f t="shared" si="70"/>
        <v>0</v>
      </c>
      <c r="AR100" s="8" t="str">
        <f t="shared" si="56"/>
        <v/>
      </c>
      <c r="AS100" s="8">
        <f t="shared" si="57"/>
        <v>0</v>
      </c>
      <c r="AT100" s="8" t="str">
        <f t="shared" si="58"/>
        <v/>
      </c>
      <c r="AU100" s="8" t="str">
        <f t="shared" si="59"/>
        <v>0</v>
      </c>
      <c r="AV100" s="8" t="str">
        <f t="shared" si="60"/>
        <v>0</v>
      </c>
      <c r="AW100" s="8" t="str">
        <f t="shared" si="61"/>
        <v/>
      </c>
      <c r="BH100" s="434">
        <v>11</v>
      </c>
      <c r="BM100" s="230">
        <v>9</v>
      </c>
      <c r="BN100" s="374">
        <f>AH100</f>
        <v>0</v>
      </c>
      <c r="BO100" s="374">
        <f t="shared" si="72"/>
        <v>0</v>
      </c>
      <c r="BP100" s="374"/>
      <c r="BQ100" s="374"/>
      <c r="BR100" s="375">
        <f t="shared" si="62"/>
        <v>0</v>
      </c>
      <c r="BS100" s="376"/>
      <c r="BT100" s="374"/>
      <c r="BU100" s="375">
        <f t="shared" si="63"/>
        <v>0</v>
      </c>
      <c r="BV100" s="374"/>
      <c r="BW100" s="374"/>
      <c r="BX100" s="375">
        <f t="shared" si="64"/>
        <v>0</v>
      </c>
      <c r="BY100" s="374"/>
      <c r="BZ100" s="374"/>
      <c r="CA100" s="375">
        <f t="shared" si="65"/>
        <v>0</v>
      </c>
      <c r="CB100" s="374"/>
      <c r="CC100" s="374"/>
      <c r="CD100" s="375">
        <f t="shared" si="66"/>
        <v>0</v>
      </c>
      <c r="CE100" s="374"/>
      <c r="CF100" s="374"/>
      <c r="CG100" s="375">
        <f t="shared" si="67"/>
        <v>0</v>
      </c>
    </row>
    <row r="101" spans="34:85" ht="16.5" customHeight="1" thickBot="1">
      <c r="AH101" s="361"/>
      <c r="AI101" s="404"/>
      <c r="AJ101" s="361"/>
      <c r="AK101" s="363"/>
      <c r="AL101" s="364"/>
      <c r="AM101" s="365" t="str">
        <f t="shared" si="54"/>
        <v/>
      </c>
      <c r="AN101" s="366" t="str">
        <f t="shared" si="55"/>
        <v/>
      </c>
      <c r="AO101" s="8" t="str">
        <f t="shared" si="68"/>
        <v/>
      </c>
      <c r="AP101" s="8" t="str">
        <f t="shared" si="69"/>
        <v/>
      </c>
      <c r="AQ101" s="8">
        <f t="shared" si="70"/>
        <v>0</v>
      </c>
      <c r="AR101" s="8" t="str">
        <f t="shared" si="56"/>
        <v/>
      </c>
      <c r="AS101" s="8">
        <f t="shared" si="57"/>
        <v>0</v>
      </c>
      <c r="AT101" s="8" t="str">
        <f t="shared" si="58"/>
        <v/>
      </c>
      <c r="AU101" s="8" t="str">
        <f t="shared" si="59"/>
        <v>0</v>
      </c>
      <c r="AV101" s="8" t="str">
        <f t="shared" si="60"/>
        <v>0</v>
      </c>
      <c r="AW101" s="8" t="str">
        <f t="shared" si="61"/>
        <v/>
      </c>
      <c r="BH101" s="434">
        <v>12</v>
      </c>
      <c r="BM101" s="230">
        <v>1</v>
      </c>
      <c r="BN101" s="474">
        <f t="shared" ref="BN101:BN109" si="75">AH101</f>
        <v>0</v>
      </c>
      <c r="BO101" s="474">
        <f t="shared" si="72"/>
        <v>0</v>
      </c>
      <c r="BP101" s="474"/>
      <c r="BQ101" s="474"/>
      <c r="BR101" s="375">
        <f t="shared" si="62"/>
        <v>0</v>
      </c>
      <c r="BS101" s="405"/>
      <c r="BT101" s="474"/>
      <c r="BU101" s="375">
        <f t="shared" si="63"/>
        <v>0</v>
      </c>
      <c r="BV101" s="474"/>
      <c r="BW101" s="474"/>
      <c r="BX101" s="375">
        <f t="shared" si="64"/>
        <v>0</v>
      </c>
      <c r="BY101" s="474"/>
      <c r="BZ101" s="474"/>
      <c r="CA101" s="375">
        <f t="shared" si="65"/>
        <v>0</v>
      </c>
      <c r="CB101" s="474"/>
      <c r="CC101" s="474"/>
      <c r="CD101" s="375">
        <f t="shared" si="66"/>
        <v>0</v>
      </c>
      <c r="CE101" s="474"/>
      <c r="CF101" s="474"/>
      <c r="CG101" s="375">
        <f t="shared" si="67"/>
        <v>0</v>
      </c>
    </row>
    <row r="102" spans="34:85" ht="16.5" thickBot="1">
      <c r="AH102" s="361"/>
      <c r="AI102" s="404"/>
      <c r="AJ102" s="361"/>
      <c r="AK102" s="363"/>
      <c r="AL102" s="364"/>
      <c r="AM102" s="365" t="str">
        <f t="shared" si="54"/>
        <v/>
      </c>
      <c r="AN102" s="366" t="str">
        <f t="shared" si="55"/>
        <v/>
      </c>
      <c r="AO102" s="8" t="str">
        <f t="shared" si="68"/>
        <v/>
      </c>
      <c r="AP102" s="8" t="str">
        <f t="shared" si="69"/>
        <v/>
      </c>
      <c r="AQ102" s="8">
        <f t="shared" si="70"/>
        <v>0</v>
      </c>
      <c r="AR102" s="8" t="str">
        <f t="shared" si="56"/>
        <v/>
      </c>
      <c r="AS102" s="8">
        <f t="shared" si="57"/>
        <v>0</v>
      </c>
      <c r="AT102" s="8" t="str">
        <f t="shared" si="58"/>
        <v/>
      </c>
      <c r="AU102" s="8" t="str">
        <f t="shared" si="59"/>
        <v>0</v>
      </c>
      <c r="AV102" s="8" t="str">
        <f t="shared" si="60"/>
        <v>0</v>
      </c>
      <c r="AW102" s="8" t="str">
        <f t="shared" si="61"/>
        <v/>
      </c>
      <c r="BH102" s="434">
        <v>12</v>
      </c>
      <c r="BM102" s="230">
        <v>2</v>
      </c>
      <c r="BN102" s="474">
        <f t="shared" si="75"/>
        <v>0</v>
      </c>
      <c r="BO102" s="474">
        <f t="shared" si="72"/>
        <v>0</v>
      </c>
      <c r="BP102" s="474"/>
      <c r="BQ102" s="474"/>
      <c r="BR102" s="375">
        <f t="shared" si="62"/>
        <v>0</v>
      </c>
      <c r="BS102" s="405"/>
      <c r="BT102" s="474"/>
      <c r="BU102" s="375">
        <f t="shared" si="63"/>
        <v>0</v>
      </c>
      <c r="BV102" s="474"/>
      <c r="BW102" s="474"/>
      <c r="BX102" s="375">
        <f t="shared" si="64"/>
        <v>0</v>
      </c>
      <c r="BY102" s="474"/>
      <c r="BZ102" s="474"/>
      <c r="CA102" s="375">
        <f t="shared" si="65"/>
        <v>0</v>
      </c>
      <c r="CB102" s="474"/>
      <c r="CC102" s="474"/>
      <c r="CD102" s="375">
        <f t="shared" si="66"/>
        <v>0</v>
      </c>
      <c r="CE102" s="474"/>
      <c r="CF102" s="474"/>
      <c r="CG102" s="375">
        <f t="shared" si="67"/>
        <v>0</v>
      </c>
    </row>
    <row r="103" spans="34:85" ht="16.5" thickBot="1">
      <c r="AH103" s="361"/>
      <c r="AI103" s="404"/>
      <c r="AJ103" s="361"/>
      <c r="AK103" s="363"/>
      <c r="AL103" s="364"/>
      <c r="AM103" s="365" t="str">
        <f t="shared" si="54"/>
        <v/>
      </c>
      <c r="AN103" s="366" t="str">
        <f t="shared" si="55"/>
        <v/>
      </c>
      <c r="AO103" s="8" t="str">
        <f t="shared" si="68"/>
        <v/>
      </c>
      <c r="AP103" s="8" t="str">
        <f t="shared" si="69"/>
        <v/>
      </c>
      <c r="AQ103" s="8">
        <f t="shared" si="70"/>
        <v>0</v>
      </c>
      <c r="AR103" s="8" t="str">
        <f t="shared" si="56"/>
        <v/>
      </c>
      <c r="AS103" s="8">
        <f t="shared" si="57"/>
        <v>0</v>
      </c>
      <c r="AT103" s="8" t="str">
        <f t="shared" si="58"/>
        <v/>
      </c>
      <c r="AU103" s="8" t="str">
        <f t="shared" si="59"/>
        <v>0</v>
      </c>
      <c r="AV103" s="8" t="str">
        <f t="shared" si="60"/>
        <v>0</v>
      </c>
      <c r="AW103" s="8" t="str">
        <f t="shared" si="61"/>
        <v/>
      </c>
      <c r="BH103" s="434">
        <v>12</v>
      </c>
      <c r="BM103" s="230">
        <v>3</v>
      </c>
      <c r="BN103" s="474">
        <f t="shared" si="75"/>
        <v>0</v>
      </c>
      <c r="BO103" s="474">
        <f t="shared" si="72"/>
        <v>0</v>
      </c>
      <c r="BP103" s="474"/>
      <c r="BQ103" s="474"/>
      <c r="BR103" s="375">
        <f t="shared" si="62"/>
        <v>0</v>
      </c>
      <c r="BS103" s="405"/>
      <c r="BT103" s="474"/>
      <c r="BU103" s="375">
        <f t="shared" si="63"/>
        <v>0</v>
      </c>
      <c r="BV103" s="474"/>
      <c r="BW103" s="474"/>
      <c r="BX103" s="375">
        <f t="shared" si="64"/>
        <v>0</v>
      </c>
      <c r="BY103" s="474"/>
      <c r="BZ103" s="474"/>
      <c r="CA103" s="375">
        <f t="shared" si="65"/>
        <v>0</v>
      </c>
      <c r="CB103" s="474"/>
      <c r="CC103" s="474"/>
      <c r="CD103" s="375">
        <f t="shared" si="66"/>
        <v>0</v>
      </c>
      <c r="CE103" s="474"/>
      <c r="CF103" s="474"/>
      <c r="CG103" s="375">
        <f t="shared" si="67"/>
        <v>0</v>
      </c>
    </row>
    <row r="104" spans="34:85" ht="16.5" thickBot="1">
      <c r="AH104" s="361"/>
      <c r="AI104" s="404"/>
      <c r="AJ104" s="361"/>
      <c r="AK104" s="363"/>
      <c r="AL104" s="364"/>
      <c r="AM104" s="365" t="str">
        <f t="shared" si="54"/>
        <v/>
      </c>
      <c r="AN104" s="366" t="str">
        <f t="shared" si="55"/>
        <v/>
      </c>
      <c r="AO104" s="8" t="str">
        <f t="shared" si="68"/>
        <v/>
      </c>
      <c r="AP104" s="8" t="str">
        <f t="shared" si="69"/>
        <v/>
      </c>
      <c r="AQ104" s="8">
        <f t="shared" si="70"/>
        <v>0</v>
      </c>
      <c r="AR104" s="8" t="str">
        <f t="shared" si="56"/>
        <v/>
      </c>
      <c r="AS104" s="8">
        <f t="shared" si="57"/>
        <v>0</v>
      </c>
      <c r="AT104" s="8" t="str">
        <f t="shared" si="58"/>
        <v/>
      </c>
      <c r="AU104" s="8" t="str">
        <f t="shared" si="59"/>
        <v>0</v>
      </c>
      <c r="AV104" s="8" t="str">
        <f t="shared" si="60"/>
        <v>0</v>
      </c>
      <c r="AW104" s="8" t="str">
        <f t="shared" si="61"/>
        <v/>
      </c>
      <c r="BH104" s="434">
        <v>12</v>
      </c>
      <c r="BM104" s="230">
        <v>4</v>
      </c>
      <c r="BN104" s="474">
        <f t="shared" si="75"/>
        <v>0</v>
      </c>
      <c r="BO104" s="474">
        <f t="shared" si="72"/>
        <v>0</v>
      </c>
      <c r="BP104" s="474"/>
      <c r="BQ104" s="474"/>
      <c r="BR104" s="375">
        <f t="shared" si="62"/>
        <v>0</v>
      </c>
      <c r="BS104" s="405"/>
      <c r="BT104" s="474"/>
      <c r="BU104" s="375">
        <f t="shared" si="63"/>
        <v>0</v>
      </c>
      <c r="BV104" s="474"/>
      <c r="BW104" s="474"/>
      <c r="BX104" s="375">
        <f t="shared" si="64"/>
        <v>0</v>
      </c>
      <c r="BY104" s="474"/>
      <c r="BZ104" s="474"/>
      <c r="CA104" s="375">
        <f t="shared" si="65"/>
        <v>0</v>
      </c>
      <c r="CB104" s="474"/>
      <c r="CC104" s="474"/>
      <c r="CD104" s="375">
        <f t="shared" si="66"/>
        <v>0</v>
      </c>
      <c r="CE104" s="474"/>
      <c r="CF104" s="474"/>
      <c r="CG104" s="375">
        <f t="shared" si="67"/>
        <v>0</v>
      </c>
    </row>
    <row r="105" spans="34:85" ht="16.5" thickBot="1">
      <c r="AH105" s="361"/>
      <c r="AI105" s="404"/>
      <c r="AJ105" s="361"/>
      <c r="AK105" s="363"/>
      <c r="AL105" s="364"/>
      <c r="AM105" s="365" t="str">
        <f t="shared" si="54"/>
        <v/>
      </c>
      <c r="AN105" s="366" t="str">
        <f t="shared" si="55"/>
        <v/>
      </c>
      <c r="AO105" s="8" t="str">
        <f t="shared" si="68"/>
        <v/>
      </c>
      <c r="AP105" s="8" t="str">
        <f t="shared" si="69"/>
        <v/>
      </c>
      <c r="AQ105" s="8">
        <f t="shared" si="70"/>
        <v>0</v>
      </c>
      <c r="AR105" s="8" t="str">
        <f t="shared" si="56"/>
        <v/>
      </c>
      <c r="AS105" s="8">
        <f t="shared" si="57"/>
        <v>0</v>
      </c>
      <c r="AT105" s="8" t="str">
        <f t="shared" si="58"/>
        <v/>
      </c>
      <c r="AU105" s="8" t="str">
        <f t="shared" si="59"/>
        <v>0</v>
      </c>
      <c r="AV105" s="8" t="str">
        <f t="shared" si="60"/>
        <v>0</v>
      </c>
      <c r="AW105" s="8" t="str">
        <f t="shared" si="61"/>
        <v/>
      </c>
      <c r="BH105" s="434">
        <v>12</v>
      </c>
      <c r="BM105" s="230">
        <v>5</v>
      </c>
      <c r="BN105" s="474">
        <f t="shared" si="75"/>
        <v>0</v>
      </c>
      <c r="BO105" s="474">
        <f t="shared" si="72"/>
        <v>0</v>
      </c>
      <c r="BP105" s="474"/>
      <c r="BQ105" s="474"/>
      <c r="BR105" s="375">
        <f t="shared" si="62"/>
        <v>0</v>
      </c>
      <c r="BS105" s="405"/>
      <c r="BT105" s="474"/>
      <c r="BU105" s="375">
        <f t="shared" si="63"/>
        <v>0</v>
      </c>
      <c r="BV105" s="474"/>
      <c r="BW105" s="474"/>
      <c r="BX105" s="375">
        <f t="shared" si="64"/>
        <v>0</v>
      </c>
      <c r="BY105" s="474"/>
      <c r="BZ105" s="474"/>
      <c r="CA105" s="375">
        <f t="shared" si="65"/>
        <v>0</v>
      </c>
      <c r="CB105" s="474"/>
      <c r="CC105" s="474"/>
      <c r="CD105" s="375">
        <f t="shared" si="66"/>
        <v>0</v>
      </c>
      <c r="CE105" s="474"/>
      <c r="CF105" s="474"/>
      <c r="CG105" s="375">
        <f t="shared" si="67"/>
        <v>0</v>
      </c>
    </row>
    <row r="106" spans="34:85" ht="16.5" thickBot="1">
      <c r="AH106" s="361"/>
      <c r="AI106" s="404"/>
      <c r="AJ106" s="361"/>
      <c r="AK106" s="363"/>
      <c r="AL106" s="364"/>
      <c r="AM106" s="365" t="str">
        <f t="shared" si="54"/>
        <v/>
      </c>
      <c r="AN106" s="366" t="str">
        <f t="shared" si="55"/>
        <v/>
      </c>
      <c r="AO106" s="8" t="str">
        <f t="shared" si="68"/>
        <v/>
      </c>
      <c r="AP106" s="8" t="str">
        <f t="shared" si="69"/>
        <v/>
      </c>
      <c r="AQ106" s="8">
        <f t="shared" si="70"/>
        <v>0</v>
      </c>
      <c r="AR106" s="8" t="str">
        <f t="shared" si="56"/>
        <v/>
      </c>
      <c r="AS106" s="8">
        <f t="shared" si="57"/>
        <v>0</v>
      </c>
      <c r="AT106" s="8" t="str">
        <f t="shared" si="58"/>
        <v/>
      </c>
      <c r="AU106" s="8" t="str">
        <f t="shared" si="59"/>
        <v>0</v>
      </c>
      <c r="AV106" s="8" t="str">
        <f t="shared" si="60"/>
        <v>0</v>
      </c>
      <c r="AW106" s="8" t="str">
        <f t="shared" si="61"/>
        <v/>
      </c>
      <c r="BH106" s="434">
        <v>12</v>
      </c>
      <c r="BM106" s="230">
        <v>6</v>
      </c>
      <c r="BN106" s="474">
        <f t="shared" si="75"/>
        <v>0</v>
      </c>
      <c r="BO106" s="474">
        <f t="shared" si="72"/>
        <v>0</v>
      </c>
      <c r="BP106" s="474"/>
      <c r="BQ106" s="474"/>
      <c r="BR106" s="375">
        <f t="shared" si="62"/>
        <v>0</v>
      </c>
      <c r="BS106" s="405"/>
      <c r="BT106" s="474"/>
      <c r="BU106" s="375">
        <f t="shared" si="63"/>
        <v>0</v>
      </c>
      <c r="BV106" s="474"/>
      <c r="BW106" s="474"/>
      <c r="BX106" s="375">
        <f t="shared" si="64"/>
        <v>0</v>
      </c>
      <c r="BY106" s="474"/>
      <c r="BZ106" s="474"/>
      <c r="CA106" s="375">
        <f t="shared" si="65"/>
        <v>0</v>
      </c>
      <c r="CB106" s="474"/>
      <c r="CC106" s="474"/>
      <c r="CD106" s="375">
        <f t="shared" si="66"/>
        <v>0</v>
      </c>
      <c r="CE106" s="474"/>
      <c r="CF106" s="474"/>
      <c r="CG106" s="375">
        <f t="shared" si="67"/>
        <v>0</v>
      </c>
    </row>
    <row r="107" spans="34:85" ht="16.5" thickBot="1">
      <c r="AH107" s="361"/>
      <c r="AI107" s="404"/>
      <c r="AJ107" s="361"/>
      <c r="AK107" s="363"/>
      <c r="AL107" s="364"/>
      <c r="AM107" s="365" t="str">
        <f t="shared" si="54"/>
        <v/>
      </c>
      <c r="AN107" s="366" t="str">
        <f t="shared" si="55"/>
        <v/>
      </c>
      <c r="AO107" s="8" t="str">
        <f t="shared" si="68"/>
        <v/>
      </c>
      <c r="AP107" s="8" t="str">
        <f t="shared" si="69"/>
        <v/>
      </c>
      <c r="AQ107" s="8">
        <f t="shared" si="70"/>
        <v>0</v>
      </c>
      <c r="AR107" s="8" t="str">
        <f t="shared" si="56"/>
        <v/>
      </c>
      <c r="AS107" s="8">
        <f t="shared" si="57"/>
        <v>0</v>
      </c>
      <c r="AT107" s="8" t="str">
        <f t="shared" si="58"/>
        <v/>
      </c>
      <c r="AU107" s="8" t="str">
        <f t="shared" si="59"/>
        <v>0</v>
      </c>
      <c r="AV107" s="8" t="str">
        <f t="shared" si="60"/>
        <v>0</v>
      </c>
      <c r="AW107" s="8" t="str">
        <f t="shared" si="61"/>
        <v/>
      </c>
      <c r="BH107" s="434">
        <v>12</v>
      </c>
      <c r="BM107" s="230">
        <v>7</v>
      </c>
      <c r="BN107" s="474">
        <f t="shared" si="75"/>
        <v>0</v>
      </c>
      <c r="BO107" s="474">
        <f t="shared" si="72"/>
        <v>0</v>
      </c>
      <c r="BP107" s="474"/>
      <c r="BQ107" s="474"/>
      <c r="BR107" s="375">
        <f t="shared" si="62"/>
        <v>0</v>
      </c>
      <c r="BS107" s="405"/>
      <c r="BT107" s="474"/>
      <c r="BU107" s="375">
        <f t="shared" si="63"/>
        <v>0</v>
      </c>
      <c r="BV107" s="474"/>
      <c r="BW107" s="474"/>
      <c r="BX107" s="375">
        <f t="shared" si="64"/>
        <v>0</v>
      </c>
      <c r="BY107" s="474"/>
      <c r="BZ107" s="474"/>
      <c r="CA107" s="375">
        <f t="shared" si="65"/>
        <v>0</v>
      </c>
      <c r="CB107" s="474"/>
      <c r="CC107" s="474"/>
      <c r="CD107" s="375">
        <f t="shared" si="66"/>
        <v>0</v>
      </c>
      <c r="CE107" s="474"/>
      <c r="CF107" s="474"/>
      <c r="CG107" s="375">
        <f t="shared" si="67"/>
        <v>0</v>
      </c>
    </row>
    <row r="108" spans="34:85" ht="16.5" thickBot="1">
      <c r="AH108" s="361"/>
      <c r="AI108" s="404"/>
      <c r="AJ108" s="361"/>
      <c r="AK108" s="363"/>
      <c r="AL108" s="364"/>
      <c r="AM108" s="365" t="str">
        <f t="shared" si="54"/>
        <v/>
      </c>
      <c r="AN108" s="366" t="str">
        <f t="shared" si="55"/>
        <v/>
      </c>
      <c r="AO108" s="8" t="str">
        <f t="shared" si="68"/>
        <v/>
      </c>
      <c r="AP108" s="8" t="str">
        <f t="shared" si="69"/>
        <v/>
      </c>
      <c r="AQ108" s="8">
        <f t="shared" si="70"/>
        <v>0</v>
      </c>
      <c r="AR108" s="8" t="str">
        <f t="shared" si="56"/>
        <v/>
      </c>
      <c r="AS108" s="8">
        <f t="shared" si="57"/>
        <v>0</v>
      </c>
      <c r="AT108" s="8" t="str">
        <f t="shared" si="58"/>
        <v/>
      </c>
      <c r="AU108" s="8" t="str">
        <f t="shared" si="59"/>
        <v>0</v>
      </c>
      <c r="AV108" s="8" t="str">
        <f t="shared" si="60"/>
        <v>0</v>
      </c>
      <c r="AW108" s="8" t="str">
        <f t="shared" si="61"/>
        <v/>
      </c>
      <c r="BH108" s="434">
        <v>12</v>
      </c>
      <c r="BM108" s="230">
        <v>8</v>
      </c>
      <c r="BN108" s="474">
        <f t="shared" si="75"/>
        <v>0</v>
      </c>
      <c r="BO108" s="474">
        <f t="shared" si="72"/>
        <v>0</v>
      </c>
      <c r="BP108" s="474"/>
      <c r="BQ108" s="474"/>
      <c r="BR108" s="375">
        <f t="shared" si="62"/>
        <v>0</v>
      </c>
      <c r="BS108" s="405"/>
      <c r="BT108" s="474"/>
      <c r="BU108" s="375">
        <f t="shared" si="63"/>
        <v>0</v>
      </c>
      <c r="BV108" s="474"/>
      <c r="BW108" s="474"/>
      <c r="BX108" s="375">
        <f t="shared" si="64"/>
        <v>0</v>
      </c>
      <c r="BY108" s="474"/>
      <c r="BZ108" s="474"/>
      <c r="CA108" s="375">
        <f t="shared" si="65"/>
        <v>0</v>
      </c>
      <c r="CB108" s="474"/>
      <c r="CC108" s="474"/>
      <c r="CD108" s="375">
        <f t="shared" si="66"/>
        <v>0</v>
      </c>
      <c r="CE108" s="474"/>
      <c r="CF108" s="474"/>
      <c r="CG108" s="375">
        <f t="shared" si="67"/>
        <v>0</v>
      </c>
    </row>
    <row r="109" spans="34:85" ht="16.5" thickBot="1">
      <c r="AH109" s="361"/>
      <c r="AI109" s="404"/>
      <c r="AJ109" s="361"/>
      <c r="AK109" s="363"/>
      <c r="AL109" s="364"/>
      <c r="AM109" s="365" t="str">
        <f t="shared" si="54"/>
        <v/>
      </c>
      <c r="AN109" s="366" t="str">
        <f t="shared" si="55"/>
        <v/>
      </c>
      <c r="AO109" s="8" t="str">
        <f t="shared" si="68"/>
        <v/>
      </c>
      <c r="AP109" s="8" t="str">
        <f t="shared" si="69"/>
        <v/>
      </c>
      <c r="AQ109" s="8">
        <f t="shared" si="70"/>
        <v>0</v>
      </c>
      <c r="AR109" s="8" t="str">
        <f t="shared" si="56"/>
        <v/>
      </c>
      <c r="AS109" s="8">
        <f t="shared" si="57"/>
        <v>0</v>
      </c>
      <c r="AT109" s="8" t="str">
        <f t="shared" si="58"/>
        <v/>
      </c>
      <c r="AU109" s="8" t="str">
        <f t="shared" si="59"/>
        <v>0</v>
      </c>
      <c r="AV109" s="8" t="str">
        <f t="shared" si="60"/>
        <v>0</v>
      </c>
      <c r="AW109" s="8" t="str">
        <f t="shared" si="61"/>
        <v/>
      </c>
      <c r="BH109" s="434">
        <v>12</v>
      </c>
      <c r="BM109" s="406">
        <v>9</v>
      </c>
      <c r="BN109" s="474">
        <f t="shared" si="75"/>
        <v>0</v>
      </c>
      <c r="BO109" s="474">
        <f t="shared" si="72"/>
        <v>0</v>
      </c>
      <c r="BP109" s="474"/>
      <c r="BQ109" s="474"/>
      <c r="BR109" s="375">
        <f t="shared" si="62"/>
        <v>0</v>
      </c>
      <c r="BS109" s="405"/>
      <c r="BT109" s="474"/>
      <c r="BU109" s="375">
        <f t="shared" si="63"/>
        <v>0</v>
      </c>
      <c r="BV109" s="474"/>
      <c r="BW109" s="474"/>
      <c r="BX109" s="375">
        <f t="shared" si="64"/>
        <v>0</v>
      </c>
      <c r="BY109" s="474"/>
      <c r="BZ109" s="474"/>
      <c r="CA109" s="375">
        <f t="shared" si="65"/>
        <v>0</v>
      </c>
      <c r="CB109" s="474"/>
      <c r="CC109" s="474"/>
      <c r="CD109" s="375">
        <f t="shared" si="66"/>
        <v>0</v>
      </c>
      <c r="CE109" s="474"/>
      <c r="CF109" s="474"/>
      <c r="CG109" s="375">
        <f t="shared" si="67"/>
        <v>0</v>
      </c>
    </row>
    <row r="110" spans="34:85" ht="16.5" customHeight="1" thickBot="1">
      <c r="AH110" s="361"/>
      <c r="AI110" s="404"/>
      <c r="AJ110" s="361"/>
      <c r="AK110" s="363"/>
      <c r="AL110" s="364"/>
      <c r="AM110" s="365" t="str">
        <f t="shared" si="54"/>
        <v/>
      </c>
      <c r="AN110" s="366" t="str">
        <f t="shared" si="55"/>
        <v/>
      </c>
      <c r="AO110" s="8" t="str">
        <f t="shared" si="68"/>
        <v/>
      </c>
      <c r="AP110" s="8" t="str">
        <f t="shared" si="69"/>
        <v/>
      </c>
      <c r="AQ110" s="8">
        <f t="shared" si="70"/>
        <v>0</v>
      </c>
      <c r="AR110" s="8" t="str">
        <f t="shared" si="56"/>
        <v/>
      </c>
      <c r="AS110" s="8">
        <f t="shared" si="57"/>
        <v>0</v>
      </c>
      <c r="AT110" s="8" t="str">
        <f t="shared" si="58"/>
        <v/>
      </c>
      <c r="AU110" s="8" t="str">
        <f t="shared" si="59"/>
        <v>0</v>
      </c>
      <c r="AV110" s="8" t="str">
        <f t="shared" si="60"/>
        <v>0</v>
      </c>
      <c r="AW110" s="8" t="str">
        <f t="shared" si="61"/>
        <v/>
      </c>
      <c r="BH110" s="434">
        <v>13</v>
      </c>
      <c r="BM110" s="230">
        <v>1</v>
      </c>
      <c r="BN110" s="374">
        <f>AH110</f>
        <v>0</v>
      </c>
      <c r="BO110" s="374">
        <f t="shared" si="72"/>
        <v>0</v>
      </c>
      <c r="BP110" s="374"/>
      <c r="BQ110" s="374"/>
      <c r="BR110" s="375">
        <f t="shared" si="62"/>
        <v>0</v>
      </c>
      <c r="BS110" s="376"/>
      <c r="BT110" s="374"/>
      <c r="BU110" s="375">
        <f t="shared" si="63"/>
        <v>0</v>
      </c>
      <c r="BV110" s="374"/>
      <c r="BW110" s="374"/>
      <c r="BX110" s="375">
        <f t="shared" si="64"/>
        <v>0</v>
      </c>
      <c r="BY110" s="374"/>
      <c r="BZ110" s="374"/>
      <c r="CA110" s="375">
        <f t="shared" si="65"/>
        <v>0</v>
      </c>
      <c r="CB110" s="374"/>
      <c r="CC110" s="374"/>
      <c r="CD110" s="375">
        <f t="shared" si="66"/>
        <v>0</v>
      </c>
      <c r="CE110" s="374"/>
      <c r="CF110" s="374"/>
      <c r="CG110" s="375">
        <f t="shared" si="67"/>
        <v>0</v>
      </c>
    </row>
    <row r="111" spans="34:85" ht="16.5" thickBot="1">
      <c r="AH111" s="361"/>
      <c r="AI111" s="404"/>
      <c r="AJ111" s="361"/>
      <c r="AK111" s="363"/>
      <c r="AL111" s="364"/>
      <c r="AM111" s="365" t="str">
        <f t="shared" si="54"/>
        <v/>
      </c>
      <c r="AN111" s="366" t="str">
        <f t="shared" si="55"/>
        <v/>
      </c>
      <c r="AO111" s="8" t="str">
        <f t="shared" si="68"/>
        <v/>
      </c>
      <c r="AP111" s="8" t="str">
        <f t="shared" si="69"/>
        <v/>
      </c>
      <c r="AQ111" s="8">
        <f t="shared" si="70"/>
        <v>0</v>
      </c>
      <c r="AR111" s="8" t="str">
        <f t="shared" si="56"/>
        <v/>
      </c>
      <c r="AS111" s="8">
        <f t="shared" si="57"/>
        <v>0</v>
      </c>
      <c r="AT111" s="8" t="str">
        <f t="shared" si="58"/>
        <v/>
      </c>
      <c r="AU111" s="8" t="str">
        <f t="shared" si="59"/>
        <v>0</v>
      </c>
      <c r="AV111" s="8" t="str">
        <f t="shared" si="60"/>
        <v>0</v>
      </c>
      <c r="AW111" s="8" t="str">
        <f t="shared" si="61"/>
        <v/>
      </c>
      <c r="BH111" s="434">
        <v>13</v>
      </c>
      <c r="BM111" s="230">
        <v>2</v>
      </c>
      <c r="BN111" s="374">
        <f t="shared" ref="BN111:BN117" si="76">AH111</f>
        <v>0</v>
      </c>
      <c r="BO111" s="374">
        <f t="shared" si="72"/>
        <v>0</v>
      </c>
      <c r="BP111" s="374"/>
      <c r="BQ111" s="374"/>
      <c r="BR111" s="375">
        <f t="shared" si="62"/>
        <v>0</v>
      </c>
      <c r="BS111" s="376"/>
      <c r="BT111" s="374"/>
      <c r="BU111" s="375">
        <f t="shared" si="63"/>
        <v>0</v>
      </c>
      <c r="BV111" s="374"/>
      <c r="BW111" s="374"/>
      <c r="BX111" s="375">
        <f t="shared" si="64"/>
        <v>0</v>
      </c>
      <c r="BY111" s="374"/>
      <c r="BZ111" s="374"/>
      <c r="CA111" s="375">
        <f t="shared" si="65"/>
        <v>0</v>
      </c>
      <c r="CB111" s="374"/>
      <c r="CC111" s="374"/>
      <c r="CD111" s="375">
        <f t="shared" si="66"/>
        <v>0</v>
      </c>
      <c r="CE111" s="374"/>
      <c r="CF111" s="374"/>
      <c r="CG111" s="375">
        <f t="shared" si="67"/>
        <v>0</v>
      </c>
    </row>
    <row r="112" spans="34:85" ht="16.5" thickBot="1">
      <c r="AH112" s="361"/>
      <c r="AI112" s="404"/>
      <c r="AJ112" s="361"/>
      <c r="AK112" s="363"/>
      <c r="AL112" s="364"/>
      <c r="AM112" s="365" t="str">
        <f t="shared" si="54"/>
        <v/>
      </c>
      <c r="AN112" s="366" t="str">
        <f t="shared" si="55"/>
        <v/>
      </c>
      <c r="AO112" s="8" t="str">
        <f t="shared" si="68"/>
        <v/>
      </c>
      <c r="AP112" s="8" t="str">
        <f t="shared" si="69"/>
        <v/>
      </c>
      <c r="AQ112" s="8">
        <f t="shared" si="70"/>
        <v>0</v>
      </c>
      <c r="AR112" s="8" t="str">
        <f t="shared" si="56"/>
        <v/>
      </c>
      <c r="AS112" s="8">
        <f t="shared" si="57"/>
        <v>0</v>
      </c>
      <c r="AT112" s="8" t="str">
        <f t="shared" si="58"/>
        <v/>
      </c>
      <c r="AU112" s="8" t="str">
        <f t="shared" si="59"/>
        <v>0</v>
      </c>
      <c r="AV112" s="8" t="str">
        <f t="shared" si="60"/>
        <v>0</v>
      </c>
      <c r="AW112" s="8" t="str">
        <f t="shared" si="61"/>
        <v/>
      </c>
      <c r="BH112" s="434">
        <v>13</v>
      </c>
      <c r="BM112" s="230">
        <v>3</v>
      </c>
      <c r="BN112" s="374">
        <f t="shared" si="76"/>
        <v>0</v>
      </c>
      <c r="BO112" s="374">
        <f t="shared" si="72"/>
        <v>0</v>
      </c>
      <c r="BP112" s="374"/>
      <c r="BQ112" s="374"/>
      <c r="BR112" s="375">
        <f t="shared" si="62"/>
        <v>0</v>
      </c>
      <c r="BS112" s="376"/>
      <c r="BT112" s="374"/>
      <c r="BU112" s="375">
        <f t="shared" si="63"/>
        <v>0</v>
      </c>
      <c r="BV112" s="374"/>
      <c r="BW112" s="374"/>
      <c r="BX112" s="375">
        <f t="shared" si="64"/>
        <v>0</v>
      </c>
      <c r="BY112" s="374"/>
      <c r="BZ112" s="374"/>
      <c r="CA112" s="375">
        <f t="shared" si="65"/>
        <v>0</v>
      </c>
      <c r="CB112" s="374"/>
      <c r="CC112" s="374"/>
      <c r="CD112" s="375">
        <f t="shared" si="66"/>
        <v>0</v>
      </c>
      <c r="CE112" s="374"/>
      <c r="CF112" s="374"/>
      <c r="CG112" s="375">
        <f t="shared" si="67"/>
        <v>0</v>
      </c>
    </row>
    <row r="113" spans="34:85" ht="16.5" thickBot="1">
      <c r="AH113" s="361"/>
      <c r="AI113" s="404"/>
      <c r="AJ113" s="361"/>
      <c r="AK113" s="363"/>
      <c r="AL113" s="364"/>
      <c r="AM113" s="365" t="str">
        <f t="shared" si="54"/>
        <v/>
      </c>
      <c r="AN113" s="366" t="str">
        <f t="shared" si="55"/>
        <v/>
      </c>
      <c r="AO113" s="8" t="str">
        <f t="shared" si="68"/>
        <v/>
      </c>
      <c r="AP113" s="8" t="str">
        <f t="shared" si="69"/>
        <v/>
      </c>
      <c r="AQ113" s="8">
        <f t="shared" si="70"/>
        <v>0</v>
      </c>
      <c r="AR113" s="8" t="str">
        <f t="shared" si="56"/>
        <v/>
      </c>
      <c r="AS113" s="8">
        <f t="shared" si="57"/>
        <v>0</v>
      </c>
      <c r="AT113" s="8" t="str">
        <f t="shared" si="58"/>
        <v/>
      </c>
      <c r="AU113" s="8" t="str">
        <f t="shared" si="59"/>
        <v>0</v>
      </c>
      <c r="AV113" s="8" t="str">
        <f t="shared" si="60"/>
        <v>0</v>
      </c>
      <c r="AW113" s="8" t="str">
        <f t="shared" si="61"/>
        <v/>
      </c>
      <c r="BH113" s="434">
        <v>13</v>
      </c>
      <c r="BM113" s="230">
        <v>4</v>
      </c>
      <c r="BN113" s="374">
        <f t="shared" si="76"/>
        <v>0</v>
      </c>
      <c r="BO113" s="374">
        <f t="shared" si="72"/>
        <v>0</v>
      </c>
      <c r="BP113" s="374"/>
      <c r="BQ113" s="374"/>
      <c r="BR113" s="375">
        <f t="shared" si="62"/>
        <v>0</v>
      </c>
      <c r="BS113" s="376"/>
      <c r="BT113" s="374"/>
      <c r="BU113" s="375">
        <f t="shared" si="63"/>
        <v>0</v>
      </c>
      <c r="BV113" s="374"/>
      <c r="BW113" s="374"/>
      <c r="BX113" s="375">
        <f t="shared" si="64"/>
        <v>0</v>
      </c>
      <c r="BY113" s="374"/>
      <c r="BZ113" s="374"/>
      <c r="CA113" s="375">
        <f t="shared" si="65"/>
        <v>0</v>
      </c>
      <c r="CB113" s="374"/>
      <c r="CC113" s="374"/>
      <c r="CD113" s="375">
        <f t="shared" si="66"/>
        <v>0</v>
      </c>
      <c r="CE113" s="374"/>
      <c r="CF113" s="374"/>
      <c r="CG113" s="375">
        <f t="shared" si="67"/>
        <v>0</v>
      </c>
    </row>
    <row r="114" spans="34:85" ht="16.5" thickBot="1">
      <c r="AH114" s="361"/>
      <c r="AI114" s="404"/>
      <c r="AJ114" s="361"/>
      <c r="AK114" s="363"/>
      <c r="AL114" s="364"/>
      <c r="AM114" s="365" t="str">
        <f t="shared" si="54"/>
        <v/>
      </c>
      <c r="AN114" s="366" t="str">
        <f t="shared" si="55"/>
        <v/>
      </c>
      <c r="AO114" s="8" t="str">
        <f t="shared" si="68"/>
        <v/>
      </c>
      <c r="AP114" s="8" t="str">
        <f t="shared" si="69"/>
        <v/>
      </c>
      <c r="AQ114" s="8">
        <f t="shared" si="70"/>
        <v>0</v>
      </c>
      <c r="AR114" s="8" t="str">
        <f t="shared" si="56"/>
        <v/>
      </c>
      <c r="AS114" s="8">
        <f t="shared" si="57"/>
        <v>0</v>
      </c>
      <c r="AT114" s="8" t="str">
        <f t="shared" si="58"/>
        <v/>
      </c>
      <c r="AU114" s="8" t="str">
        <f t="shared" si="59"/>
        <v>0</v>
      </c>
      <c r="AV114" s="8" t="str">
        <f t="shared" si="60"/>
        <v>0</v>
      </c>
      <c r="AW114" s="8" t="str">
        <f t="shared" si="61"/>
        <v/>
      </c>
      <c r="BH114" s="434">
        <v>13</v>
      </c>
      <c r="BM114" s="230">
        <v>5</v>
      </c>
      <c r="BN114" s="374">
        <f t="shared" si="76"/>
        <v>0</v>
      </c>
      <c r="BO114" s="374">
        <f t="shared" si="72"/>
        <v>0</v>
      </c>
      <c r="BP114" s="374"/>
      <c r="BQ114" s="374"/>
      <c r="BR114" s="375">
        <f t="shared" si="62"/>
        <v>0</v>
      </c>
      <c r="BS114" s="376"/>
      <c r="BT114" s="374"/>
      <c r="BU114" s="375">
        <f t="shared" si="63"/>
        <v>0</v>
      </c>
      <c r="BV114" s="374"/>
      <c r="BW114" s="374"/>
      <c r="BX114" s="375">
        <f t="shared" si="64"/>
        <v>0</v>
      </c>
      <c r="BY114" s="374"/>
      <c r="BZ114" s="374"/>
      <c r="CA114" s="375">
        <f t="shared" si="65"/>
        <v>0</v>
      </c>
      <c r="CB114" s="374"/>
      <c r="CC114" s="374"/>
      <c r="CD114" s="375">
        <f t="shared" si="66"/>
        <v>0</v>
      </c>
      <c r="CE114" s="374"/>
      <c r="CF114" s="374"/>
      <c r="CG114" s="375">
        <f t="shared" si="67"/>
        <v>0</v>
      </c>
    </row>
    <row r="115" spans="34:85" ht="16.5" thickBot="1">
      <c r="AH115" s="361"/>
      <c r="AI115" s="404"/>
      <c r="AJ115" s="361"/>
      <c r="AK115" s="363"/>
      <c r="AL115" s="364"/>
      <c r="AM115" s="365" t="str">
        <f t="shared" si="54"/>
        <v/>
      </c>
      <c r="AN115" s="366" t="str">
        <f t="shared" si="55"/>
        <v/>
      </c>
      <c r="AO115" s="8" t="str">
        <f t="shared" si="68"/>
        <v/>
      </c>
      <c r="AP115" s="8" t="str">
        <f t="shared" si="69"/>
        <v/>
      </c>
      <c r="AQ115" s="8">
        <f t="shared" si="70"/>
        <v>0</v>
      </c>
      <c r="AR115" s="8" t="str">
        <f t="shared" si="56"/>
        <v/>
      </c>
      <c r="AS115" s="8">
        <f t="shared" si="57"/>
        <v>0</v>
      </c>
      <c r="AT115" s="8" t="str">
        <f t="shared" si="58"/>
        <v/>
      </c>
      <c r="AU115" s="8" t="str">
        <f t="shared" si="59"/>
        <v>0</v>
      </c>
      <c r="AV115" s="8" t="str">
        <f t="shared" si="60"/>
        <v>0</v>
      </c>
      <c r="AW115" s="8" t="str">
        <f t="shared" si="61"/>
        <v/>
      </c>
      <c r="BH115" s="434">
        <v>13</v>
      </c>
      <c r="BM115" s="230">
        <v>6</v>
      </c>
      <c r="BN115" s="374">
        <f t="shared" si="76"/>
        <v>0</v>
      </c>
      <c r="BO115" s="374">
        <f t="shared" si="72"/>
        <v>0</v>
      </c>
      <c r="BP115" s="374"/>
      <c r="BQ115" s="374"/>
      <c r="BR115" s="375">
        <f t="shared" si="62"/>
        <v>0</v>
      </c>
      <c r="BS115" s="376"/>
      <c r="BT115" s="374"/>
      <c r="BU115" s="375">
        <f t="shared" si="63"/>
        <v>0</v>
      </c>
      <c r="BV115" s="374"/>
      <c r="BW115" s="374"/>
      <c r="BX115" s="375">
        <f t="shared" si="64"/>
        <v>0</v>
      </c>
      <c r="BY115" s="374"/>
      <c r="BZ115" s="374"/>
      <c r="CA115" s="375">
        <f t="shared" si="65"/>
        <v>0</v>
      </c>
      <c r="CB115" s="374"/>
      <c r="CC115" s="374"/>
      <c r="CD115" s="375">
        <f t="shared" si="66"/>
        <v>0</v>
      </c>
      <c r="CE115" s="374"/>
      <c r="CF115" s="374"/>
      <c r="CG115" s="375">
        <f t="shared" si="67"/>
        <v>0</v>
      </c>
    </row>
    <row r="116" spans="34:85" ht="16.5" thickBot="1">
      <c r="AH116" s="361"/>
      <c r="AI116" s="404"/>
      <c r="AJ116" s="361"/>
      <c r="AK116" s="363"/>
      <c r="AL116" s="364"/>
      <c r="AM116" s="365" t="str">
        <f t="shared" si="54"/>
        <v/>
      </c>
      <c r="AN116" s="366" t="str">
        <f t="shared" si="55"/>
        <v/>
      </c>
      <c r="AO116" s="8" t="str">
        <f t="shared" si="68"/>
        <v/>
      </c>
      <c r="AP116" s="8" t="str">
        <f t="shared" si="69"/>
        <v/>
      </c>
      <c r="AQ116" s="8">
        <f t="shared" si="70"/>
        <v>0</v>
      </c>
      <c r="AR116" s="8" t="str">
        <f t="shared" si="56"/>
        <v/>
      </c>
      <c r="AS116" s="8">
        <f t="shared" si="57"/>
        <v>0</v>
      </c>
      <c r="AT116" s="8" t="str">
        <f t="shared" si="58"/>
        <v/>
      </c>
      <c r="AU116" s="8" t="str">
        <f t="shared" si="59"/>
        <v>0</v>
      </c>
      <c r="AV116" s="8" t="str">
        <f t="shared" si="60"/>
        <v>0</v>
      </c>
      <c r="AW116" s="8" t="str">
        <f t="shared" si="61"/>
        <v/>
      </c>
      <c r="BH116" s="434">
        <v>13</v>
      </c>
      <c r="BM116" s="230">
        <v>7</v>
      </c>
      <c r="BN116" s="374">
        <f t="shared" si="76"/>
        <v>0</v>
      </c>
      <c r="BO116" s="374">
        <f t="shared" si="72"/>
        <v>0</v>
      </c>
      <c r="BP116" s="374"/>
      <c r="BQ116" s="374"/>
      <c r="BR116" s="375">
        <f t="shared" si="62"/>
        <v>0</v>
      </c>
      <c r="BS116" s="376"/>
      <c r="BT116" s="374"/>
      <c r="BU116" s="375">
        <f t="shared" si="63"/>
        <v>0</v>
      </c>
      <c r="BV116" s="374"/>
      <c r="BW116" s="374"/>
      <c r="BX116" s="375">
        <f t="shared" si="64"/>
        <v>0</v>
      </c>
      <c r="BY116" s="374"/>
      <c r="BZ116" s="374"/>
      <c r="CA116" s="375">
        <f t="shared" si="65"/>
        <v>0</v>
      </c>
      <c r="CB116" s="374"/>
      <c r="CC116" s="374"/>
      <c r="CD116" s="375">
        <f t="shared" si="66"/>
        <v>0</v>
      </c>
      <c r="CE116" s="374"/>
      <c r="CF116" s="374"/>
      <c r="CG116" s="375">
        <f t="shared" si="67"/>
        <v>0</v>
      </c>
    </row>
    <row r="117" spans="34:85" ht="16.5" thickBot="1">
      <c r="AH117" s="361"/>
      <c r="AI117" s="404"/>
      <c r="AJ117" s="361"/>
      <c r="AK117" s="363"/>
      <c r="AL117" s="364"/>
      <c r="AM117" s="365" t="str">
        <f t="shared" si="54"/>
        <v/>
      </c>
      <c r="AN117" s="366" t="str">
        <f t="shared" si="55"/>
        <v/>
      </c>
      <c r="AO117" s="8" t="str">
        <f t="shared" si="68"/>
        <v/>
      </c>
      <c r="AP117" s="8" t="str">
        <f t="shared" si="69"/>
        <v/>
      </c>
      <c r="AQ117" s="8">
        <f t="shared" si="70"/>
        <v>0</v>
      </c>
      <c r="AR117" s="8" t="str">
        <f t="shared" si="56"/>
        <v/>
      </c>
      <c r="AS117" s="8">
        <f t="shared" si="57"/>
        <v>0</v>
      </c>
      <c r="AT117" s="8" t="str">
        <f t="shared" si="58"/>
        <v/>
      </c>
      <c r="AU117" s="8" t="str">
        <f t="shared" si="59"/>
        <v>0</v>
      </c>
      <c r="AV117" s="8" t="str">
        <f t="shared" si="60"/>
        <v>0</v>
      </c>
      <c r="AW117" s="8" t="str">
        <f t="shared" si="61"/>
        <v/>
      </c>
      <c r="BH117" s="434">
        <v>13</v>
      </c>
      <c r="BM117" s="230">
        <v>8</v>
      </c>
      <c r="BN117" s="374">
        <f t="shared" si="76"/>
        <v>0</v>
      </c>
      <c r="BO117" s="374">
        <f t="shared" si="72"/>
        <v>0</v>
      </c>
      <c r="BP117" s="374"/>
      <c r="BQ117" s="374"/>
      <c r="BR117" s="375">
        <f t="shared" si="62"/>
        <v>0</v>
      </c>
      <c r="BS117" s="376"/>
      <c r="BT117" s="374"/>
      <c r="BU117" s="375">
        <f t="shared" si="63"/>
        <v>0</v>
      </c>
      <c r="BV117" s="374"/>
      <c r="BW117" s="374"/>
      <c r="BX117" s="375">
        <f t="shared" si="64"/>
        <v>0</v>
      </c>
      <c r="BY117" s="374"/>
      <c r="BZ117" s="374"/>
      <c r="CA117" s="375">
        <f t="shared" si="65"/>
        <v>0</v>
      </c>
      <c r="CB117" s="374"/>
      <c r="CC117" s="374"/>
      <c r="CD117" s="375">
        <f t="shared" si="66"/>
        <v>0</v>
      </c>
      <c r="CE117" s="374"/>
      <c r="CF117" s="374"/>
      <c r="CG117" s="375">
        <f t="shared" si="67"/>
        <v>0</v>
      </c>
    </row>
    <row r="118" spans="34:85" ht="16.5" thickBot="1">
      <c r="AH118" s="361"/>
      <c r="AI118" s="404"/>
      <c r="AJ118" s="361"/>
      <c r="AK118" s="363"/>
      <c r="AL118" s="364"/>
      <c r="AM118" s="365" t="str">
        <f t="shared" si="54"/>
        <v/>
      </c>
      <c r="AN118" s="366" t="str">
        <f t="shared" si="55"/>
        <v/>
      </c>
      <c r="AO118" s="8" t="str">
        <f t="shared" si="68"/>
        <v/>
      </c>
      <c r="AP118" s="8" t="str">
        <f t="shared" si="69"/>
        <v/>
      </c>
      <c r="AQ118" s="8">
        <f t="shared" si="70"/>
        <v>0</v>
      </c>
      <c r="AR118" s="8" t="str">
        <f t="shared" si="56"/>
        <v/>
      </c>
      <c r="AS118" s="8">
        <f t="shared" si="57"/>
        <v>0</v>
      </c>
      <c r="AT118" s="8" t="str">
        <f t="shared" si="58"/>
        <v/>
      </c>
      <c r="AU118" s="8" t="str">
        <f t="shared" si="59"/>
        <v>0</v>
      </c>
      <c r="AV118" s="8" t="str">
        <f t="shared" si="60"/>
        <v>0</v>
      </c>
      <c r="AW118" s="8" t="str">
        <f t="shared" si="61"/>
        <v/>
      </c>
      <c r="BH118" s="434">
        <v>13</v>
      </c>
      <c r="BM118" s="230">
        <v>9</v>
      </c>
      <c r="BN118" s="374">
        <f>AH118</f>
        <v>0</v>
      </c>
      <c r="BO118" s="374">
        <f t="shared" si="72"/>
        <v>0</v>
      </c>
      <c r="BP118" s="374"/>
      <c r="BQ118" s="374"/>
      <c r="BR118" s="375">
        <f t="shared" si="62"/>
        <v>0</v>
      </c>
      <c r="BS118" s="376"/>
      <c r="BT118" s="374"/>
      <c r="BU118" s="375">
        <f t="shared" si="63"/>
        <v>0</v>
      </c>
      <c r="BV118" s="374"/>
      <c r="BW118" s="374"/>
      <c r="BX118" s="375">
        <f t="shared" si="64"/>
        <v>0</v>
      </c>
      <c r="BY118" s="374"/>
      <c r="BZ118" s="374"/>
      <c r="CA118" s="375">
        <f t="shared" si="65"/>
        <v>0</v>
      </c>
      <c r="CB118" s="374"/>
      <c r="CC118" s="374"/>
      <c r="CD118" s="375">
        <f t="shared" si="66"/>
        <v>0</v>
      </c>
      <c r="CE118" s="374"/>
      <c r="CF118" s="374"/>
      <c r="CG118" s="375">
        <f t="shared" si="67"/>
        <v>0</v>
      </c>
    </row>
    <row r="119" spans="34:85" ht="16.5" customHeight="1" thickBot="1">
      <c r="AH119" s="361"/>
      <c r="AI119" s="404"/>
      <c r="AJ119" s="361"/>
      <c r="AK119" s="363"/>
      <c r="AL119" s="364"/>
      <c r="AM119" s="365" t="str">
        <f t="shared" si="54"/>
        <v/>
      </c>
      <c r="AN119" s="366" t="str">
        <f t="shared" si="55"/>
        <v/>
      </c>
      <c r="AO119" s="8" t="str">
        <f t="shared" si="68"/>
        <v/>
      </c>
      <c r="AP119" s="8" t="str">
        <f t="shared" si="69"/>
        <v/>
      </c>
      <c r="AQ119" s="8">
        <f t="shared" si="70"/>
        <v>0</v>
      </c>
      <c r="AR119" s="8" t="str">
        <f t="shared" si="56"/>
        <v/>
      </c>
      <c r="AS119" s="8">
        <f t="shared" si="57"/>
        <v>0</v>
      </c>
      <c r="AT119" s="8" t="str">
        <f t="shared" si="58"/>
        <v/>
      </c>
      <c r="AU119" s="8" t="str">
        <f t="shared" si="59"/>
        <v>0</v>
      </c>
      <c r="AV119" s="8" t="str">
        <f t="shared" si="60"/>
        <v>0</v>
      </c>
      <c r="AW119" s="8" t="str">
        <f t="shared" si="61"/>
        <v/>
      </c>
      <c r="BH119" s="434">
        <v>14</v>
      </c>
      <c r="BM119" s="230">
        <v>1</v>
      </c>
      <c r="BN119" s="474">
        <f t="shared" ref="BN119:BN127" si="77">AH119</f>
        <v>0</v>
      </c>
      <c r="BO119" s="474">
        <f t="shared" si="72"/>
        <v>0</v>
      </c>
      <c r="BP119" s="474"/>
      <c r="BQ119" s="474"/>
      <c r="BR119" s="375">
        <f t="shared" si="62"/>
        <v>0</v>
      </c>
      <c r="BS119" s="405"/>
      <c r="BT119" s="474"/>
      <c r="BU119" s="375">
        <f t="shared" si="63"/>
        <v>0</v>
      </c>
      <c r="BV119" s="474"/>
      <c r="BW119" s="474"/>
      <c r="BX119" s="375">
        <f t="shared" si="64"/>
        <v>0</v>
      </c>
      <c r="BY119" s="474"/>
      <c r="BZ119" s="474"/>
      <c r="CA119" s="375">
        <f t="shared" si="65"/>
        <v>0</v>
      </c>
      <c r="CB119" s="474"/>
      <c r="CC119" s="474"/>
      <c r="CD119" s="375">
        <f t="shared" si="66"/>
        <v>0</v>
      </c>
      <c r="CE119" s="474"/>
      <c r="CF119" s="474"/>
      <c r="CG119" s="375">
        <f t="shared" si="67"/>
        <v>0</v>
      </c>
    </row>
    <row r="120" spans="34:85" ht="16.5" thickBot="1">
      <c r="AH120" s="361"/>
      <c r="AI120" s="404"/>
      <c r="AJ120" s="361"/>
      <c r="AK120" s="363"/>
      <c r="AL120" s="364"/>
      <c r="AM120" s="365" t="str">
        <f t="shared" si="54"/>
        <v/>
      </c>
      <c r="AN120" s="366" t="str">
        <f t="shared" si="55"/>
        <v/>
      </c>
      <c r="AO120" s="8" t="str">
        <f t="shared" si="68"/>
        <v/>
      </c>
      <c r="AP120" s="8" t="str">
        <f t="shared" si="69"/>
        <v/>
      </c>
      <c r="AQ120" s="8">
        <f t="shared" si="70"/>
        <v>0</v>
      </c>
      <c r="AR120" s="8" t="str">
        <f t="shared" si="56"/>
        <v/>
      </c>
      <c r="AS120" s="8">
        <f t="shared" si="57"/>
        <v>0</v>
      </c>
      <c r="AT120" s="8" t="str">
        <f t="shared" si="58"/>
        <v/>
      </c>
      <c r="AU120" s="8" t="str">
        <f t="shared" si="59"/>
        <v>0</v>
      </c>
      <c r="AV120" s="8" t="str">
        <f t="shared" si="60"/>
        <v>0</v>
      </c>
      <c r="AW120" s="8" t="str">
        <f t="shared" si="61"/>
        <v/>
      </c>
      <c r="BH120" s="434">
        <v>14</v>
      </c>
      <c r="BM120" s="230">
        <v>2</v>
      </c>
      <c r="BN120" s="474">
        <f t="shared" si="77"/>
        <v>0</v>
      </c>
      <c r="BO120" s="474">
        <f t="shared" si="72"/>
        <v>0</v>
      </c>
      <c r="BP120" s="474"/>
      <c r="BQ120" s="474"/>
      <c r="BR120" s="375">
        <f t="shared" si="62"/>
        <v>0</v>
      </c>
      <c r="BS120" s="405"/>
      <c r="BT120" s="474"/>
      <c r="BU120" s="375">
        <f t="shared" si="63"/>
        <v>0</v>
      </c>
      <c r="BV120" s="474"/>
      <c r="BW120" s="474"/>
      <c r="BX120" s="375">
        <f t="shared" si="64"/>
        <v>0</v>
      </c>
      <c r="BY120" s="474"/>
      <c r="BZ120" s="474"/>
      <c r="CA120" s="375">
        <f t="shared" si="65"/>
        <v>0</v>
      </c>
      <c r="CB120" s="474"/>
      <c r="CC120" s="474"/>
      <c r="CD120" s="375">
        <f t="shared" si="66"/>
        <v>0</v>
      </c>
      <c r="CE120" s="474"/>
      <c r="CF120" s="474"/>
      <c r="CG120" s="375">
        <f t="shared" si="67"/>
        <v>0</v>
      </c>
    </row>
    <row r="121" spans="34:85" ht="16.5" thickBot="1">
      <c r="AH121" s="361"/>
      <c r="AI121" s="404"/>
      <c r="AJ121" s="361"/>
      <c r="AK121" s="363"/>
      <c r="AL121" s="364"/>
      <c r="AM121" s="365" t="str">
        <f t="shared" si="54"/>
        <v/>
      </c>
      <c r="AN121" s="366" t="str">
        <f t="shared" si="55"/>
        <v/>
      </c>
      <c r="AO121" s="8" t="str">
        <f t="shared" si="68"/>
        <v/>
      </c>
      <c r="AP121" s="8" t="str">
        <f t="shared" si="69"/>
        <v/>
      </c>
      <c r="AQ121" s="8">
        <f t="shared" si="70"/>
        <v>0</v>
      </c>
      <c r="AR121" s="8" t="str">
        <f t="shared" si="56"/>
        <v/>
      </c>
      <c r="AS121" s="8">
        <f t="shared" si="57"/>
        <v>0</v>
      </c>
      <c r="AT121" s="8" t="str">
        <f t="shared" si="58"/>
        <v/>
      </c>
      <c r="AU121" s="8" t="str">
        <f t="shared" si="59"/>
        <v>0</v>
      </c>
      <c r="AV121" s="8" t="str">
        <f t="shared" si="60"/>
        <v>0</v>
      </c>
      <c r="AW121" s="8" t="str">
        <f t="shared" si="61"/>
        <v/>
      </c>
      <c r="BH121" s="434">
        <v>14</v>
      </c>
      <c r="BM121" s="230">
        <v>3</v>
      </c>
      <c r="BN121" s="474">
        <f t="shared" si="77"/>
        <v>0</v>
      </c>
      <c r="BO121" s="474">
        <f t="shared" si="72"/>
        <v>0</v>
      </c>
      <c r="BP121" s="474"/>
      <c r="BQ121" s="474"/>
      <c r="BR121" s="375">
        <f t="shared" si="62"/>
        <v>0</v>
      </c>
      <c r="BS121" s="405"/>
      <c r="BT121" s="474"/>
      <c r="BU121" s="375">
        <f t="shared" si="63"/>
        <v>0</v>
      </c>
      <c r="BV121" s="474"/>
      <c r="BW121" s="474"/>
      <c r="BX121" s="375">
        <f t="shared" si="64"/>
        <v>0</v>
      </c>
      <c r="BY121" s="474"/>
      <c r="BZ121" s="474"/>
      <c r="CA121" s="375">
        <f t="shared" si="65"/>
        <v>0</v>
      </c>
      <c r="CB121" s="474"/>
      <c r="CC121" s="474"/>
      <c r="CD121" s="375">
        <f t="shared" si="66"/>
        <v>0</v>
      </c>
      <c r="CE121" s="474"/>
      <c r="CF121" s="474"/>
      <c r="CG121" s="375">
        <f t="shared" si="67"/>
        <v>0</v>
      </c>
    </row>
    <row r="122" spans="34:85" ht="16.5" thickBot="1">
      <c r="AH122" s="361"/>
      <c r="AI122" s="404"/>
      <c r="AJ122" s="361"/>
      <c r="AK122" s="363"/>
      <c r="AL122" s="364"/>
      <c r="AM122" s="365" t="str">
        <f t="shared" si="54"/>
        <v/>
      </c>
      <c r="AN122" s="366" t="str">
        <f t="shared" si="55"/>
        <v/>
      </c>
      <c r="AO122" s="8" t="str">
        <f t="shared" si="68"/>
        <v/>
      </c>
      <c r="AP122" s="8" t="str">
        <f t="shared" si="69"/>
        <v/>
      </c>
      <c r="AQ122" s="8">
        <f t="shared" si="70"/>
        <v>0</v>
      </c>
      <c r="AR122" s="8" t="str">
        <f t="shared" si="56"/>
        <v/>
      </c>
      <c r="AS122" s="8">
        <f t="shared" si="57"/>
        <v>0</v>
      </c>
      <c r="AT122" s="8" t="str">
        <f t="shared" si="58"/>
        <v/>
      </c>
      <c r="AU122" s="8" t="str">
        <f t="shared" si="59"/>
        <v>0</v>
      </c>
      <c r="AV122" s="8" t="str">
        <f t="shared" si="60"/>
        <v>0</v>
      </c>
      <c r="AW122" s="8" t="str">
        <f t="shared" si="61"/>
        <v/>
      </c>
      <c r="BH122" s="434">
        <v>14</v>
      </c>
      <c r="BM122" s="230">
        <v>4</v>
      </c>
      <c r="BN122" s="474">
        <f t="shared" si="77"/>
        <v>0</v>
      </c>
      <c r="BO122" s="474">
        <f t="shared" si="72"/>
        <v>0</v>
      </c>
      <c r="BP122" s="474"/>
      <c r="BQ122" s="474"/>
      <c r="BR122" s="375">
        <f t="shared" si="62"/>
        <v>0</v>
      </c>
      <c r="BS122" s="405"/>
      <c r="BT122" s="474"/>
      <c r="BU122" s="375">
        <f t="shared" si="63"/>
        <v>0</v>
      </c>
      <c r="BV122" s="474"/>
      <c r="BW122" s="474"/>
      <c r="BX122" s="375">
        <f t="shared" si="64"/>
        <v>0</v>
      </c>
      <c r="BY122" s="474"/>
      <c r="BZ122" s="474"/>
      <c r="CA122" s="375">
        <f t="shared" si="65"/>
        <v>0</v>
      </c>
      <c r="CB122" s="474"/>
      <c r="CC122" s="474"/>
      <c r="CD122" s="375">
        <f t="shared" si="66"/>
        <v>0</v>
      </c>
      <c r="CE122" s="474"/>
      <c r="CF122" s="474"/>
      <c r="CG122" s="375">
        <f t="shared" si="67"/>
        <v>0</v>
      </c>
    </row>
    <row r="123" spans="34:85" ht="16.5" thickBot="1">
      <c r="AH123" s="361"/>
      <c r="AI123" s="404"/>
      <c r="AJ123" s="361"/>
      <c r="AK123" s="363"/>
      <c r="AL123" s="364"/>
      <c r="AM123" s="365" t="str">
        <f t="shared" si="54"/>
        <v/>
      </c>
      <c r="AN123" s="366" t="str">
        <f t="shared" si="55"/>
        <v/>
      </c>
      <c r="AO123" s="8" t="str">
        <f t="shared" si="68"/>
        <v/>
      </c>
      <c r="AP123" s="8" t="str">
        <f t="shared" si="69"/>
        <v/>
      </c>
      <c r="AQ123" s="8">
        <f t="shared" si="70"/>
        <v>0</v>
      </c>
      <c r="AR123" s="8" t="str">
        <f t="shared" si="56"/>
        <v/>
      </c>
      <c r="AS123" s="8">
        <f t="shared" si="57"/>
        <v>0</v>
      </c>
      <c r="AT123" s="8" t="str">
        <f t="shared" si="58"/>
        <v/>
      </c>
      <c r="AU123" s="8" t="str">
        <f t="shared" si="59"/>
        <v>0</v>
      </c>
      <c r="AV123" s="8" t="str">
        <f t="shared" si="60"/>
        <v>0</v>
      </c>
      <c r="AW123" s="8" t="str">
        <f t="shared" si="61"/>
        <v/>
      </c>
      <c r="BH123" s="434">
        <v>14</v>
      </c>
      <c r="BM123" s="230">
        <v>5</v>
      </c>
      <c r="BN123" s="474">
        <f t="shared" si="77"/>
        <v>0</v>
      </c>
      <c r="BO123" s="474">
        <f t="shared" si="72"/>
        <v>0</v>
      </c>
      <c r="BP123" s="474"/>
      <c r="BQ123" s="474"/>
      <c r="BR123" s="375">
        <f t="shared" si="62"/>
        <v>0</v>
      </c>
      <c r="BS123" s="405"/>
      <c r="BT123" s="474"/>
      <c r="BU123" s="375">
        <f t="shared" si="63"/>
        <v>0</v>
      </c>
      <c r="BV123" s="474"/>
      <c r="BW123" s="474"/>
      <c r="BX123" s="375">
        <f t="shared" si="64"/>
        <v>0</v>
      </c>
      <c r="BY123" s="474"/>
      <c r="BZ123" s="474"/>
      <c r="CA123" s="375">
        <f t="shared" si="65"/>
        <v>0</v>
      </c>
      <c r="CB123" s="474"/>
      <c r="CC123" s="474"/>
      <c r="CD123" s="375">
        <f t="shared" si="66"/>
        <v>0</v>
      </c>
      <c r="CE123" s="474"/>
      <c r="CF123" s="474"/>
      <c r="CG123" s="375">
        <f t="shared" si="67"/>
        <v>0</v>
      </c>
    </row>
    <row r="124" spans="34:85" ht="16.5" thickBot="1">
      <c r="AH124" s="361"/>
      <c r="AI124" s="404"/>
      <c r="AJ124" s="361"/>
      <c r="AK124" s="363"/>
      <c r="AL124" s="364"/>
      <c r="AM124" s="365" t="str">
        <f t="shared" si="54"/>
        <v/>
      </c>
      <c r="AN124" s="366" t="str">
        <f t="shared" si="55"/>
        <v/>
      </c>
      <c r="AO124" s="8" t="str">
        <f t="shared" si="68"/>
        <v/>
      </c>
      <c r="AP124" s="8" t="str">
        <f t="shared" si="69"/>
        <v/>
      </c>
      <c r="AQ124" s="8">
        <f t="shared" si="70"/>
        <v>0</v>
      </c>
      <c r="AR124" s="8" t="str">
        <f t="shared" si="56"/>
        <v/>
      </c>
      <c r="AS124" s="8">
        <f t="shared" si="57"/>
        <v>0</v>
      </c>
      <c r="AT124" s="8" t="str">
        <f t="shared" si="58"/>
        <v/>
      </c>
      <c r="AU124" s="8" t="str">
        <f t="shared" si="59"/>
        <v>0</v>
      </c>
      <c r="AV124" s="8" t="str">
        <f t="shared" si="60"/>
        <v>0</v>
      </c>
      <c r="AW124" s="8" t="str">
        <f t="shared" si="61"/>
        <v/>
      </c>
      <c r="BH124" s="434">
        <v>14</v>
      </c>
      <c r="BM124" s="230">
        <v>6</v>
      </c>
      <c r="BN124" s="474">
        <f t="shared" si="77"/>
        <v>0</v>
      </c>
      <c r="BO124" s="474">
        <f t="shared" si="72"/>
        <v>0</v>
      </c>
      <c r="BP124" s="474"/>
      <c r="BQ124" s="474"/>
      <c r="BR124" s="375">
        <f t="shared" si="62"/>
        <v>0</v>
      </c>
      <c r="BS124" s="405"/>
      <c r="BT124" s="474"/>
      <c r="BU124" s="375">
        <f t="shared" si="63"/>
        <v>0</v>
      </c>
      <c r="BV124" s="474"/>
      <c r="BW124" s="474"/>
      <c r="BX124" s="375">
        <f t="shared" si="64"/>
        <v>0</v>
      </c>
      <c r="BY124" s="474"/>
      <c r="BZ124" s="474"/>
      <c r="CA124" s="375">
        <f t="shared" si="65"/>
        <v>0</v>
      </c>
      <c r="CB124" s="474"/>
      <c r="CC124" s="474"/>
      <c r="CD124" s="375">
        <f t="shared" si="66"/>
        <v>0</v>
      </c>
      <c r="CE124" s="474"/>
      <c r="CF124" s="474"/>
      <c r="CG124" s="375">
        <f t="shared" si="67"/>
        <v>0</v>
      </c>
    </row>
    <row r="125" spans="34:85" ht="16.5" thickBot="1">
      <c r="AH125" s="361"/>
      <c r="AI125" s="404"/>
      <c r="AJ125" s="361"/>
      <c r="AK125" s="363"/>
      <c r="AL125" s="364"/>
      <c r="AM125" s="365" t="str">
        <f t="shared" si="54"/>
        <v/>
      </c>
      <c r="AN125" s="366" t="str">
        <f t="shared" si="55"/>
        <v/>
      </c>
      <c r="AO125" s="8" t="str">
        <f t="shared" si="68"/>
        <v/>
      </c>
      <c r="AP125" s="8" t="str">
        <f t="shared" si="69"/>
        <v/>
      </c>
      <c r="AQ125" s="8">
        <f t="shared" si="70"/>
        <v>0</v>
      </c>
      <c r="AR125" s="8" t="str">
        <f t="shared" si="56"/>
        <v/>
      </c>
      <c r="AS125" s="8">
        <f t="shared" si="57"/>
        <v>0</v>
      </c>
      <c r="AT125" s="8" t="str">
        <f t="shared" si="58"/>
        <v/>
      </c>
      <c r="AU125" s="8" t="str">
        <f t="shared" si="59"/>
        <v>0</v>
      </c>
      <c r="AV125" s="8" t="str">
        <f t="shared" si="60"/>
        <v>0</v>
      </c>
      <c r="AW125" s="8" t="str">
        <f t="shared" si="61"/>
        <v/>
      </c>
      <c r="BH125" s="434">
        <v>14</v>
      </c>
      <c r="BM125" s="230">
        <v>7</v>
      </c>
      <c r="BN125" s="474">
        <f t="shared" si="77"/>
        <v>0</v>
      </c>
      <c r="BO125" s="474">
        <f t="shared" si="72"/>
        <v>0</v>
      </c>
      <c r="BP125" s="474"/>
      <c r="BQ125" s="474"/>
      <c r="BR125" s="375">
        <f t="shared" si="62"/>
        <v>0</v>
      </c>
      <c r="BS125" s="405"/>
      <c r="BT125" s="474"/>
      <c r="BU125" s="375">
        <f t="shared" si="63"/>
        <v>0</v>
      </c>
      <c r="BV125" s="474"/>
      <c r="BW125" s="474"/>
      <c r="BX125" s="375">
        <f t="shared" si="64"/>
        <v>0</v>
      </c>
      <c r="BY125" s="474"/>
      <c r="BZ125" s="474"/>
      <c r="CA125" s="375">
        <f t="shared" si="65"/>
        <v>0</v>
      </c>
      <c r="CB125" s="474"/>
      <c r="CC125" s="474"/>
      <c r="CD125" s="375">
        <f t="shared" si="66"/>
        <v>0</v>
      </c>
      <c r="CE125" s="474"/>
      <c r="CF125" s="474"/>
      <c r="CG125" s="375">
        <f t="shared" si="67"/>
        <v>0</v>
      </c>
    </row>
    <row r="126" spans="34:85" ht="16.5" thickBot="1">
      <c r="AH126" s="361"/>
      <c r="AI126" s="404"/>
      <c r="AJ126" s="361"/>
      <c r="AK126" s="363"/>
      <c r="AL126" s="364"/>
      <c r="AM126" s="365" t="str">
        <f t="shared" si="54"/>
        <v/>
      </c>
      <c r="AN126" s="366" t="str">
        <f t="shared" si="55"/>
        <v/>
      </c>
      <c r="AO126" s="8" t="str">
        <f t="shared" si="68"/>
        <v/>
      </c>
      <c r="AP126" s="8" t="str">
        <f t="shared" si="69"/>
        <v/>
      </c>
      <c r="AQ126" s="8">
        <f t="shared" si="70"/>
        <v>0</v>
      </c>
      <c r="AR126" s="8" t="str">
        <f t="shared" si="56"/>
        <v/>
      </c>
      <c r="AS126" s="8">
        <f t="shared" si="57"/>
        <v>0</v>
      </c>
      <c r="AT126" s="8" t="str">
        <f t="shared" si="58"/>
        <v/>
      </c>
      <c r="AU126" s="8" t="str">
        <f t="shared" si="59"/>
        <v>0</v>
      </c>
      <c r="AV126" s="8" t="str">
        <f t="shared" si="60"/>
        <v>0</v>
      </c>
      <c r="AW126" s="8" t="str">
        <f t="shared" si="61"/>
        <v/>
      </c>
      <c r="BH126" s="434">
        <v>14</v>
      </c>
      <c r="BM126" s="230">
        <v>8</v>
      </c>
      <c r="BN126" s="474">
        <f t="shared" si="77"/>
        <v>0</v>
      </c>
      <c r="BO126" s="474">
        <f t="shared" si="72"/>
        <v>0</v>
      </c>
      <c r="BP126" s="474"/>
      <c r="BQ126" s="474"/>
      <c r="BR126" s="375">
        <f t="shared" si="62"/>
        <v>0</v>
      </c>
      <c r="BS126" s="405"/>
      <c r="BT126" s="474"/>
      <c r="BU126" s="375">
        <f t="shared" si="63"/>
        <v>0</v>
      </c>
      <c r="BV126" s="474"/>
      <c r="BW126" s="474"/>
      <c r="BX126" s="375">
        <f t="shared" si="64"/>
        <v>0</v>
      </c>
      <c r="BY126" s="474"/>
      <c r="BZ126" s="474"/>
      <c r="CA126" s="375">
        <f t="shared" si="65"/>
        <v>0</v>
      </c>
      <c r="CB126" s="474"/>
      <c r="CC126" s="474"/>
      <c r="CD126" s="375">
        <f t="shared" si="66"/>
        <v>0</v>
      </c>
      <c r="CE126" s="474"/>
      <c r="CF126" s="474"/>
      <c r="CG126" s="375">
        <f t="shared" si="67"/>
        <v>0</v>
      </c>
    </row>
    <row r="127" spans="34:85" ht="16.5" thickBot="1">
      <c r="AH127" s="361"/>
      <c r="AI127" s="404"/>
      <c r="AJ127" s="361"/>
      <c r="AK127" s="363"/>
      <c r="AL127" s="364"/>
      <c r="AM127" s="365" t="str">
        <f t="shared" si="54"/>
        <v/>
      </c>
      <c r="AN127" s="366" t="str">
        <f t="shared" si="55"/>
        <v/>
      </c>
      <c r="AO127" s="8" t="str">
        <f t="shared" si="68"/>
        <v/>
      </c>
      <c r="AP127" s="8" t="str">
        <f t="shared" si="69"/>
        <v/>
      </c>
      <c r="AQ127" s="8">
        <f t="shared" si="70"/>
        <v>0</v>
      </c>
      <c r="AR127" s="8" t="str">
        <f t="shared" si="56"/>
        <v/>
      </c>
      <c r="AS127" s="8">
        <f t="shared" si="57"/>
        <v>0</v>
      </c>
      <c r="AT127" s="8" t="str">
        <f t="shared" si="58"/>
        <v/>
      </c>
      <c r="AU127" s="8" t="str">
        <f t="shared" si="59"/>
        <v>0</v>
      </c>
      <c r="AV127" s="8" t="str">
        <f t="shared" si="60"/>
        <v>0</v>
      </c>
      <c r="AW127" s="8" t="str">
        <f t="shared" si="61"/>
        <v/>
      </c>
      <c r="BH127" s="434">
        <v>14</v>
      </c>
      <c r="BM127" s="230">
        <v>9</v>
      </c>
      <c r="BN127" s="474">
        <f t="shared" si="77"/>
        <v>0</v>
      </c>
      <c r="BO127" s="474">
        <f t="shared" si="72"/>
        <v>0</v>
      </c>
      <c r="BP127" s="474"/>
      <c r="BQ127" s="474"/>
      <c r="BR127" s="375">
        <f t="shared" si="62"/>
        <v>0</v>
      </c>
      <c r="BS127" s="405"/>
      <c r="BT127" s="474"/>
      <c r="BU127" s="375">
        <f t="shared" si="63"/>
        <v>0</v>
      </c>
      <c r="BV127" s="474"/>
      <c r="BW127" s="474"/>
      <c r="BX127" s="375">
        <f t="shared" si="64"/>
        <v>0</v>
      </c>
      <c r="BY127" s="474"/>
      <c r="BZ127" s="474"/>
      <c r="CA127" s="375">
        <f t="shared" si="65"/>
        <v>0</v>
      </c>
      <c r="CB127" s="474"/>
      <c r="CC127" s="474"/>
      <c r="CD127" s="375">
        <f t="shared" si="66"/>
        <v>0</v>
      </c>
      <c r="CE127" s="474"/>
      <c r="CF127" s="474"/>
      <c r="CG127" s="375">
        <f t="shared" si="67"/>
        <v>0</v>
      </c>
    </row>
    <row r="128" spans="34:85" ht="16.5" customHeight="1" thickBot="1">
      <c r="AH128" s="361"/>
      <c r="AI128" s="404"/>
      <c r="AJ128" s="361"/>
      <c r="AK128" s="363"/>
      <c r="AL128" s="364"/>
      <c r="AM128" s="365" t="str">
        <f t="shared" si="54"/>
        <v/>
      </c>
      <c r="AN128" s="366" t="str">
        <f t="shared" si="55"/>
        <v/>
      </c>
      <c r="AO128" s="8" t="str">
        <f t="shared" si="68"/>
        <v/>
      </c>
      <c r="AP128" s="8" t="str">
        <f t="shared" si="69"/>
        <v/>
      </c>
      <c r="AQ128" s="8">
        <f t="shared" si="70"/>
        <v>0</v>
      </c>
      <c r="AR128" s="8" t="str">
        <f t="shared" si="56"/>
        <v/>
      </c>
      <c r="AS128" s="8">
        <f t="shared" si="57"/>
        <v>0</v>
      </c>
      <c r="AT128" s="8" t="str">
        <f t="shared" si="58"/>
        <v/>
      </c>
      <c r="AU128" s="8" t="str">
        <f t="shared" si="59"/>
        <v>0</v>
      </c>
      <c r="AV128" s="8" t="str">
        <f t="shared" si="60"/>
        <v>0</v>
      </c>
      <c r="AW128" s="8" t="str">
        <f t="shared" si="61"/>
        <v/>
      </c>
      <c r="BH128" s="434">
        <v>15</v>
      </c>
      <c r="BM128" s="230">
        <v>1</v>
      </c>
      <c r="BN128" s="374">
        <f>AH128</f>
        <v>0</v>
      </c>
      <c r="BO128" s="374">
        <f t="shared" si="72"/>
        <v>0</v>
      </c>
      <c r="BP128" s="374"/>
      <c r="BQ128" s="374"/>
      <c r="BR128" s="375">
        <f t="shared" si="62"/>
        <v>0</v>
      </c>
      <c r="BS128" s="376"/>
      <c r="BT128" s="374"/>
      <c r="BU128" s="375">
        <f t="shared" si="63"/>
        <v>0</v>
      </c>
      <c r="BV128" s="374"/>
      <c r="BW128" s="374"/>
      <c r="BX128" s="375">
        <f t="shared" si="64"/>
        <v>0</v>
      </c>
      <c r="BY128" s="374"/>
      <c r="BZ128" s="374"/>
      <c r="CA128" s="375">
        <f t="shared" si="65"/>
        <v>0</v>
      </c>
      <c r="CB128" s="374"/>
      <c r="CC128" s="374"/>
      <c r="CD128" s="375">
        <f t="shared" si="66"/>
        <v>0</v>
      </c>
      <c r="CE128" s="374"/>
      <c r="CF128" s="374"/>
      <c r="CG128" s="375">
        <f t="shared" si="67"/>
        <v>0</v>
      </c>
    </row>
    <row r="129" spans="34:85" ht="16.5" thickBot="1">
      <c r="AH129" s="361"/>
      <c r="AI129" s="404"/>
      <c r="AJ129" s="361"/>
      <c r="AK129" s="363"/>
      <c r="AL129" s="364"/>
      <c r="AM129" s="365" t="str">
        <f t="shared" si="54"/>
        <v/>
      </c>
      <c r="AN129" s="366" t="str">
        <f t="shared" si="55"/>
        <v/>
      </c>
      <c r="AO129" s="8" t="str">
        <f t="shared" si="68"/>
        <v/>
      </c>
      <c r="AP129" s="8" t="str">
        <f t="shared" si="69"/>
        <v/>
      </c>
      <c r="AQ129" s="8">
        <f t="shared" si="70"/>
        <v>0</v>
      </c>
      <c r="AR129" s="8" t="str">
        <f t="shared" si="56"/>
        <v/>
      </c>
      <c r="AS129" s="8">
        <f t="shared" si="57"/>
        <v>0</v>
      </c>
      <c r="AT129" s="8" t="str">
        <f t="shared" si="58"/>
        <v/>
      </c>
      <c r="AU129" s="8" t="str">
        <f t="shared" si="59"/>
        <v>0</v>
      </c>
      <c r="AV129" s="8" t="str">
        <f t="shared" si="60"/>
        <v>0</v>
      </c>
      <c r="AW129" s="8" t="str">
        <f t="shared" si="61"/>
        <v/>
      </c>
      <c r="BH129" s="434">
        <v>15</v>
      </c>
      <c r="BM129" s="230">
        <v>2</v>
      </c>
      <c r="BN129" s="374">
        <f t="shared" ref="BN129:BN135" si="78">AH129</f>
        <v>0</v>
      </c>
      <c r="BO129" s="374">
        <f t="shared" si="72"/>
        <v>0</v>
      </c>
      <c r="BP129" s="374"/>
      <c r="BQ129" s="374"/>
      <c r="BR129" s="375">
        <f t="shared" si="62"/>
        <v>0</v>
      </c>
      <c r="BS129" s="376"/>
      <c r="BT129" s="374"/>
      <c r="BU129" s="375">
        <f t="shared" si="63"/>
        <v>0</v>
      </c>
      <c r="BV129" s="374"/>
      <c r="BW129" s="374"/>
      <c r="BX129" s="375">
        <f t="shared" si="64"/>
        <v>0</v>
      </c>
      <c r="BY129" s="374"/>
      <c r="BZ129" s="374"/>
      <c r="CA129" s="375">
        <f t="shared" si="65"/>
        <v>0</v>
      </c>
      <c r="CB129" s="374"/>
      <c r="CC129" s="374"/>
      <c r="CD129" s="375">
        <f t="shared" si="66"/>
        <v>0</v>
      </c>
      <c r="CE129" s="374"/>
      <c r="CF129" s="374"/>
      <c r="CG129" s="375">
        <f t="shared" si="67"/>
        <v>0</v>
      </c>
    </row>
    <row r="130" spans="34:85" ht="16.5" thickBot="1">
      <c r="AH130" s="361"/>
      <c r="AI130" s="404"/>
      <c r="AJ130" s="361"/>
      <c r="AK130" s="363"/>
      <c r="AL130" s="364"/>
      <c r="AM130" s="365" t="str">
        <f t="shared" si="54"/>
        <v/>
      </c>
      <c r="AN130" s="366" t="str">
        <f t="shared" si="55"/>
        <v/>
      </c>
      <c r="AO130" s="8" t="str">
        <f t="shared" si="68"/>
        <v/>
      </c>
      <c r="AP130" s="8" t="str">
        <f t="shared" si="69"/>
        <v/>
      </c>
      <c r="AQ130" s="8">
        <f t="shared" si="70"/>
        <v>0</v>
      </c>
      <c r="AR130" s="8" t="str">
        <f t="shared" si="56"/>
        <v/>
      </c>
      <c r="AS130" s="8">
        <f t="shared" si="57"/>
        <v>0</v>
      </c>
      <c r="AT130" s="8" t="str">
        <f t="shared" si="58"/>
        <v/>
      </c>
      <c r="AU130" s="8" t="str">
        <f t="shared" si="59"/>
        <v>0</v>
      </c>
      <c r="AV130" s="8" t="str">
        <f t="shared" si="60"/>
        <v>0</v>
      </c>
      <c r="AW130" s="8" t="str">
        <f t="shared" si="61"/>
        <v/>
      </c>
      <c r="BH130" s="434">
        <v>15</v>
      </c>
      <c r="BM130" s="230">
        <v>3</v>
      </c>
      <c r="BN130" s="374">
        <f t="shared" si="78"/>
        <v>0</v>
      </c>
      <c r="BO130" s="374">
        <f t="shared" si="72"/>
        <v>0</v>
      </c>
      <c r="BP130" s="374"/>
      <c r="BQ130" s="374"/>
      <c r="BR130" s="375">
        <f t="shared" si="62"/>
        <v>0</v>
      </c>
      <c r="BS130" s="376"/>
      <c r="BT130" s="374"/>
      <c r="BU130" s="375">
        <f t="shared" si="63"/>
        <v>0</v>
      </c>
      <c r="BV130" s="374"/>
      <c r="BW130" s="374"/>
      <c r="BX130" s="375">
        <f t="shared" si="64"/>
        <v>0</v>
      </c>
      <c r="BY130" s="374"/>
      <c r="BZ130" s="374"/>
      <c r="CA130" s="375">
        <f t="shared" si="65"/>
        <v>0</v>
      </c>
      <c r="CB130" s="374"/>
      <c r="CC130" s="374"/>
      <c r="CD130" s="375">
        <f t="shared" si="66"/>
        <v>0</v>
      </c>
      <c r="CE130" s="374"/>
      <c r="CF130" s="374"/>
      <c r="CG130" s="375">
        <f t="shared" si="67"/>
        <v>0</v>
      </c>
    </row>
    <row r="131" spans="34:85" ht="16.5" thickBot="1">
      <c r="AH131" s="361"/>
      <c r="AI131" s="404"/>
      <c r="AJ131" s="361"/>
      <c r="AK131" s="363"/>
      <c r="AL131" s="364"/>
      <c r="AM131" s="365" t="str">
        <f t="shared" ref="AM131:AM194" si="79">IF($AH131="","",$AH131)</f>
        <v/>
      </c>
      <c r="AN131" s="366" t="str">
        <f t="shared" ref="AN131:AN194" si="80">IF($AJ131="","",$AJ131)</f>
        <v/>
      </c>
      <c r="AO131" s="8" t="str">
        <f t="shared" si="68"/>
        <v/>
      </c>
      <c r="AP131" s="8" t="str">
        <f t="shared" si="69"/>
        <v/>
      </c>
      <c r="AQ131" s="8">
        <f t="shared" si="70"/>
        <v>0</v>
      </c>
      <c r="AR131" s="8" t="str">
        <f t="shared" ref="AR131:AR194" si="81">IF(AH131&gt;AJ131,3,IF(AND(AH131=AJ131,28&lt;&gt;"",AJ131&lt;&gt;""),1,IF(AND(AH131="",AJ131=""),"",0)))</f>
        <v/>
      </c>
      <c r="AS131" s="8">
        <f t="shared" ref="AS131:AS194" si="82">AL132</f>
        <v>0</v>
      </c>
      <c r="AT131" s="8" t="str">
        <f t="shared" ref="AT131:AT194" si="83">IF(AH131&lt;AJ131,3,IF(AND(AH131=AJ131,AH131&lt;&gt;"",AJ131&lt;&gt;""),1,IF(AND(AH131="",AJ131=""),"",0)))</f>
        <v/>
      </c>
      <c r="AU131" s="8" t="str">
        <f t="shared" ref="AU131:AU194" si="84">AQ131&amp;AR131</f>
        <v>0</v>
      </c>
      <c r="AV131" s="8" t="str">
        <f t="shared" ref="AV131:AV194" si="85">AS131&amp;AT131</f>
        <v>0</v>
      </c>
      <c r="AW131" s="8" t="str">
        <f t="shared" ref="AW131:AW194" si="86">IF($AH131&gt;$AJ131,1,IF(AND($AH131=$AJ131,$AH131&lt;&gt;"",$AJ131&lt;&gt;""),0,IF($AH131&lt;$AJ131,2,"")))</f>
        <v/>
      </c>
      <c r="BH131" s="434">
        <v>15</v>
      </c>
      <c r="BM131" s="230">
        <v>4</v>
      </c>
      <c r="BN131" s="374">
        <f t="shared" si="78"/>
        <v>0</v>
      </c>
      <c r="BO131" s="374">
        <f t="shared" si="72"/>
        <v>0</v>
      </c>
      <c r="BP131" s="374"/>
      <c r="BQ131" s="374"/>
      <c r="BR131" s="375">
        <f t="shared" ref="BR131:BR194" si="87">($BN131&lt;&gt;"")*(BP131&lt;&gt;"")*(($BN131=BP131)*($BO131=BQ131)*1+($BN131-$BO131-BP131+BQ131=0)*1+(SIGN($BN131-$BO131)=(SIGN(BP131-BQ131)))*1-($BN131-$BO131=0)*(BP131-BQ131=0)*($BN131&lt;&gt;BP131)*1)</f>
        <v>0</v>
      </c>
      <c r="BS131" s="376"/>
      <c r="BT131" s="374"/>
      <c r="BU131" s="375">
        <f t="shared" ref="BU131:BU194" si="88">($BN131&lt;&gt;"")*(BP131&lt;&gt;"")*(($BN131=BS131)*($BO131=BT131)*1+($BN131-$BO131-BS131+BT131=0)*1+(SIGN($BN131-$BO131)=(SIGN(BS131-BT131)))*1-($BN131-$BO131=0)*(BS131-BT131=0)*($BN131&lt;&gt;BS131)*1)</f>
        <v>0</v>
      </c>
      <c r="BV131" s="374"/>
      <c r="BW131" s="374"/>
      <c r="BX131" s="375">
        <f t="shared" ref="BX131:BX194" si="89">($BN131&lt;&gt;"")*(BV131&lt;&gt;"")*(($BN131=BV131)*($BO131=BW131)*1+($BN131-$BO131-BV131+BW131=0)*1+(SIGN($BN131-$BO131)=(SIGN(BV131-BW131)))*1-($BN131-$BO131=0)*(BV131-BW131=0)*($BN131&lt;&gt;BV131)*1)</f>
        <v>0</v>
      </c>
      <c r="BY131" s="374"/>
      <c r="BZ131" s="374"/>
      <c r="CA131" s="375">
        <f t="shared" ref="CA131:CA194" si="90">($BN131&lt;&gt;"")*(BY131&lt;&gt;"")*(($BN131=BY131)*($BO131=BZ131)*1+($BN131-$BO131-BY131+BZ131=0)*1+(SIGN($BN131-$BO131)=(SIGN(BY131-BZ131)))*1-($BN131-$BO131=0)*(BY131-BZ131=0)*($BN131&lt;&gt;BY131)*1)</f>
        <v>0</v>
      </c>
      <c r="CB131" s="374"/>
      <c r="CC131" s="374"/>
      <c r="CD131" s="375">
        <f t="shared" ref="CD131:CD194" si="91">($BN131&lt;&gt;"")*(CB131&lt;&gt;"")*(($BN131=CB131)*($BO131=CC131)*1+($BN131-$BO131-CB131+CC131=0)*1+(SIGN($BN131-$BO131)=(SIGN(CB131-CC131)))*1-($BN131-$BO131=0)*(CB131-CC131=0)*($BN131&lt;&gt;CB131)*1)</f>
        <v>0</v>
      </c>
      <c r="CE131" s="374"/>
      <c r="CF131" s="374"/>
      <c r="CG131" s="375">
        <f t="shared" ref="CG131:CG194" si="92">($BN131&lt;&gt;"")*(CE131&lt;&gt;"")*(($BN131=BS131)*($BO131=CF131)*1+($BN131-$BO131-CE131+CF131=0)*1+(SIGN($BN131-$BO131)=(SIGN(CE131-CF131)))*1-($BN131-$BO131=0)*(CE131-CF131=0)*($BN131&lt;&gt;CE131)*1)</f>
        <v>0</v>
      </c>
    </row>
    <row r="132" spans="34:85" ht="16.5" thickBot="1">
      <c r="AH132" s="361"/>
      <c r="AI132" s="404"/>
      <c r="AJ132" s="361"/>
      <c r="AK132" s="363"/>
      <c r="AL132" s="364"/>
      <c r="AM132" s="365" t="str">
        <f t="shared" si="79"/>
        <v/>
      </c>
      <c r="AN132" s="366" t="str">
        <f t="shared" si="80"/>
        <v/>
      </c>
      <c r="AO132" s="8" t="str">
        <f t="shared" ref="AO132:AO195" si="93">IF(AND(AM132&lt;&gt;"",AN132&lt;&gt;""),AK132&amp;"x","")</f>
        <v/>
      </c>
      <c r="AP132" s="8" t="str">
        <f t="shared" ref="AP132:AP195" si="94">IF(AND(AM132&lt;&gt;"",AN132&lt;&gt;""),AL132&amp;"x","")</f>
        <v/>
      </c>
      <c r="AQ132" s="8">
        <f t="shared" ref="AQ132:AQ195" si="95">AK132</f>
        <v>0</v>
      </c>
      <c r="AR132" s="8" t="str">
        <f t="shared" si="81"/>
        <v/>
      </c>
      <c r="AS132" s="8">
        <f t="shared" si="82"/>
        <v>0</v>
      </c>
      <c r="AT132" s="8" t="str">
        <f t="shared" si="83"/>
        <v/>
      </c>
      <c r="AU132" s="8" t="str">
        <f t="shared" si="84"/>
        <v>0</v>
      </c>
      <c r="AV132" s="8" t="str">
        <f t="shared" si="85"/>
        <v>0</v>
      </c>
      <c r="AW132" s="8" t="str">
        <f t="shared" si="86"/>
        <v/>
      </c>
      <c r="BH132" s="434">
        <v>15</v>
      </c>
      <c r="BM132" s="230">
        <v>5</v>
      </c>
      <c r="BN132" s="374">
        <f t="shared" si="78"/>
        <v>0</v>
      </c>
      <c r="BO132" s="374">
        <f t="shared" si="72"/>
        <v>0</v>
      </c>
      <c r="BP132" s="374"/>
      <c r="BQ132" s="374"/>
      <c r="BR132" s="375">
        <f t="shared" si="87"/>
        <v>0</v>
      </c>
      <c r="BS132" s="376"/>
      <c r="BT132" s="374"/>
      <c r="BU132" s="375">
        <f t="shared" si="88"/>
        <v>0</v>
      </c>
      <c r="BV132" s="374"/>
      <c r="BW132" s="374"/>
      <c r="BX132" s="375">
        <f t="shared" si="89"/>
        <v>0</v>
      </c>
      <c r="BY132" s="374"/>
      <c r="BZ132" s="374"/>
      <c r="CA132" s="375">
        <f t="shared" si="90"/>
        <v>0</v>
      </c>
      <c r="CB132" s="374"/>
      <c r="CC132" s="374"/>
      <c r="CD132" s="375">
        <f t="shared" si="91"/>
        <v>0</v>
      </c>
      <c r="CE132" s="374"/>
      <c r="CF132" s="374"/>
      <c r="CG132" s="375">
        <f t="shared" si="92"/>
        <v>0</v>
      </c>
    </row>
    <row r="133" spans="34:85" ht="16.5" thickBot="1">
      <c r="AH133" s="361"/>
      <c r="AI133" s="404"/>
      <c r="AJ133" s="361"/>
      <c r="AK133" s="363"/>
      <c r="AL133" s="364"/>
      <c r="AM133" s="365" t="str">
        <f t="shared" si="79"/>
        <v/>
      </c>
      <c r="AN133" s="366" t="str">
        <f t="shared" si="80"/>
        <v/>
      </c>
      <c r="AO133" s="8" t="str">
        <f t="shared" si="93"/>
        <v/>
      </c>
      <c r="AP133" s="8" t="str">
        <f t="shared" si="94"/>
        <v/>
      </c>
      <c r="AQ133" s="8">
        <f t="shared" si="95"/>
        <v>0</v>
      </c>
      <c r="AR133" s="8" t="str">
        <f t="shared" si="81"/>
        <v/>
      </c>
      <c r="AS133" s="8">
        <f t="shared" si="82"/>
        <v>0</v>
      </c>
      <c r="AT133" s="8" t="str">
        <f t="shared" si="83"/>
        <v/>
      </c>
      <c r="AU133" s="8" t="str">
        <f t="shared" si="84"/>
        <v>0</v>
      </c>
      <c r="AV133" s="8" t="str">
        <f t="shared" si="85"/>
        <v>0</v>
      </c>
      <c r="AW133" s="8" t="str">
        <f t="shared" si="86"/>
        <v/>
      </c>
      <c r="BH133" s="434">
        <v>15</v>
      </c>
      <c r="BM133" s="230">
        <v>6</v>
      </c>
      <c r="BN133" s="374">
        <f t="shared" si="78"/>
        <v>0</v>
      </c>
      <c r="BO133" s="374">
        <f t="shared" si="72"/>
        <v>0</v>
      </c>
      <c r="BP133" s="374"/>
      <c r="BQ133" s="374"/>
      <c r="BR133" s="375">
        <f t="shared" si="87"/>
        <v>0</v>
      </c>
      <c r="BS133" s="376"/>
      <c r="BT133" s="374"/>
      <c r="BU133" s="375">
        <f t="shared" si="88"/>
        <v>0</v>
      </c>
      <c r="BV133" s="374"/>
      <c r="BW133" s="374"/>
      <c r="BX133" s="375">
        <f t="shared" si="89"/>
        <v>0</v>
      </c>
      <c r="BY133" s="374"/>
      <c r="BZ133" s="374"/>
      <c r="CA133" s="375">
        <f t="shared" si="90"/>
        <v>0</v>
      </c>
      <c r="CB133" s="374"/>
      <c r="CC133" s="374"/>
      <c r="CD133" s="375">
        <f t="shared" si="91"/>
        <v>0</v>
      </c>
      <c r="CE133" s="374"/>
      <c r="CF133" s="374"/>
      <c r="CG133" s="375">
        <f t="shared" si="92"/>
        <v>0</v>
      </c>
    </row>
    <row r="134" spans="34:85" ht="16.5" thickBot="1">
      <c r="AH134" s="361"/>
      <c r="AI134" s="404"/>
      <c r="AJ134" s="361"/>
      <c r="AK134" s="363"/>
      <c r="AL134" s="364"/>
      <c r="AM134" s="365" t="str">
        <f t="shared" si="79"/>
        <v/>
      </c>
      <c r="AN134" s="366" t="str">
        <f t="shared" si="80"/>
        <v/>
      </c>
      <c r="AO134" s="8" t="str">
        <f t="shared" si="93"/>
        <v/>
      </c>
      <c r="AP134" s="8" t="str">
        <f t="shared" si="94"/>
        <v/>
      </c>
      <c r="AQ134" s="8">
        <f t="shared" si="95"/>
        <v>0</v>
      </c>
      <c r="AR134" s="8" t="str">
        <f t="shared" si="81"/>
        <v/>
      </c>
      <c r="AS134" s="8">
        <f t="shared" si="82"/>
        <v>0</v>
      </c>
      <c r="AT134" s="8" t="str">
        <f t="shared" si="83"/>
        <v/>
      </c>
      <c r="AU134" s="8" t="str">
        <f t="shared" si="84"/>
        <v>0</v>
      </c>
      <c r="AV134" s="8" t="str">
        <f t="shared" si="85"/>
        <v>0</v>
      </c>
      <c r="AW134" s="8" t="str">
        <f t="shared" si="86"/>
        <v/>
      </c>
      <c r="BH134" s="434">
        <v>15</v>
      </c>
      <c r="BM134" s="230">
        <v>7</v>
      </c>
      <c r="BN134" s="374">
        <f t="shared" si="78"/>
        <v>0</v>
      </c>
      <c r="BO134" s="374">
        <f t="shared" si="72"/>
        <v>0</v>
      </c>
      <c r="BP134" s="374"/>
      <c r="BQ134" s="374"/>
      <c r="BR134" s="375">
        <f t="shared" si="87"/>
        <v>0</v>
      </c>
      <c r="BS134" s="376"/>
      <c r="BT134" s="374"/>
      <c r="BU134" s="375">
        <f t="shared" si="88"/>
        <v>0</v>
      </c>
      <c r="BV134" s="374"/>
      <c r="BW134" s="374"/>
      <c r="BX134" s="375">
        <f t="shared" si="89"/>
        <v>0</v>
      </c>
      <c r="BY134" s="374"/>
      <c r="BZ134" s="374"/>
      <c r="CA134" s="375">
        <f t="shared" si="90"/>
        <v>0</v>
      </c>
      <c r="CB134" s="374"/>
      <c r="CC134" s="374"/>
      <c r="CD134" s="375">
        <f t="shared" si="91"/>
        <v>0</v>
      </c>
      <c r="CE134" s="374"/>
      <c r="CF134" s="374"/>
      <c r="CG134" s="375">
        <f t="shared" si="92"/>
        <v>0</v>
      </c>
    </row>
    <row r="135" spans="34:85" ht="16.5" thickBot="1">
      <c r="AH135" s="361"/>
      <c r="AI135" s="404"/>
      <c r="AJ135" s="361"/>
      <c r="AK135" s="363"/>
      <c r="AL135" s="364"/>
      <c r="AM135" s="365" t="str">
        <f t="shared" si="79"/>
        <v/>
      </c>
      <c r="AN135" s="366" t="str">
        <f t="shared" si="80"/>
        <v/>
      </c>
      <c r="AO135" s="8" t="str">
        <f t="shared" si="93"/>
        <v/>
      </c>
      <c r="AP135" s="8" t="str">
        <f t="shared" si="94"/>
        <v/>
      </c>
      <c r="AQ135" s="8">
        <f t="shared" si="95"/>
        <v>0</v>
      </c>
      <c r="AR135" s="8" t="str">
        <f t="shared" si="81"/>
        <v/>
      </c>
      <c r="AS135" s="8">
        <f t="shared" si="82"/>
        <v>0</v>
      </c>
      <c r="AT135" s="8" t="str">
        <f t="shared" si="83"/>
        <v/>
      </c>
      <c r="AU135" s="8" t="str">
        <f t="shared" si="84"/>
        <v>0</v>
      </c>
      <c r="AV135" s="8" t="str">
        <f t="shared" si="85"/>
        <v>0</v>
      </c>
      <c r="AW135" s="8" t="str">
        <f t="shared" si="86"/>
        <v/>
      </c>
      <c r="BH135" s="434">
        <v>15</v>
      </c>
      <c r="BM135" s="230">
        <v>8</v>
      </c>
      <c r="BN135" s="374">
        <f t="shared" si="78"/>
        <v>0</v>
      </c>
      <c r="BO135" s="374">
        <f t="shared" si="72"/>
        <v>0</v>
      </c>
      <c r="BP135" s="374"/>
      <c r="BQ135" s="374"/>
      <c r="BR135" s="375">
        <f t="shared" si="87"/>
        <v>0</v>
      </c>
      <c r="BS135" s="376"/>
      <c r="BT135" s="374"/>
      <c r="BU135" s="375">
        <f t="shared" si="88"/>
        <v>0</v>
      </c>
      <c r="BV135" s="374"/>
      <c r="BW135" s="374"/>
      <c r="BX135" s="375">
        <f t="shared" si="89"/>
        <v>0</v>
      </c>
      <c r="BY135" s="374"/>
      <c r="BZ135" s="374"/>
      <c r="CA135" s="375">
        <f t="shared" si="90"/>
        <v>0</v>
      </c>
      <c r="CB135" s="374"/>
      <c r="CC135" s="374"/>
      <c r="CD135" s="375">
        <f t="shared" si="91"/>
        <v>0</v>
      </c>
      <c r="CE135" s="374"/>
      <c r="CF135" s="374"/>
      <c r="CG135" s="375">
        <f t="shared" si="92"/>
        <v>0</v>
      </c>
    </row>
    <row r="136" spans="34:85" ht="16.5" thickBot="1">
      <c r="AH136" s="361"/>
      <c r="AI136" s="404"/>
      <c r="AJ136" s="361"/>
      <c r="AK136" s="363"/>
      <c r="AL136" s="364"/>
      <c r="AM136" s="365" t="str">
        <f t="shared" si="79"/>
        <v/>
      </c>
      <c r="AN136" s="366" t="str">
        <f t="shared" si="80"/>
        <v/>
      </c>
      <c r="AO136" s="8" t="str">
        <f t="shared" si="93"/>
        <v/>
      </c>
      <c r="AP136" s="8" t="str">
        <f t="shared" si="94"/>
        <v/>
      </c>
      <c r="AQ136" s="8">
        <f t="shared" si="95"/>
        <v>0</v>
      </c>
      <c r="AR136" s="8" t="str">
        <f t="shared" si="81"/>
        <v/>
      </c>
      <c r="AS136" s="8">
        <f t="shared" si="82"/>
        <v>0</v>
      </c>
      <c r="AT136" s="8" t="str">
        <f t="shared" si="83"/>
        <v/>
      </c>
      <c r="AU136" s="8" t="str">
        <f t="shared" si="84"/>
        <v>0</v>
      </c>
      <c r="AV136" s="8" t="str">
        <f t="shared" si="85"/>
        <v>0</v>
      </c>
      <c r="AW136" s="8" t="str">
        <f t="shared" si="86"/>
        <v/>
      </c>
      <c r="BH136" s="434">
        <v>15</v>
      </c>
      <c r="BM136" s="230">
        <v>9</v>
      </c>
      <c r="BN136" s="374">
        <f>AH136</f>
        <v>0</v>
      </c>
      <c r="BO136" s="374">
        <f t="shared" si="72"/>
        <v>0</v>
      </c>
      <c r="BP136" s="374"/>
      <c r="BQ136" s="374"/>
      <c r="BR136" s="375">
        <f t="shared" si="87"/>
        <v>0</v>
      </c>
      <c r="BS136" s="376"/>
      <c r="BT136" s="374"/>
      <c r="BU136" s="375">
        <f t="shared" si="88"/>
        <v>0</v>
      </c>
      <c r="BV136" s="374"/>
      <c r="BW136" s="374"/>
      <c r="BX136" s="375">
        <f t="shared" si="89"/>
        <v>0</v>
      </c>
      <c r="BY136" s="374"/>
      <c r="BZ136" s="374"/>
      <c r="CA136" s="375">
        <f t="shared" si="90"/>
        <v>0</v>
      </c>
      <c r="CB136" s="374"/>
      <c r="CC136" s="374"/>
      <c r="CD136" s="375">
        <f t="shared" si="91"/>
        <v>0</v>
      </c>
      <c r="CE136" s="374"/>
      <c r="CF136" s="374"/>
      <c r="CG136" s="375">
        <f t="shared" si="92"/>
        <v>0</v>
      </c>
    </row>
    <row r="137" spans="34:85" ht="16.5" customHeight="1" thickBot="1">
      <c r="AH137" s="361"/>
      <c r="AI137" s="404"/>
      <c r="AJ137" s="361"/>
      <c r="AK137" s="363"/>
      <c r="AL137" s="364"/>
      <c r="AM137" s="365" t="str">
        <f t="shared" si="79"/>
        <v/>
      </c>
      <c r="AN137" s="366" t="str">
        <f t="shared" si="80"/>
        <v/>
      </c>
      <c r="AO137" s="8" t="str">
        <f t="shared" si="93"/>
        <v/>
      </c>
      <c r="AP137" s="8" t="str">
        <f t="shared" si="94"/>
        <v/>
      </c>
      <c r="AQ137" s="8">
        <f t="shared" si="95"/>
        <v>0</v>
      </c>
      <c r="AR137" s="8" t="str">
        <f t="shared" si="81"/>
        <v/>
      </c>
      <c r="AS137" s="8">
        <f t="shared" si="82"/>
        <v>0</v>
      </c>
      <c r="AT137" s="8" t="str">
        <f t="shared" si="83"/>
        <v/>
      </c>
      <c r="AU137" s="8" t="str">
        <f t="shared" si="84"/>
        <v>0</v>
      </c>
      <c r="AV137" s="8" t="str">
        <f t="shared" si="85"/>
        <v>0</v>
      </c>
      <c r="AW137" s="8" t="str">
        <f t="shared" si="86"/>
        <v/>
      </c>
      <c r="BH137" s="434">
        <v>16</v>
      </c>
      <c r="BM137" s="230">
        <v>1</v>
      </c>
      <c r="BN137" s="474">
        <f t="shared" ref="BN137:BN145" si="96">AH137</f>
        <v>0</v>
      </c>
      <c r="BO137" s="474">
        <f t="shared" si="72"/>
        <v>0</v>
      </c>
      <c r="BP137" s="474"/>
      <c r="BQ137" s="474"/>
      <c r="BR137" s="375">
        <f t="shared" si="87"/>
        <v>0</v>
      </c>
      <c r="BS137" s="405"/>
      <c r="BT137" s="474"/>
      <c r="BU137" s="375">
        <f t="shared" si="88"/>
        <v>0</v>
      </c>
      <c r="BV137" s="474"/>
      <c r="BW137" s="474"/>
      <c r="BX137" s="375">
        <f t="shared" si="89"/>
        <v>0</v>
      </c>
      <c r="BY137" s="474"/>
      <c r="BZ137" s="474"/>
      <c r="CA137" s="375">
        <f t="shared" si="90"/>
        <v>0</v>
      </c>
      <c r="CB137" s="474"/>
      <c r="CC137" s="474"/>
      <c r="CD137" s="375">
        <f t="shared" si="91"/>
        <v>0</v>
      </c>
      <c r="CE137" s="474"/>
      <c r="CF137" s="474"/>
      <c r="CG137" s="375">
        <f t="shared" si="92"/>
        <v>0</v>
      </c>
    </row>
    <row r="138" spans="34:85" ht="16.5" thickBot="1">
      <c r="AH138" s="361"/>
      <c r="AI138" s="404"/>
      <c r="AJ138" s="361"/>
      <c r="AK138" s="363"/>
      <c r="AL138" s="364"/>
      <c r="AM138" s="365" t="str">
        <f t="shared" si="79"/>
        <v/>
      </c>
      <c r="AN138" s="366" t="str">
        <f t="shared" si="80"/>
        <v/>
      </c>
      <c r="AO138" s="8" t="str">
        <f t="shared" si="93"/>
        <v/>
      </c>
      <c r="AP138" s="8" t="str">
        <f t="shared" si="94"/>
        <v/>
      </c>
      <c r="AQ138" s="8">
        <f t="shared" si="95"/>
        <v>0</v>
      </c>
      <c r="AR138" s="8" t="str">
        <f t="shared" si="81"/>
        <v/>
      </c>
      <c r="AS138" s="8">
        <f t="shared" si="82"/>
        <v>0</v>
      </c>
      <c r="AT138" s="8" t="str">
        <f t="shared" si="83"/>
        <v/>
      </c>
      <c r="AU138" s="8" t="str">
        <f t="shared" si="84"/>
        <v>0</v>
      </c>
      <c r="AV138" s="8" t="str">
        <f t="shared" si="85"/>
        <v>0</v>
      </c>
      <c r="AW138" s="8" t="str">
        <f t="shared" si="86"/>
        <v/>
      </c>
      <c r="BH138" s="434">
        <v>16</v>
      </c>
      <c r="BM138" s="230">
        <v>2</v>
      </c>
      <c r="BN138" s="474">
        <f t="shared" si="96"/>
        <v>0</v>
      </c>
      <c r="BO138" s="474">
        <f t="shared" si="72"/>
        <v>0</v>
      </c>
      <c r="BP138" s="474"/>
      <c r="BQ138" s="474"/>
      <c r="BR138" s="375">
        <f t="shared" si="87"/>
        <v>0</v>
      </c>
      <c r="BS138" s="405"/>
      <c r="BT138" s="474"/>
      <c r="BU138" s="375">
        <f t="shared" si="88"/>
        <v>0</v>
      </c>
      <c r="BV138" s="474"/>
      <c r="BW138" s="474"/>
      <c r="BX138" s="375">
        <f t="shared" si="89"/>
        <v>0</v>
      </c>
      <c r="BY138" s="474"/>
      <c r="BZ138" s="474"/>
      <c r="CA138" s="375">
        <f t="shared" si="90"/>
        <v>0</v>
      </c>
      <c r="CB138" s="474"/>
      <c r="CC138" s="474"/>
      <c r="CD138" s="375">
        <f t="shared" si="91"/>
        <v>0</v>
      </c>
      <c r="CE138" s="474"/>
      <c r="CF138" s="474"/>
      <c r="CG138" s="375">
        <f t="shared" si="92"/>
        <v>0</v>
      </c>
    </row>
    <row r="139" spans="34:85" ht="16.5" thickBot="1">
      <c r="AH139" s="361"/>
      <c r="AI139" s="404"/>
      <c r="AJ139" s="361"/>
      <c r="AK139" s="363"/>
      <c r="AL139" s="364"/>
      <c r="AM139" s="365" t="str">
        <f t="shared" si="79"/>
        <v/>
      </c>
      <c r="AN139" s="366" t="str">
        <f t="shared" si="80"/>
        <v/>
      </c>
      <c r="AO139" s="8" t="str">
        <f t="shared" si="93"/>
        <v/>
      </c>
      <c r="AP139" s="8" t="str">
        <f t="shared" si="94"/>
        <v/>
      </c>
      <c r="AQ139" s="8">
        <f t="shared" si="95"/>
        <v>0</v>
      </c>
      <c r="AR139" s="8" t="str">
        <f t="shared" si="81"/>
        <v/>
      </c>
      <c r="AS139" s="8">
        <f t="shared" si="82"/>
        <v>0</v>
      </c>
      <c r="AT139" s="8" t="str">
        <f t="shared" si="83"/>
        <v/>
      </c>
      <c r="AU139" s="8" t="str">
        <f t="shared" si="84"/>
        <v>0</v>
      </c>
      <c r="AV139" s="8" t="str">
        <f t="shared" si="85"/>
        <v>0</v>
      </c>
      <c r="AW139" s="8" t="str">
        <f t="shared" si="86"/>
        <v/>
      </c>
      <c r="BH139" s="434">
        <v>16</v>
      </c>
      <c r="BM139" s="230">
        <v>3</v>
      </c>
      <c r="BN139" s="474">
        <f t="shared" si="96"/>
        <v>0</v>
      </c>
      <c r="BO139" s="474">
        <f t="shared" si="72"/>
        <v>0</v>
      </c>
      <c r="BP139" s="474"/>
      <c r="BQ139" s="474"/>
      <c r="BR139" s="375">
        <f t="shared" si="87"/>
        <v>0</v>
      </c>
      <c r="BS139" s="405"/>
      <c r="BT139" s="474"/>
      <c r="BU139" s="375">
        <f t="shared" si="88"/>
        <v>0</v>
      </c>
      <c r="BV139" s="474"/>
      <c r="BW139" s="474"/>
      <c r="BX139" s="375">
        <f t="shared" si="89"/>
        <v>0</v>
      </c>
      <c r="BY139" s="474"/>
      <c r="BZ139" s="474"/>
      <c r="CA139" s="375">
        <f t="shared" si="90"/>
        <v>0</v>
      </c>
      <c r="CB139" s="474"/>
      <c r="CC139" s="474"/>
      <c r="CD139" s="375">
        <f t="shared" si="91"/>
        <v>0</v>
      </c>
      <c r="CE139" s="474"/>
      <c r="CF139" s="474"/>
      <c r="CG139" s="375">
        <f t="shared" si="92"/>
        <v>0</v>
      </c>
    </row>
    <row r="140" spans="34:85" ht="16.5" thickBot="1">
      <c r="AH140" s="361"/>
      <c r="AI140" s="404"/>
      <c r="AJ140" s="361"/>
      <c r="AK140" s="363"/>
      <c r="AL140" s="364"/>
      <c r="AM140" s="365" t="str">
        <f t="shared" si="79"/>
        <v/>
      </c>
      <c r="AN140" s="366" t="str">
        <f t="shared" si="80"/>
        <v/>
      </c>
      <c r="AO140" s="8" t="str">
        <f t="shared" si="93"/>
        <v/>
      </c>
      <c r="AP140" s="8" t="str">
        <f t="shared" si="94"/>
        <v/>
      </c>
      <c r="AQ140" s="8">
        <f t="shared" si="95"/>
        <v>0</v>
      </c>
      <c r="AR140" s="8" t="str">
        <f t="shared" si="81"/>
        <v/>
      </c>
      <c r="AS140" s="8">
        <f t="shared" si="82"/>
        <v>0</v>
      </c>
      <c r="AT140" s="8" t="str">
        <f t="shared" si="83"/>
        <v/>
      </c>
      <c r="AU140" s="8" t="str">
        <f t="shared" si="84"/>
        <v>0</v>
      </c>
      <c r="AV140" s="8" t="str">
        <f t="shared" si="85"/>
        <v>0</v>
      </c>
      <c r="AW140" s="8" t="str">
        <f t="shared" si="86"/>
        <v/>
      </c>
      <c r="BH140" s="434">
        <v>16</v>
      </c>
      <c r="BM140" s="230">
        <v>4</v>
      </c>
      <c r="BN140" s="474">
        <f t="shared" si="96"/>
        <v>0</v>
      </c>
      <c r="BO140" s="474">
        <f t="shared" ref="BO140:BO145" si="97">AJ140</f>
        <v>0</v>
      </c>
      <c r="BP140" s="474"/>
      <c r="BQ140" s="474"/>
      <c r="BR140" s="375">
        <f t="shared" si="87"/>
        <v>0</v>
      </c>
      <c r="BS140" s="405"/>
      <c r="BT140" s="474"/>
      <c r="BU140" s="375">
        <f t="shared" si="88"/>
        <v>0</v>
      </c>
      <c r="BV140" s="474"/>
      <c r="BW140" s="474"/>
      <c r="BX140" s="375">
        <f t="shared" si="89"/>
        <v>0</v>
      </c>
      <c r="BY140" s="474"/>
      <c r="BZ140" s="474"/>
      <c r="CA140" s="375">
        <f t="shared" si="90"/>
        <v>0</v>
      </c>
      <c r="CB140" s="474"/>
      <c r="CC140" s="474"/>
      <c r="CD140" s="375">
        <f t="shared" si="91"/>
        <v>0</v>
      </c>
      <c r="CE140" s="474"/>
      <c r="CF140" s="474"/>
      <c r="CG140" s="375">
        <f t="shared" si="92"/>
        <v>0</v>
      </c>
    </row>
    <row r="141" spans="34:85" ht="16.5" thickBot="1">
      <c r="AH141" s="361"/>
      <c r="AI141" s="404"/>
      <c r="AJ141" s="361"/>
      <c r="AK141" s="363"/>
      <c r="AL141" s="364"/>
      <c r="AM141" s="365" t="str">
        <f t="shared" si="79"/>
        <v/>
      </c>
      <c r="AN141" s="366" t="str">
        <f t="shared" si="80"/>
        <v/>
      </c>
      <c r="AO141" s="8" t="str">
        <f t="shared" si="93"/>
        <v/>
      </c>
      <c r="AP141" s="8" t="str">
        <f t="shared" si="94"/>
        <v/>
      </c>
      <c r="AQ141" s="8">
        <f t="shared" si="95"/>
        <v>0</v>
      </c>
      <c r="AR141" s="8" t="str">
        <f t="shared" si="81"/>
        <v/>
      </c>
      <c r="AS141" s="8">
        <f t="shared" si="82"/>
        <v>0</v>
      </c>
      <c r="AT141" s="8" t="str">
        <f t="shared" si="83"/>
        <v/>
      </c>
      <c r="AU141" s="8" t="str">
        <f t="shared" si="84"/>
        <v>0</v>
      </c>
      <c r="AV141" s="8" t="str">
        <f t="shared" si="85"/>
        <v>0</v>
      </c>
      <c r="AW141" s="8" t="str">
        <f t="shared" si="86"/>
        <v/>
      </c>
      <c r="BH141" s="434">
        <v>16</v>
      </c>
      <c r="BM141" s="230">
        <v>5</v>
      </c>
      <c r="BN141" s="474">
        <f t="shared" si="96"/>
        <v>0</v>
      </c>
      <c r="BO141" s="474">
        <f t="shared" si="97"/>
        <v>0</v>
      </c>
      <c r="BP141" s="474"/>
      <c r="BQ141" s="474"/>
      <c r="BR141" s="375">
        <f t="shared" si="87"/>
        <v>0</v>
      </c>
      <c r="BS141" s="405"/>
      <c r="BT141" s="474"/>
      <c r="BU141" s="375">
        <f t="shared" si="88"/>
        <v>0</v>
      </c>
      <c r="BV141" s="474"/>
      <c r="BW141" s="474"/>
      <c r="BX141" s="375">
        <f t="shared" si="89"/>
        <v>0</v>
      </c>
      <c r="BY141" s="474"/>
      <c r="BZ141" s="474"/>
      <c r="CA141" s="375">
        <f t="shared" si="90"/>
        <v>0</v>
      </c>
      <c r="CB141" s="474"/>
      <c r="CC141" s="474"/>
      <c r="CD141" s="375">
        <f t="shared" si="91"/>
        <v>0</v>
      </c>
      <c r="CE141" s="474"/>
      <c r="CF141" s="474"/>
      <c r="CG141" s="375">
        <f t="shared" si="92"/>
        <v>0</v>
      </c>
    </row>
    <row r="142" spans="34:85" ht="16.5" thickBot="1">
      <c r="AH142" s="361"/>
      <c r="AI142" s="404"/>
      <c r="AJ142" s="361"/>
      <c r="AK142" s="363"/>
      <c r="AL142" s="364"/>
      <c r="AM142" s="365" t="str">
        <f t="shared" si="79"/>
        <v/>
      </c>
      <c r="AN142" s="366" t="str">
        <f t="shared" si="80"/>
        <v/>
      </c>
      <c r="AO142" s="8" t="str">
        <f t="shared" si="93"/>
        <v/>
      </c>
      <c r="AP142" s="8" t="str">
        <f t="shared" si="94"/>
        <v/>
      </c>
      <c r="AQ142" s="8">
        <f t="shared" si="95"/>
        <v>0</v>
      </c>
      <c r="AR142" s="8" t="str">
        <f t="shared" si="81"/>
        <v/>
      </c>
      <c r="AS142" s="8">
        <f t="shared" si="82"/>
        <v>0</v>
      </c>
      <c r="AT142" s="8" t="str">
        <f t="shared" si="83"/>
        <v/>
      </c>
      <c r="AU142" s="8" t="str">
        <f t="shared" si="84"/>
        <v>0</v>
      </c>
      <c r="AV142" s="8" t="str">
        <f t="shared" si="85"/>
        <v>0</v>
      </c>
      <c r="AW142" s="8" t="str">
        <f t="shared" si="86"/>
        <v/>
      </c>
      <c r="BH142" s="434">
        <v>16</v>
      </c>
      <c r="BM142" s="230">
        <v>6</v>
      </c>
      <c r="BN142" s="474">
        <f t="shared" si="96"/>
        <v>0</v>
      </c>
      <c r="BO142" s="474">
        <f t="shared" si="97"/>
        <v>0</v>
      </c>
      <c r="BP142" s="474"/>
      <c r="BQ142" s="474"/>
      <c r="BR142" s="375">
        <f t="shared" si="87"/>
        <v>0</v>
      </c>
      <c r="BS142" s="405"/>
      <c r="BT142" s="474"/>
      <c r="BU142" s="375">
        <f t="shared" si="88"/>
        <v>0</v>
      </c>
      <c r="BV142" s="474"/>
      <c r="BW142" s="474"/>
      <c r="BX142" s="375">
        <f t="shared" si="89"/>
        <v>0</v>
      </c>
      <c r="BY142" s="474"/>
      <c r="BZ142" s="474"/>
      <c r="CA142" s="375">
        <f t="shared" si="90"/>
        <v>0</v>
      </c>
      <c r="CB142" s="474"/>
      <c r="CC142" s="474"/>
      <c r="CD142" s="375">
        <f t="shared" si="91"/>
        <v>0</v>
      </c>
      <c r="CE142" s="474"/>
      <c r="CF142" s="474"/>
      <c r="CG142" s="375">
        <f t="shared" si="92"/>
        <v>0</v>
      </c>
    </row>
    <row r="143" spans="34:85" ht="16.5" thickBot="1">
      <c r="AH143" s="361"/>
      <c r="AI143" s="404"/>
      <c r="AJ143" s="361"/>
      <c r="AK143" s="363"/>
      <c r="AL143" s="364"/>
      <c r="AM143" s="365" t="str">
        <f t="shared" si="79"/>
        <v/>
      </c>
      <c r="AN143" s="366" t="str">
        <f t="shared" si="80"/>
        <v/>
      </c>
      <c r="AO143" s="8" t="str">
        <f t="shared" si="93"/>
        <v/>
      </c>
      <c r="AP143" s="8" t="str">
        <f t="shared" si="94"/>
        <v/>
      </c>
      <c r="AQ143" s="8">
        <f t="shared" si="95"/>
        <v>0</v>
      </c>
      <c r="AR143" s="8" t="str">
        <f t="shared" si="81"/>
        <v/>
      </c>
      <c r="AS143" s="8">
        <f t="shared" si="82"/>
        <v>0</v>
      </c>
      <c r="AT143" s="8" t="str">
        <f t="shared" si="83"/>
        <v/>
      </c>
      <c r="AU143" s="8" t="str">
        <f t="shared" si="84"/>
        <v>0</v>
      </c>
      <c r="AV143" s="8" t="str">
        <f t="shared" si="85"/>
        <v>0</v>
      </c>
      <c r="AW143" s="8" t="str">
        <f t="shared" si="86"/>
        <v/>
      </c>
      <c r="BH143" s="434">
        <v>16</v>
      </c>
      <c r="BM143" s="230">
        <v>7</v>
      </c>
      <c r="BN143" s="474">
        <f t="shared" si="96"/>
        <v>0</v>
      </c>
      <c r="BO143" s="474">
        <f t="shared" si="97"/>
        <v>0</v>
      </c>
      <c r="BP143" s="474"/>
      <c r="BQ143" s="474"/>
      <c r="BR143" s="375">
        <f t="shared" si="87"/>
        <v>0</v>
      </c>
      <c r="BS143" s="405"/>
      <c r="BT143" s="474"/>
      <c r="BU143" s="375">
        <f t="shared" si="88"/>
        <v>0</v>
      </c>
      <c r="BV143" s="474"/>
      <c r="BW143" s="474"/>
      <c r="BX143" s="375">
        <f t="shared" si="89"/>
        <v>0</v>
      </c>
      <c r="BY143" s="474"/>
      <c r="BZ143" s="474"/>
      <c r="CA143" s="375">
        <f t="shared" si="90"/>
        <v>0</v>
      </c>
      <c r="CB143" s="474"/>
      <c r="CC143" s="474"/>
      <c r="CD143" s="375">
        <f t="shared" si="91"/>
        <v>0</v>
      </c>
      <c r="CE143" s="474"/>
      <c r="CF143" s="474"/>
      <c r="CG143" s="375">
        <f t="shared" si="92"/>
        <v>0</v>
      </c>
    </row>
    <row r="144" spans="34:85" ht="16.5" thickBot="1">
      <c r="AH144" s="361"/>
      <c r="AI144" s="404"/>
      <c r="AJ144" s="361"/>
      <c r="AK144" s="363"/>
      <c r="AL144" s="364"/>
      <c r="AM144" s="365" t="str">
        <f t="shared" si="79"/>
        <v/>
      </c>
      <c r="AN144" s="366" t="str">
        <f t="shared" si="80"/>
        <v/>
      </c>
      <c r="AO144" s="8" t="str">
        <f t="shared" si="93"/>
        <v/>
      </c>
      <c r="AP144" s="8" t="str">
        <f t="shared" si="94"/>
        <v/>
      </c>
      <c r="AQ144" s="8">
        <f t="shared" si="95"/>
        <v>0</v>
      </c>
      <c r="AR144" s="8" t="str">
        <f t="shared" si="81"/>
        <v/>
      </c>
      <c r="AS144" s="8">
        <f t="shared" si="82"/>
        <v>0</v>
      </c>
      <c r="AT144" s="8" t="str">
        <f t="shared" si="83"/>
        <v/>
      </c>
      <c r="AU144" s="8" t="str">
        <f t="shared" si="84"/>
        <v>0</v>
      </c>
      <c r="AV144" s="8" t="str">
        <f t="shared" si="85"/>
        <v>0</v>
      </c>
      <c r="AW144" s="8" t="str">
        <f t="shared" si="86"/>
        <v/>
      </c>
      <c r="BH144" s="434">
        <v>16</v>
      </c>
      <c r="BM144" s="230">
        <v>8</v>
      </c>
      <c r="BN144" s="474">
        <f t="shared" si="96"/>
        <v>0</v>
      </c>
      <c r="BO144" s="474">
        <f t="shared" si="97"/>
        <v>0</v>
      </c>
      <c r="BP144" s="474"/>
      <c r="BQ144" s="474"/>
      <c r="BR144" s="375">
        <f t="shared" si="87"/>
        <v>0</v>
      </c>
      <c r="BS144" s="405"/>
      <c r="BT144" s="474"/>
      <c r="BU144" s="375">
        <f t="shared" si="88"/>
        <v>0</v>
      </c>
      <c r="BV144" s="474"/>
      <c r="BW144" s="474"/>
      <c r="BX144" s="375">
        <f t="shared" si="89"/>
        <v>0</v>
      </c>
      <c r="BY144" s="474"/>
      <c r="BZ144" s="474"/>
      <c r="CA144" s="375">
        <f t="shared" si="90"/>
        <v>0</v>
      </c>
      <c r="CB144" s="474"/>
      <c r="CC144" s="474"/>
      <c r="CD144" s="375">
        <f t="shared" si="91"/>
        <v>0</v>
      </c>
      <c r="CE144" s="474"/>
      <c r="CF144" s="474"/>
      <c r="CG144" s="375">
        <f t="shared" si="92"/>
        <v>0</v>
      </c>
    </row>
    <row r="145" spans="34:85" ht="16.5" thickBot="1">
      <c r="AH145" s="361"/>
      <c r="AI145" s="435"/>
      <c r="AJ145" s="361"/>
      <c r="AK145" s="363"/>
      <c r="AL145" s="364"/>
      <c r="AM145" s="365" t="str">
        <f t="shared" si="79"/>
        <v/>
      </c>
      <c r="AN145" s="366" t="str">
        <f t="shared" si="80"/>
        <v/>
      </c>
      <c r="AO145" s="8" t="str">
        <f t="shared" si="93"/>
        <v/>
      </c>
      <c r="AP145" s="8" t="str">
        <f t="shared" si="94"/>
        <v/>
      </c>
      <c r="AQ145" s="8">
        <f t="shared" si="95"/>
        <v>0</v>
      </c>
      <c r="AR145" s="8" t="str">
        <f t="shared" si="81"/>
        <v/>
      </c>
      <c r="AS145" s="8">
        <f t="shared" si="82"/>
        <v>0</v>
      </c>
      <c r="AT145" s="8" t="str">
        <f t="shared" si="83"/>
        <v/>
      </c>
      <c r="AU145" s="8" t="str">
        <f t="shared" si="84"/>
        <v>0</v>
      </c>
      <c r="AV145" s="8" t="str">
        <f t="shared" si="85"/>
        <v>0</v>
      </c>
      <c r="AW145" s="8" t="str">
        <f t="shared" si="86"/>
        <v/>
      </c>
      <c r="BH145" s="434">
        <v>16</v>
      </c>
      <c r="BM145" s="406">
        <v>9</v>
      </c>
      <c r="BN145" s="474">
        <f t="shared" si="96"/>
        <v>0</v>
      </c>
      <c r="BO145" s="474">
        <f t="shared" si="97"/>
        <v>0</v>
      </c>
      <c r="BP145" s="474"/>
      <c r="BQ145" s="474"/>
      <c r="BR145" s="375">
        <f t="shared" si="87"/>
        <v>0</v>
      </c>
      <c r="BS145" s="405"/>
      <c r="BT145" s="474"/>
      <c r="BU145" s="375">
        <f t="shared" si="88"/>
        <v>0</v>
      </c>
      <c r="BV145" s="474"/>
      <c r="BW145" s="474"/>
      <c r="BX145" s="375">
        <f t="shared" si="89"/>
        <v>0</v>
      </c>
      <c r="BY145" s="474"/>
      <c r="BZ145" s="474"/>
      <c r="CA145" s="375">
        <f t="shared" si="90"/>
        <v>0</v>
      </c>
      <c r="CB145" s="474"/>
      <c r="CC145" s="474"/>
      <c r="CD145" s="375">
        <f t="shared" si="91"/>
        <v>0</v>
      </c>
      <c r="CE145" s="474"/>
      <c r="CF145" s="474"/>
      <c r="CG145" s="375">
        <f t="shared" si="92"/>
        <v>0</v>
      </c>
    </row>
    <row r="146" spans="34:85" ht="16.5" customHeight="1" thickBot="1">
      <c r="AH146" s="361"/>
      <c r="AI146" s="404"/>
      <c r="AJ146" s="361"/>
      <c r="AK146" s="363"/>
      <c r="AL146" s="364"/>
      <c r="AM146" s="365" t="str">
        <f t="shared" si="79"/>
        <v/>
      </c>
      <c r="AN146" s="366" t="str">
        <f t="shared" si="80"/>
        <v/>
      </c>
      <c r="AO146" s="8" t="str">
        <f t="shared" si="93"/>
        <v/>
      </c>
      <c r="AP146" s="8" t="str">
        <f t="shared" si="94"/>
        <v/>
      </c>
      <c r="AQ146" s="8">
        <f t="shared" si="95"/>
        <v>0</v>
      </c>
      <c r="AR146" s="8" t="str">
        <f t="shared" si="81"/>
        <v/>
      </c>
      <c r="AS146" s="8">
        <f t="shared" si="82"/>
        <v>0</v>
      </c>
      <c r="AT146" s="8" t="str">
        <f t="shared" si="83"/>
        <v/>
      </c>
      <c r="AU146" s="8" t="str">
        <f t="shared" si="84"/>
        <v>0</v>
      </c>
      <c r="AV146" s="8" t="str">
        <f t="shared" si="85"/>
        <v>0</v>
      </c>
      <c r="AW146" s="8" t="str">
        <f t="shared" si="86"/>
        <v/>
      </c>
      <c r="BH146" s="434">
        <v>17</v>
      </c>
      <c r="BM146" s="230">
        <v>1</v>
      </c>
      <c r="BN146" s="374">
        <f>AH146</f>
        <v>0</v>
      </c>
      <c r="BO146" s="374">
        <f>AI146</f>
        <v>0</v>
      </c>
      <c r="BP146" s="374"/>
      <c r="BQ146" s="374"/>
      <c r="BR146" s="375">
        <f t="shared" si="87"/>
        <v>0</v>
      </c>
      <c r="BS146" s="376"/>
      <c r="BT146" s="374"/>
      <c r="BU146" s="375">
        <f t="shared" si="88"/>
        <v>0</v>
      </c>
      <c r="BV146" s="374"/>
      <c r="BW146" s="374"/>
      <c r="BX146" s="375">
        <f t="shared" si="89"/>
        <v>0</v>
      </c>
      <c r="BY146" s="374"/>
      <c r="BZ146" s="374"/>
      <c r="CA146" s="375">
        <f t="shared" si="90"/>
        <v>0</v>
      </c>
      <c r="CB146" s="374"/>
      <c r="CC146" s="374"/>
      <c r="CD146" s="375">
        <f t="shared" si="91"/>
        <v>0</v>
      </c>
      <c r="CE146" s="374"/>
      <c r="CF146" s="374"/>
      <c r="CG146" s="375">
        <f t="shared" si="92"/>
        <v>0</v>
      </c>
    </row>
    <row r="147" spans="34:85" ht="16.5" thickBot="1">
      <c r="AH147" s="361"/>
      <c r="AI147" s="404"/>
      <c r="AJ147" s="361"/>
      <c r="AK147" s="363"/>
      <c r="AL147" s="364"/>
      <c r="AM147" s="365" t="str">
        <f t="shared" si="79"/>
        <v/>
      </c>
      <c r="AN147" s="366" t="str">
        <f t="shared" si="80"/>
        <v/>
      </c>
      <c r="AO147" s="8" t="str">
        <f t="shared" si="93"/>
        <v/>
      </c>
      <c r="AP147" s="8" t="str">
        <f t="shared" si="94"/>
        <v/>
      </c>
      <c r="AQ147" s="8">
        <f t="shared" si="95"/>
        <v>0</v>
      </c>
      <c r="AR147" s="8" t="str">
        <f t="shared" si="81"/>
        <v/>
      </c>
      <c r="AS147" s="8">
        <f t="shared" si="82"/>
        <v>0</v>
      </c>
      <c r="AT147" s="8" t="str">
        <f t="shared" si="83"/>
        <v/>
      </c>
      <c r="AU147" s="8" t="str">
        <f t="shared" si="84"/>
        <v>0</v>
      </c>
      <c r="AV147" s="8" t="str">
        <f t="shared" si="85"/>
        <v>0</v>
      </c>
      <c r="AW147" s="8" t="str">
        <f t="shared" si="86"/>
        <v/>
      </c>
      <c r="BH147" s="434">
        <v>17</v>
      </c>
      <c r="BM147" s="230">
        <v>2</v>
      </c>
      <c r="BN147" s="374">
        <f t="shared" ref="BN147:BO154" si="98">AH147</f>
        <v>0</v>
      </c>
      <c r="BO147" s="374">
        <f t="shared" si="98"/>
        <v>0</v>
      </c>
      <c r="BP147" s="374"/>
      <c r="BQ147" s="374"/>
      <c r="BR147" s="375">
        <f t="shared" si="87"/>
        <v>0</v>
      </c>
      <c r="BS147" s="376"/>
      <c r="BT147" s="374"/>
      <c r="BU147" s="375">
        <f t="shared" si="88"/>
        <v>0</v>
      </c>
      <c r="BV147" s="374"/>
      <c r="BW147" s="374"/>
      <c r="BX147" s="375">
        <f t="shared" si="89"/>
        <v>0</v>
      </c>
      <c r="BY147" s="374"/>
      <c r="BZ147" s="374"/>
      <c r="CA147" s="375">
        <f t="shared" si="90"/>
        <v>0</v>
      </c>
      <c r="CB147" s="374"/>
      <c r="CC147" s="374"/>
      <c r="CD147" s="375">
        <f t="shared" si="91"/>
        <v>0</v>
      </c>
      <c r="CE147" s="374"/>
      <c r="CF147" s="374"/>
      <c r="CG147" s="375">
        <f t="shared" si="92"/>
        <v>0</v>
      </c>
    </row>
    <row r="148" spans="34:85" ht="16.5" thickBot="1">
      <c r="AH148" s="361"/>
      <c r="AI148" s="404"/>
      <c r="AJ148" s="361"/>
      <c r="AK148" s="363"/>
      <c r="AL148" s="364"/>
      <c r="AM148" s="365" t="str">
        <f t="shared" si="79"/>
        <v/>
      </c>
      <c r="AN148" s="366" t="str">
        <f t="shared" si="80"/>
        <v/>
      </c>
      <c r="AO148" s="8" t="str">
        <f t="shared" si="93"/>
        <v/>
      </c>
      <c r="AP148" s="8" t="str">
        <f t="shared" si="94"/>
        <v/>
      </c>
      <c r="AQ148" s="8">
        <f t="shared" si="95"/>
        <v>0</v>
      </c>
      <c r="AR148" s="8" t="str">
        <f t="shared" si="81"/>
        <v/>
      </c>
      <c r="AS148" s="8">
        <f t="shared" si="82"/>
        <v>0</v>
      </c>
      <c r="AT148" s="8" t="str">
        <f t="shared" si="83"/>
        <v/>
      </c>
      <c r="AU148" s="8" t="str">
        <f t="shared" si="84"/>
        <v>0</v>
      </c>
      <c r="AV148" s="8" t="str">
        <f t="shared" si="85"/>
        <v>0</v>
      </c>
      <c r="AW148" s="8" t="str">
        <f t="shared" si="86"/>
        <v/>
      </c>
      <c r="BH148" s="434">
        <v>17</v>
      </c>
      <c r="BM148" s="230">
        <v>3</v>
      </c>
      <c r="BN148" s="374">
        <f t="shared" si="98"/>
        <v>0</v>
      </c>
      <c r="BO148" s="374">
        <f t="shared" si="98"/>
        <v>0</v>
      </c>
      <c r="BP148" s="374"/>
      <c r="BQ148" s="374"/>
      <c r="BR148" s="375">
        <f t="shared" si="87"/>
        <v>0</v>
      </c>
      <c r="BS148" s="376"/>
      <c r="BT148" s="374"/>
      <c r="BU148" s="375">
        <f t="shared" si="88"/>
        <v>0</v>
      </c>
      <c r="BV148" s="374"/>
      <c r="BW148" s="374"/>
      <c r="BX148" s="375">
        <f t="shared" si="89"/>
        <v>0</v>
      </c>
      <c r="BY148" s="374"/>
      <c r="BZ148" s="374"/>
      <c r="CA148" s="375">
        <f t="shared" si="90"/>
        <v>0</v>
      </c>
      <c r="CB148" s="374"/>
      <c r="CC148" s="374"/>
      <c r="CD148" s="375">
        <f t="shared" si="91"/>
        <v>0</v>
      </c>
      <c r="CE148" s="374"/>
      <c r="CF148" s="374"/>
      <c r="CG148" s="375">
        <f t="shared" si="92"/>
        <v>0</v>
      </c>
    </row>
    <row r="149" spans="34:85" ht="16.5" thickBot="1">
      <c r="AH149" s="361"/>
      <c r="AI149" s="404"/>
      <c r="AJ149" s="361"/>
      <c r="AK149" s="363"/>
      <c r="AL149" s="364"/>
      <c r="AM149" s="365" t="str">
        <f t="shared" si="79"/>
        <v/>
      </c>
      <c r="AN149" s="366" t="str">
        <f t="shared" si="80"/>
        <v/>
      </c>
      <c r="AO149" s="8" t="str">
        <f t="shared" si="93"/>
        <v/>
      </c>
      <c r="AP149" s="8" t="str">
        <f t="shared" si="94"/>
        <v/>
      </c>
      <c r="AQ149" s="8">
        <f t="shared" si="95"/>
        <v>0</v>
      </c>
      <c r="AR149" s="8" t="str">
        <f t="shared" si="81"/>
        <v/>
      </c>
      <c r="AS149" s="8">
        <f t="shared" si="82"/>
        <v>0</v>
      </c>
      <c r="AT149" s="8" t="str">
        <f t="shared" si="83"/>
        <v/>
      </c>
      <c r="AU149" s="8" t="str">
        <f t="shared" si="84"/>
        <v>0</v>
      </c>
      <c r="AV149" s="8" t="str">
        <f t="shared" si="85"/>
        <v>0</v>
      </c>
      <c r="AW149" s="8" t="str">
        <f t="shared" si="86"/>
        <v/>
      </c>
      <c r="BH149" s="434">
        <v>17</v>
      </c>
      <c r="BM149" s="230">
        <v>4</v>
      </c>
      <c r="BN149" s="374">
        <f t="shared" si="98"/>
        <v>0</v>
      </c>
      <c r="BO149" s="374">
        <f t="shared" si="98"/>
        <v>0</v>
      </c>
      <c r="BP149" s="374"/>
      <c r="BQ149" s="374"/>
      <c r="BR149" s="375">
        <f t="shared" si="87"/>
        <v>0</v>
      </c>
      <c r="BS149" s="376"/>
      <c r="BT149" s="374"/>
      <c r="BU149" s="375">
        <f t="shared" si="88"/>
        <v>0</v>
      </c>
      <c r="BV149" s="374"/>
      <c r="BW149" s="374"/>
      <c r="BX149" s="375">
        <f t="shared" si="89"/>
        <v>0</v>
      </c>
      <c r="BY149" s="374"/>
      <c r="BZ149" s="374"/>
      <c r="CA149" s="375">
        <f t="shared" si="90"/>
        <v>0</v>
      </c>
      <c r="CB149" s="374"/>
      <c r="CC149" s="374"/>
      <c r="CD149" s="375">
        <f t="shared" si="91"/>
        <v>0</v>
      </c>
      <c r="CE149" s="374"/>
      <c r="CF149" s="374"/>
      <c r="CG149" s="375">
        <f t="shared" si="92"/>
        <v>0</v>
      </c>
    </row>
    <row r="150" spans="34:85" ht="16.5" thickBot="1">
      <c r="AH150" s="361"/>
      <c r="AI150" s="404"/>
      <c r="AJ150" s="361"/>
      <c r="AK150" s="363"/>
      <c r="AL150" s="364"/>
      <c r="AM150" s="365" t="str">
        <f t="shared" si="79"/>
        <v/>
      </c>
      <c r="AN150" s="366" t="str">
        <f t="shared" si="80"/>
        <v/>
      </c>
      <c r="AO150" s="8" t="str">
        <f t="shared" si="93"/>
        <v/>
      </c>
      <c r="AP150" s="8" t="str">
        <f t="shared" si="94"/>
        <v/>
      </c>
      <c r="AQ150" s="8">
        <f t="shared" si="95"/>
        <v>0</v>
      </c>
      <c r="AR150" s="8" t="str">
        <f t="shared" si="81"/>
        <v/>
      </c>
      <c r="AS150" s="8">
        <f t="shared" si="82"/>
        <v>0</v>
      </c>
      <c r="AT150" s="8" t="str">
        <f t="shared" si="83"/>
        <v/>
      </c>
      <c r="AU150" s="8" t="str">
        <f t="shared" si="84"/>
        <v>0</v>
      </c>
      <c r="AV150" s="8" t="str">
        <f t="shared" si="85"/>
        <v>0</v>
      </c>
      <c r="AW150" s="8" t="str">
        <f t="shared" si="86"/>
        <v/>
      </c>
      <c r="BH150" s="434">
        <v>17</v>
      </c>
      <c r="BM150" s="230">
        <v>5</v>
      </c>
      <c r="BN150" s="374">
        <f t="shared" si="98"/>
        <v>0</v>
      </c>
      <c r="BO150" s="374">
        <f t="shared" si="98"/>
        <v>0</v>
      </c>
      <c r="BP150" s="374"/>
      <c r="BQ150" s="374"/>
      <c r="BR150" s="375">
        <f t="shared" si="87"/>
        <v>0</v>
      </c>
      <c r="BS150" s="376"/>
      <c r="BT150" s="374"/>
      <c r="BU150" s="375">
        <f t="shared" si="88"/>
        <v>0</v>
      </c>
      <c r="BV150" s="374"/>
      <c r="BW150" s="374"/>
      <c r="BX150" s="375">
        <f t="shared" si="89"/>
        <v>0</v>
      </c>
      <c r="BY150" s="374"/>
      <c r="BZ150" s="374"/>
      <c r="CA150" s="375">
        <f t="shared" si="90"/>
        <v>0</v>
      </c>
      <c r="CB150" s="374"/>
      <c r="CC150" s="374"/>
      <c r="CD150" s="375">
        <f t="shared" si="91"/>
        <v>0</v>
      </c>
      <c r="CE150" s="374"/>
      <c r="CF150" s="374"/>
      <c r="CG150" s="375">
        <f t="shared" si="92"/>
        <v>0</v>
      </c>
    </row>
    <row r="151" spans="34:85" ht="16.5" thickBot="1">
      <c r="AH151" s="361"/>
      <c r="AI151" s="404"/>
      <c r="AJ151" s="361"/>
      <c r="AK151" s="363"/>
      <c r="AL151" s="364"/>
      <c r="AM151" s="365" t="str">
        <f t="shared" si="79"/>
        <v/>
      </c>
      <c r="AN151" s="366" t="str">
        <f t="shared" si="80"/>
        <v/>
      </c>
      <c r="AO151" s="8" t="str">
        <f t="shared" si="93"/>
        <v/>
      </c>
      <c r="AP151" s="8" t="str">
        <f t="shared" si="94"/>
        <v/>
      </c>
      <c r="AQ151" s="8">
        <f t="shared" si="95"/>
        <v>0</v>
      </c>
      <c r="AR151" s="8" t="str">
        <f t="shared" si="81"/>
        <v/>
      </c>
      <c r="AS151" s="8">
        <f t="shared" si="82"/>
        <v>0</v>
      </c>
      <c r="AT151" s="8" t="str">
        <f t="shared" si="83"/>
        <v/>
      </c>
      <c r="AU151" s="8" t="str">
        <f t="shared" si="84"/>
        <v>0</v>
      </c>
      <c r="AV151" s="8" t="str">
        <f t="shared" si="85"/>
        <v>0</v>
      </c>
      <c r="AW151" s="8" t="str">
        <f t="shared" si="86"/>
        <v/>
      </c>
      <c r="BH151" s="434">
        <v>17</v>
      </c>
      <c r="BM151" s="230">
        <v>6</v>
      </c>
      <c r="BN151" s="374">
        <f t="shared" si="98"/>
        <v>0</v>
      </c>
      <c r="BO151" s="374">
        <f t="shared" si="98"/>
        <v>0</v>
      </c>
      <c r="BP151" s="374"/>
      <c r="BQ151" s="374"/>
      <c r="BR151" s="375">
        <f t="shared" si="87"/>
        <v>0</v>
      </c>
      <c r="BS151" s="376"/>
      <c r="BT151" s="374"/>
      <c r="BU151" s="375">
        <f t="shared" si="88"/>
        <v>0</v>
      </c>
      <c r="BV151" s="374"/>
      <c r="BW151" s="374"/>
      <c r="BX151" s="375">
        <f t="shared" si="89"/>
        <v>0</v>
      </c>
      <c r="BY151" s="374"/>
      <c r="BZ151" s="374"/>
      <c r="CA151" s="375">
        <f t="shared" si="90"/>
        <v>0</v>
      </c>
      <c r="CB151" s="374"/>
      <c r="CC151" s="374"/>
      <c r="CD151" s="375">
        <f t="shared" si="91"/>
        <v>0</v>
      </c>
      <c r="CE151" s="374"/>
      <c r="CF151" s="374"/>
      <c r="CG151" s="375">
        <f t="shared" si="92"/>
        <v>0</v>
      </c>
    </row>
    <row r="152" spans="34:85" ht="16.5" thickBot="1">
      <c r="AH152" s="361"/>
      <c r="AI152" s="404"/>
      <c r="AJ152" s="361"/>
      <c r="AK152" s="363"/>
      <c r="AL152" s="364"/>
      <c r="AM152" s="365" t="str">
        <f t="shared" si="79"/>
        <v/>
      </c>
      <c r="AN152" s="366" t="str">
        <f t="shared" si="80"/>
        <v/>
      </c>
      <c r="AO152" s="8" t="str">
        <f t="shared" si="93"/>
        <v/>
      </c>
      <c r="AP152" s="8" t="str">
        <f t="shared" si="94"/>
        <v/>
      </c>
      <c r="AQ152" s="8">
        <f t="shared" si="95"/>
        <v>0</v>
      </c>
      <c r="AR152" s="8" t="str">
        <f t="shared" si="81"/>
        <v/>
      </c>
      <c r="AS152" s="8">
        <f t="shared" si="82"/>
        <v>0</v>
      </c>
      <c r="AT152" s="8" t="str">
        <f t="shared" si="83"/>
        <v/>
      </c>
      <c r="AU152" s="8" t="str">
        <f t="shared" si="84"/>
        <v>0</v>
      </c>
      <c r="AV152" s="8" t="str">
        <f t="shared" si="85"/>
        <v>0</v>
      </c>
      <c r="AW152" s="8" t="str">
        <f t="shared" si="86"/>
        <v/>
      </c>
      <c r="BH152" s="434">
        <v>17</v>
      </c>
      <c r="BM152" s="230">
        <v>7</v>
      </c>
      <c r="BN152" s="374">
        <f t="shared" si="98"/>
        <v>0</v>
      </c>
      <c r="BO152" s="374">
        <f t="shared" si="98"/>
        <v>0</v>
      </c>
      <c r="BP152" s="374"/>
      <c r="BQ152" s="374"/>
      <c r="BR152" s="375">
        <f t="shared" si="87"/>
        <v>0</v>
      </c>
      <c r="BS152" s="376"/>
      <c r="BT152" s="374"/>
      <c r="BU152" s="375">
        <f t="shared" si="88"/>
        <v>0</v>
      </c>
      <c r="BV152" s="374"/>
      <c r="BW152" s="374"/>
      <c r="BX152" s="375">
        <f t="shared" si="89"/>
        <v>0</v>
      </c>
      <c r="BY152" s="374"/>
      <c r="BZ152" s="374"/>
      <c r="CA152" s="375">
        <f t="shared" si="90"/>
        <v>0</v>
      </c>
      <c r="CB152" s="374"/>
      <c r="CC152" s="374"/>
      <c r="CD152" s="375">
        <f t="shared" si="91"/>
        <v>0</v>
      </c>
      <c r="CE152" s="374"/>
      <c r="CF152" s="374"/>
      <c r="CG152" s="375">
        <f t="shared" si="92"/>
        <v>0</v>
      </c>
    </row>
    <row r="153" spans="34:85" ht="16.5" thickBot="1">
      <c r="AH153" s="361"/>
      <c r="AI153" s="404"/>
      <c r="AJ153" s="361"/>
      <c r="AK153" s="363"/>
      <c r="AL153" s="364"/>
      <c r="AM153" s="365" t="str">
        <f t="shared" si="79"/>
        <v/>
      </c>
      <c r="AN153" s="366" t="str">
        <f t="shared" si="80"/>
        <v/>
      </c>
      <c r="AO153" s="8" t="str">
        <f t="shared" si="93"/>
        <v/>
      </c>
      <c r="AP153" s="8" t="str">
        <f t="shared" si="94"/>
        <v/>
      </c>
      <c r="AQ153" s="8">
        <f t="shared" si="95"/>
        <v>0</v>
      </c>
      <c r="AR153" s="8" t="str">
        <f t="shared" si="81"/>
        <v/>
      </c>
      <c r="AS153" s="8">
        <f t="shared" si="82"/>
        <v>0</v>
      </c>
      <c r="AT153" s="8" t="str">
        <f t="shared" si="83"/>
        <v/>
      </c>
      <c r="AU153" s="8" t="str">
        <f t="shared" si="84"/>
        <v>0</v>
      </c>
      <c r="AV153" s="8" t="str">
        <f t="shared" si="85"/>
        <v>0</v>
      </c>
      <c r="AW153" s="8" t="str">
        <f t="shared" si="86"/>
        <v/>
      </c>
      <c r="BH153" s="434">
        <v>17</v>
      </c>
      <c r="BM153" s="230">
        <v>8</v>
      </c>
      <c r="BN153" s="374">
        <f t="shared" si="98"/>
        <v>0</v>
      </c>
      <c r="BO153" s="374">
        <f t="shared" si="98"/>
        <v>0</v>
      </c>
      <c r="BP153" s="374"/>
      <c r="BQ153" s="374"/>
      <c r="BR153" s="375">
        <f t="shared" si="87"/>
        <v>0</v>
      </c>
      <c r="BS153" s="376"/>
      <c r="BT153" s="374"/>
      <c r="BU153" s="375">
        <f t="shared" si="88"/>
        <v>0</v>
      </c>
      <c r="BV153" s="374"/>
      <c r="BW153" s="374"/>
      <c r="BX153" s="375">
        <f t="shared" si="89"/>
        <v>0</v>
      </c>
      <c r="BY153" s="374"/>
      <c r="BZ153" s="374"/>
      <c r="CA153" s="375">
        <f t="shared" si="90"/>
        <v>0</v>
      </c>
      <c r="CB153" s="374"/>
      <c r="CC153" s="374"/>
      <c r="CD153" s="375">
        <f t="shared" si="91"/>
        <v>0</v>
      </c>
      <c r="CE153" s="374"/>
      <c r="CF153" s="374"/>
      <c r="CG153" s="375">
        <f t="shared" si="92"/>
        <v>0</v>
      </c>
    </row>
    <row r="154" spans="34:85" ht="16.5" thickBot="1">
      <c r="AH154" s="361"/>
      <c r="AI154" s="404"/>
      <c r="AJ154" s="361"/>
      <c r="AK154" s="363"/>
      <c r="AL154" s="364"/>
      <c r="AM154" s="365" t="str">
        <f t="shared" si="79"/>
        <v/>
      </c>
      <c r="AN154" s="366" t="str">
        <f t="shared" si="80"/>
        <v/>
      </c>
      <c r="AO154" s="8" t="str">
        <f t="shared" si="93"/>
        <v/>
      </c>
      <c r="AP154" s="8" t="str">
        <f t="shared" si="94"/>
        <v/>
      </c>
      <c r="AQ154" s="8">
        <f t="shared" si="95"/>
        <v>0</v>
      </c>
      <c r="AR154" s="8" t="str">
        <f t="shared" si="81"/>
        <v/>
      </c>
      <c r="AS154" s="8">
        <f t="shared" si="82"/>
        <v>0</v>
      </c>
      <c r="AT154" s="8" t="str">
        <f t="shared" si="83"/>
        <v/>
      </c>
      <c r="AU154" s="8" t="str">
        <f t="shared" si="84"/>
        <v>0</v>
      </c>
      <c r="AV154" s="8" t="str">
        <f t="shared" si="85"/>
        <v>0</v>
      </c>
      <c r="AW154" s="8" t="str">
        <f t="shared" si="86"/>
        <v/>
      </c>
      <c r="BH154" s="434">
        <v>17</v>
      </c>
      <c r="BM154" s="230">
        <v>9</v>
      </c>
      <c r="BN154" s="374">
        <f t="shared" si="98"/>
        <v>0</v>
      </c>
      <c r="BO154" s="374">
        <f t="shared" si="98"/>
        <v>0</v>
      </c>
      <c r="BP154" s="374"/>
      <c r="BQ154" s="374"/>
      <c r="BR154" s="375">
        <f t="shared" si="87"/>
        <v>0</v>
      </c>
      <c r="BS154" s="376"/>
      <c r="BT154" s="374"/>
      <c r="BU154" s="375">
        <f t="shared" si="88"/>
        <v>0</v>
      </c>
      <c r="BV154" s="374"/>
      <c r="BW154" s="374"/>
      <c r="BX154" s="375">
        <f t="shared" si="89"/>
        <v>0</v>
      </c>
      <c r="BY154" s="374"/>
      <c r="BZ154" s="374"/>
      <c r="CA154" s="375">
        <f t="shared" si="90"/>
        <v>0</v>
      </c>
      <c r="CB154" s="374"/>
      <c r="CC154" s="374"/>
      <c r="CD154" s="375">
        <f t="shared" si="91"/>
        <v>0</v>
      </c>
      <c r="CE154" s="374"/>
      <c r="CF154" s="374"/>
      <c r="CG154" s="375">
        <f t="shared" si="92"/>
        <v>0</v>
      </c>
    </row>
    <row r="155" spans="34:85" ht="16.5" customHeight="1" thickBot="1">
      <c r="AH155" s="361"/>
      <c r="AI155" s="404"/>
      <c r="AJ155" s="361"/>
      <c r="AK155" s="363"/>
      <c r="AL155" s="364"/>
      <c r="AM155" s="365" t="str">
        <f t="shared" si="79"/>
        <v/>
      </c>
      <c r="AN155" s="366" t="str">
        <f t="shared" si="80"/>
        <v/>
      </c>
      <c r="AO155" s="8" t="str">
        <f t="shared" si="93"/>
        <v/>
      </c>
      <c r="AP155" s="8" t="str">
        <f t="shared" si="94"/>
        <v/>
      </c>
      <c r="AQ155" s="8">
        <f t="shared" si="95"/>
        <v>0</v>
      </c>
      <c r="AR155" s="8" t="str">
        <f t="shared" si="81"/>
        <v/>
      </c>
      <c r="AS155" s="8">
        <f t="shared" si="82"/>
        <v>0</v>
      </c>
      <c r="AT155" s="8" t="str">
        <f t="shared" si="83"/>
        <v/>
      </c>
      <c r="AU155" s="8" t="str">
        <f t="shared" si="84"/>
        <v>0</v>
      </c>
      <c r="AV155" s="8" t="str">
        <f t="shared" si="85"/>
        <v>0</v>
      </c>
      <c r="AW155" s="8" t="str">
        <f t="shared" si="86"/>
        <v/>
      </c>
      <c r="BH155" s="434">
        <v>18</v>
      </c>
      <c r="BM155" s="230">
        <v>1</v>
      </c>
      <c r="BN155" s="474">
        <f>AH155</f>
        <v>0</v>
      </c>
      <c r="BO155" s="474">
        <f t="shared" ref="BO155:BO163" si="99">AJ155</f>
        <v>0</v>
      </c>
      <c r="BP155" s="474"/>
      <c r="BQ155" s="474"/>
      <c r="BR155" s="375">
        <f t="shared" si="87"/>
        <v>0</v>
      </c>
      <c r="BS155" s="405"/>
      <c r="BT155" s="474"/>
      <c r="BU155" s="375">
        <f t="shared" si="88"/>
        <v>0</v>
      </c>
      <c r="BV155" s="474"/>
      <c r="BW155" s="474"/>
      <c r="BX155" s="375">
        <f t="shared" si="89"/>
        <v>0</v>
      </c>
      <c r="BY155" s="474"/>
      <c r="BZ155" s="474"/>
      <c r="CA155" s="375">
        <f t="shared" si="90"/>
        <v>0</v>
      </c>
      <c r="CB155" s="474"/>
      <c r="CC155" s="474"/>
      <c r="CD155" s="375">
        <f t="shared" si="91"/>
        <v>0</v>
      </c>
      <c r="CE155" s="474"/>
      <c r="CF155" s="474"/>
      <c r="CG155" s="375">
        <f t="shared" si="92"/>
        <v>0</v>
      </c>
    </row>
    <row r="156" spans="34:85" ht="16.5" customHeight="1" thickBot="1">
      <c r="AH156" s="361"/>
      <c r="AI156" s="404"/>
      <c r="AJ156" s="361"/>
      <c r="AK156" s="363"/>
      <c r="AL156" s="364"/>
      <c r="AM156" s="365" t="str">
        <f t="shared" si="79"/>
        <v/>
      </c>
      <c r="AN156" s="366" t="str">
        <f t="shared" si="80"/>
        <v/>
      </c>
      <c r="AO156" s="8" t="str">
        <f t="shared" si="93"/>
        <v/>
      </c>
      <c r="AP156" s="8" t="str">
        <f t="shared" si="94"/>
        <v/>
      </c>
      <c r="AQ156" s="8">
        <f t="shared" si="95"/>
        <v>0</v>
      </c>
      <c r="AR156" s="8" t="str">
        <f t="shared" si="81"/>
        <v/>
      </c>
      <c r="AS156" s="8">
        <f t="shared" si="82"/>
        <v>0</v>
      </c>
      <c r="AT156" s="8" t="str">
        <f t="shared" si="83"/>
        <v/>
      </c>
      <c r="AU156" s="8" t="str">
        <f t="shared" si="84"/>
        <v>0</v>
      </c>
      <c r="AV156" s="8" t="str">
        <f t="shared" si="85"/>
        <v>0</v>
      </c>
      <c r="AW156" s="8" t="str">
        <f t="shared" si="86"/>
        <v/>
      </c>
      <c r="BH156" s="434">
        <v>18</v>
      </c>
      <c r="BM156" s="230">
        <v>2</v>
      </c>
      <c r="BN156" s="474">
        <f t="shared" ref="BN156:BN163" si="100">AH156</f>
        <v>0</v>
      </c>
      <c r="BO156" s="474">
        <f t="shared" si="99"/>
        <v>0</v>
      </c>
      <c r="BP156" s="474"/>
      <c r="BQ156" s="474"/>
      <c r="BR156" s="375">
        <f t="shared" si="87"/>
        <v>0</v>
      </c>
      <c r="BS156" s="405"/>
      <c r="BT156" s="474"/>
      <c r="BU156" s="375">
        <f t="shared" si="88"/>
        <v>0</v>
      </c>
      <c r="BV156" s="474"/>
      <c r="BW156" s="474"/>
      <c r="BX156" s="375">
        <f t="shared" si="89"/>
        <v>0</v>
      </c>
      <c r="BY156" s="474"/>
      <c r="BZ156" s="474"/>
      <c r="CA156" s="375">
        <f t="shared" si="90"/>
        <v>0</v>
      </c>
      <c r="CB156" s="474"/>
      <c r="CC156" s="474"/>
      <c r="CD156" s="375">
        <f t="shared" si="91"/>
        <v>0</v>
      </c>
      <c r="CE156" s="474"/>
      <c r="CF156" s="474"/>
      <c r="CG156" s="375">
        <f t="shared" si="92"/>
        <v>0</v>
      </c>
    </row>
    <row r="157" spans="34:85" ht="16.5" thickBot="1">
      <c r="AH157" s="361"/>
      <c r="AI157" s="404"/>
      <c r="AJ157" s="361"/>
      <c r="AK157" s="363"/>
      <c r="AL157" s="364"/>
      <c r="AM157" s="365" t="str">
        <f t="shared" si="79"/>
        <v/>
      </c>
      <c r="AN157" s="366" t="str">
        <f t="shared" si="80"/>
        <v/>
      </c>
      <c r="AO157" s="8" t="str">
        <f t="shared" si="93"/>
        <v/>
      </c>
      <c r="AP157" s="8" t="str">
        <f t="shared" si="94"/>
        <v/>
      </c>
      <c r="AQ157" s="8">
        <f t="shared" si="95"/>
        <v>0</v>
      </c>
      <c r="AR157" s="8" t="str">
        <f t="shared" si="81"/>
        <v/>
      </c>
      <c r="AS157" s="8">
        <f t="shared" si="82"/>
        <v>0</v>
      </c>
      <c r="AT157" s="8" t="str">
        <f t="shared" si="83"/>
        <v/>
      </c>
      <c r="AU157" s="8" t="str">
        <f t="shared" si="84"/>
        <v>0</v>
      </c>
      <c r="AV157" s="8" t="str">
        <f t="shared" si="85"/>
        <v>0</v>
      </c>
      <c r="AW157" s="8" t="str">
        <f t="shared" si="86"/>
        <v/>
      </c>
      <c r="BH157" s="434">
        <v>18</v>
      </c>
      <c r="BM157" s="230">
        <v>3</v>
      </c>
      <c r="BN157" s="474">
        <f t="shared" si="100"/>
        <v>0</v>
      </c>
      <c r="BO157" s="474">
        <f t="shared" si="99"/>
        <v>0</v>
      </c>
      <c r="BP157" s="474"/>
      <c r="BQ157" s="474"/>
      <c r="BR157" s="375">
        <f t="shared" si="87"/>
        <v>0</v>
      </c>
      <c r="BS157" s="405"/>
      <c r="BT157" s="474"/>
      <c r="BU157" s="375">
        <f t="shared" si="88"/>
        <v>0</v>
      </c>
      <c r="BV157" s="474"/>
      <c r="BW157" s="474"/>
      <c r="BX157" s="375">
        <f t="shared" si="89"/>
        <v>0</v>
      </c>
      <c r="BY157" s="474"/>
      <c r="BZ157" s="474"/>
      <c r="CA157" s="375">
        <f t="shared" si="90"/>
        <v>0</v>
      </c>
      <c r="CB157" s="474"/>
      <c r="CC157" s="474"/>
      <c r="CD157" s="375">
        <f t="shared" si="91"/>
        <v>0</v>
      </c>
      <c r="CE157" s="474"/>
      <c r="CF157" s="474"/>
      <c r="CG157" s="375">
        <f t="shared" si="92"/>
        <v>0</v>
      </c>
    </row>
    <row r="158" spans="34:85" ht="16.5" thickBot="1">
      <c r="AH158" s="361"/>
      <c r="AI158" s="404"/>
      <c r="AJ158" s="361"/>
      <c r="AK158" s="363"/>
      <c r="AL158" s="364"/>
      <c r="AM158" s="365" t="str">
        <f t="shared" si="79"/>
        <v/>
      </c>
      <c r="AN158" s="366" t="str">
        <f t="shared" si="80"/>
        <v/>
      </c>
      <c r="AO158" s="8" t="str">
        <f t="shared" si="93"/>
        <v/>
      </c>
      <c r="AP158" s="8" t="str">
        <f t="shared" si="94"/>
        <v/>
      </c>
      <c r="AQ158" s="8">
        <f t="shared" si="95"/>
        <v>0</v>
      </c>
      <c r="AR158" s="8" t="str">
        <f t="shared" si="81"/>
        <v/>
      </c>
      <c r="AS158" s="8">
        <f t="shared" si="82"/>
        <v>0</v>
      </c>
      <c r="AT158" s="8" t="str">
        <f t="shared" si="83"/>
        <v/>
      </c>
      <c r="AU158" s="8" t="str">
        <f t="shared" si="84"/>
        <v>0</v>
      </c>
      <c r="AV158" s="8" t="str">
        <f t="shared" si="85"/>
        <v>0</v>
      </c>
      <c r="AW158" s="8" t="str">
        <f t="shared" si="86"/>
        <v/>
      </c>
      <c r="BH158" s="434">
        <v>18</v>
      </c>
      <c r="BM158" s="230">
        <v>4</v>
      </c>
      <c r="BN158" s="474">
        <f t="shared" si="100"/>
        <v>0</v>
      </c>
      <c r="BO158" s="474">
        <f t="shared" si="99"/>
        <v>0</v>
      </c>
      <c r="BP158" s="474"/>
      <c r="BQ158" s="474"/>
      <c r="BR158" s="375">
        <f t="shared" si="87"/>
        <v>0</v>
      </c>
      <c r="BS158" s="405"/>
      <c r="BT158" s="474"/>
      <c r="BU158" s="375">
        <f t="shared" si="88"/>
        <v>0</v>
      </c>
      <c r="BV158" s="474"/>
      <c r="BW158" s="474"/>
      <c r="BX158" s="375">
        <f t="shared" si="89"/>
        <v>0</v>
      </c>
      <c r="BY158" s="474"/>
      <c r="BZ158" s="474"/>
      <c r="CA158" s="375">
        <f t="shared" si="90"/>
        <v>0</v>
      </c>
      <c r="CB158" s="474"/>
      <c r="CC158" s="474"/>
      <c r="CD158" s="375">
        <f t="shared" si="91"/>
        <v>0</v>
      </c>
      <c r="CE158" s="474"/>
      <c r="CF158" s="474"/>
      <c r="CG158" s="375">
        <f t="shared" si="92"/>
        <v>0</v>
      </c>
    </row>
    <row r="159" spans="34:85" ht="16.5" thickBot="1">
      <c r="AH159" s="361"/>
      <c r="AI159" s="404"/>
      <c r="AJ159" s="361"/>
      <c r="AK159" s="363"/>
      <c r="AL159" s="364"/>
      <c r="AM159" s="365" t="str">
        <f t="shared" si="79"/>
        <v/>
      </c>
      <c r="AN159" s="366" t="str">
        <f t="shared" si="80"/>
        <v/>
      </c>
      <c r="AO159" s="8" t="str">
        <f t="shared" si="93"/>
        <v/>
      </c>
      <c r="AP159" s="8" t="str">
        <f t="shared" si="94"/>
        <v/>
      </c>
      <c r="AQ159" s="8">
        <f t="shared" si="95"/>
        <v>0</v>
      </c>
      <c r="AR159" s="8" t="str">
        <f t="shared" si="81"/>
        <v/>
      </c>
      <c r="AS159" s="8">
        <f t="shared" si="82"/>
        <v>0</v>
      </c>
      <c r="AT159" s="8" t="str">
        <f t="shared" si="83"/>
        <v/>
      </c>
      <c r="AU159" s="8" t="str">
        <f t="shared" si="84"/>
        <v>0</v>
      </c>
      <c r="AV159" s="8" t="str">
        <f t="shared" si="85"/>
        <v>0</v>
      </c>
      <c r="AW159" s="8" t="str">
        <f t="shared" si="86"/>
        <v/>
      </c>
      <c r="BH159" s="434">
        <v>18</v>
      </c>
      <c r="BM159" s="230">
        <v>5</v>
      </c>
      <c r="BN159" s="474">
        <f t="shared" si="100"/>
        <v>0</v>
      </c>
      <c r="BO159" s="474">
        <f t="shared" si="99"/>
        <v>0</v>
      </c>
      <c r="BP159" s="474"/>
      <c r="BQ159" s="474"/>
      <c r="BR159" s="375">
        <f t="shared" si="87"/>
        <v>0</v>
      </c>
      <c r="BS159" s="405"/>
      <c r="BT159" s="474"/>
      <c r="BU159" s="375">
        <f t="shared" si="88"/>
        <v>0</v>
      </c>
      <c r="BV159" s="474"/>
      <c r="BW159" s="474"/>
      <c r="BX159" s="375">
        <f t="shared" si="89"/>
        <v>0</v>
      </c>
      <c r="BY159" s="474"/>
      <c r="BZ159" s="474"/>
      <c r="CA159" s="375">
        <f t="shared" si="90"/>
        <v>0</v>
      </c>
      <c r="CB159" s="474"/>
      <c r="CC159" s="474"/>
      <c r="CD159" s="375">
        <f t="shared" si="91"/>
        <v>0</v>
      </c>
      <c r="CE159" s="474"/>
      <c r="CF159" s="474"/>
      <c r="CG159" s="375">
        <f t="shared" si="92"/>
        <v>0</v>
      </c>
    </row>
    <row r="160" spans="34:85" ht="16.5" thickBot="1">
      <c r="AH160" s="361"/>
      <c r="AI160" s="404"/>
      <c r="AJ160" s="361"/>
      <c r="AK160" s="363"/>
      <c r="AL160" s="364"/>
      <c r="AM160" s="365" t="str">
        <f t="shared" si="79"/>
        <v/>
      </c>
      <c r="AN160" s="366" t="str">
        <f t="shared" si="80"/>
        <v/>
      </c>
      <c r="AO160" s="8" t="str">
        <f t="shared" si="93"/>
        <v/>
      </c>
      <c r="AP160" s="8" t="str">
        <f t="shared" si="94"/>
        <v/>
      </c>
      <c r="AQ160" s="8">
        <f t="shared" si="95"/>
        <v>0</v>
      </c>
      <c r="AR160" s="8" t="str">
        <f t="shared" si="81"/>
        <v/>
      </c>
      <c r="AS160" s="8">
        <f t="shared" si="82"/>
        <v>0</v>
      </c>
      <c r="AT160" s="8" t="str">
        <f t="shared" si="83"/>
        <v/>
      </c>
      <c r="AU160" s="8" t="str">
        <f t="shared" si="84"/>
        <v>0</v>
      </c>
      <c r="AV160" s="8" t="str">
        <f t="shared" si="85"/>
        <v>0</v>
      </c>
      <c r="AW160" s="8" t="str">
        <f t="shared" si="86"/>
        <v/>
      </c>
      <c r="BH160" s="434">
        <v>18</v>
      </c>
      <c r="BM160" s="230">
        <v>6</v>
      </c>
      <c r="BN160" s="474">
        <f t="shared" si="100"/>
        <v>0</v>
      </c>
      <c r="BO160" s="474">
        <f t="shared" si="99"/>
        <v>0</v>
      </c>
      <c r="BP160" s="474"/>
      <c r="BQ160" s="474"/>
      <c r="BR160" s="375">
        <f t="shared" si="87"/>
        <v>0</v>
      </c>
      <c r="BS160" s="405"/>
      <c r="BT160" s="474"/>
      <c r="BU160" s="375">
        <f t="shared" si="88"/>
        <v>0</v>
      </c>
      <c r="BV160" s="474"/>
      <c r="BW160" s="474"/>
      <c r="BX160" s="375">
        <f t="shared" si="89"/>
        <v>0</v>
      </c>
      <c r="BY160" s="474"/>
      <c r="BZ160" s="474"/>
      <c r="CA160" s="375">
        <f t="shared" si="90"/>
        <v>0</v>
      </c>
      <c r="CB160" s="474"/>
      <c r="CC160" s="474"/>
      <c r="CD160" s="375">
        <f t="shared" si="91"/>
        <v>0</v>
      </c>
      <c r="CE160" s="474"/>
      <c r="CF160" s="474"/>
      <c r="CG160" s="375">
        <f t="shared" si="92"/>
        <v>0</v>
      </c>
    </row>
    <row r="161" spans="34:85" ht="16.5" thickBot="1">
      <c r="AH161" s="361"/>
      <c r="AI161" s="404"/>
      <c r="AJ161" s="361"/>
      <c r="AK161" s="363"/>
      <c r="AL161" s="364"/>
      <c r="AM161" s="365" t="str">
        <f t="shared" si="79"/>
        <v/>
      </c>
      <c r="AN161" s="366" t="str">
        <f t="shared" si="80"/>
        <v/>
      </c>
      <c r="AO161" s="8" t="str">
        <f t="shared" si="93"/>
        <v/>
      </c>
      <c r="AP161" s="8" t="str">
        <f t="shared" si="94"/>
        <v/>
      </c>
      <c r="AQ161" s="8">
        <f t="shared" si="95"/>
        <v>0</v>
      </c>
      <c r="AR161" s="8" t="str">
        <f t="shared" si="81"/>
        <v/>
      </c>
      <c r="AS161" s="8">
        <f t="shared" si="82"/>
        <v>0</v>
      </c>
      <c r="AT161" s="8" t="str">
        <f t="shared" si="83"/>
        <v/>
      </c>
      <c r="AU161" s="8" t="str">
        <f t="shared" si="84"/>
        <v>0</v>
      </c>
      <c r="AV161" s="8" t="str">
        <f t="shared" si="85"/>
        <v>0</v>
      </c>
      <c r="AW161" s="8" t="str">
        <f t="shared" si="86"/>
        <v/>
      </c>
      <c r="BH161" s="434">
        <v>18</v>
      </c>
      <c r="BM161" s="230">
        <v>7</v>
      </c>
      <c r="BN161" s="474">
        <f t="shared" si="100"/>
        <v>0</v>
      </c>
      <c r="BO161" s="474">
        <f t="shared" si="99"/>
        <v>0</v>
      </c>
      <c r="BP161" s="474"/>
      <c r="BQ161" s="474"/>
      <c r="BR161" s="375">
        <f t="shared" si="87"/>
        <v>0</v>
      </c>
      <c r="BS161" s="405"/>
      <c r="BT161" s="474"/>
      <c r="BU161" s="375">
        <f t="shared" si="88"/>
        <v>0</v>
      </c>
      <c r="BV161" s="474"/>
      <c r="BW161" s="474"/>
      <c r="BX161" s="375">
        <f t="shared" si="89"/>
        <v>0</v>
      </c>
      <c r="BY161" s="474"/>
      <c r="BZ161" s="474"/>
      <c r="CA161" s="375">
        <f t="shared" si="90"/>
        <v>0</v>
      </c>
      <c r="CB161" s="474"/>
      <c r="CC161" s="474"/>
      <c r="CD161" s="375">
        <f t="shared" si="91"/>
        <v>0</v>
      </c>
      <c r="CE161" s="474"/>
      <c r="CF161" s="474"/>
      <c r="CG161" s="375">
        <f t="shared" si="92"/>
        <v>0</v>
      </c>
    </row>
    <row r="162" spans="34:85" ht="16.5" thickBot="1">
      <c r="AH162" s="361"/>
      <c r="AI162" s="404"/>
      <c r="AJ162" s="361"/>
      <c r="AK162" s="363"/>
      <c r="AL162" s="364"/>
      <c r="AM162" s="365" t="str">
        <f t="shared" si="79"/>
        <v/>
      </c>
      <c r="AN162" s="366" t="str">
        <f t="shared" si="80"/>
        <v/>
      </c>
      <c r="AO162" s="8" t="str">
        <f t="shared" si="93"/>
        <v/>
      </c>
      <c r="AP162" s="8" t="str">
        <f t="shared" si="94"/>
        <v/>
      </c>
      <c r="AQ162" s="8">
        <f t="shared" si="95"/>
        <v>0</v>
      </c>
      <c r="AR162" s="8" t="str">
        <f t="shared" si="81"/>
        <v/>
      </c>
      <c r="AS162" s="8">
        <f t="shared" si="82"/>
        <v>0</v>
      </c>
      <c r="AT162" s="8" t="str">
        <f t="shared" si="83"/>
        <v/>
      </c>
      <c r="AU162" s="8" t="str">
        <f t="shared" si="84"/>
        <v>0</v>
      </c>
      <c r="AV162" s="8" t="str">
        <f t="shared" si="85"/>
        <v>0</v>
      </c>
      <c r="AW162" s="8" t="str">
        <f t="shared" si="86"/>
        <v/>
      </c>
      <c r="BH162" s="434">
        <v>18</v>
      </c>
      <c r="BM162" s="230">
        <v>8</v>
      </c>
      <c r="BN162" s="474">
        <f t="shared" si="100"/>
        <v>0</v>
      </c>
      <c r="BO162" s="474">
        <f t="shared" si="99"/>
        <v>0</v>
      </c>
      <c r="BP162" s="474"/>
      <c r="BQ162" s="474"/>
      <c r="BR162" s="375">
        <f t="shared" si="87"/>
        <v>0</v>
      </c>
      <c r="BS162" s="405"/>
      <c r="BT162" s="474"/>
      <c r="BU162" s="375">
        <f t="shared" si="88"/>
        <v>0</v>
      </c>
      <c r="BV162" s="474"/>
      <c r="BW162" s="474"/>
      <c r="BX162" s="375">
        <f t="shared" si="89"/>
        <v>0</v>
      </c>
      <c r="BY162" s="474"/>
      <c r="BZ162" s="474"/>
      <c r="CA162" s="375">
        <f t="shared" si="90"/>
        <v>0</v>
      </c>
      <c r="CB162" s="474"/>
      <c r="CC162" s="474"/>
      <c r="CD162" s="375">
        <f t="shared" si="91"/>
        <v>0</v>
      </c>
      <c r="CE162" s="474"/>
      <c r="CF162" s="474"/>
      <c r="CG162" s="375">
        <f t="shared" si="92"/>
        <v>0</v>
      </c>
    </row>
    <row r="163" spans="34:85" ht="16.5" thickBot="1">
      <c r="AH163" s="361"/>
      <c r="AI163" s="404"/>
      <c r="AJ163" s="361"/>
      <c r="AK163" s="363"/>
      <c r="AL163" s="364"/>
      <c r="AM163" s="365" t="str">
        <f t="shared" si="79"/>
        <v/>
      </c>
      <c r="AN163" s="366" t="str">
        <f t="shared" si="80"/>
        <v/>
      </c>
      <c r="AO163" s="8" t="str">
        <f t="shared" si="93"/>
        <v/>
      </c>
      <c r="AP163" s="8" t="str">
        <f t="shared" si="94"/>
        <v/>
      </c>
      <c r="AQ163" s="8">
        <f t="shared" si="95"/>
        <v>0</v>
      </c>
      <c r="AR163" s="8" t="str">
        <f t="shared" si="81"/>
        <v/>
      </c>
      <c r="AS163" s="8">
        <f t="shared" si="82"/>
        <v>0</v>
      </c>
      <c r="AT163" s="8" t="str">
        <f t="shared" si="83"/>
        <v/>
      </c>
      <c r="AU163" s="8" t="str">
        <f t="shared" si="84"/>
        <v>0</v>
      </c>
      <c r="AV163" s="8" t="str">
        <f t="shared" si="85"/>
        <v>0</v>
      </c>
      <c r="AW163" s="8" t="str">
        <f t="shared" si="86"/>
        <v/>
      </c>
      <c r="BH163" s="434">
        <v>18</v>
      </c>
      <c r="BM163" s="230">
        <v>9</v>
      </c>
      <c r="BN163" s="474">
        <f t="shared" si="100"/>
        <v>0</v>
      </c>
      <c r="BO163" s="474">
        <f t="shared" si="99"/>
        <v>0</v>
      </c>
      <c r="BP163" s="474"/>
      <c r="BQ163" s="474"/>
      <c r="BR163" s="375">
        <f t="shared" si="87"/>
        <v>0</v>
      </c>
      <c r="BS163" s="405"/>
      <c r="BT163" s="474"/>
      <c r="BU163" s="375">
        <f t="shared" si="88"/>
        <v>0</v>
      </c>
      <c r="BV163" s="474"/>
      <c r="BW163" s="474"/>
      <c r="BX163" s="375">
        <f t="shared" si="89"/>
        <v>0</v>
      </c>
      <c r="BY163" s="474"/>
      <c r="BZ163" s="474"/>
      <c r="CA163" s="375">
        <f t="shared" si="90"/>
        <v>0</v>
      </c>
      <c r="CB163" s="474"/>
      <c r="CC163" s="474"/>
      <c r="CD163" s="375">
        <f t="shared" si="91"/>
        <v>0</v>
      </c>
      <c r="CE163" s="474"/>
      <c r="CF163" s="474"/>
      <c r="CG163" s="375">
        <f t="shared" si="92"/>
        <v>0</v>
      </c>
    </row>
    <row r="164" spans="34:85" ht="16.5" customHeight="1" thickBot="1">
      <c r="AH164" s="361"/>
      <c r="AI164" s="404"/>
      <c r="AJ164" s="361"/>
      <c r="AK164" s="363"/>
      <c r="AL164" s="364"/>
      <c r="AM164" s="365" t="str">
        <f t="shared" si="79"/>
        <v/>
      </c>
      <c r="AN164" s="366" t="str">
        <f t="shared" si="80"/>
        <v/>
      </c>
      <c r="AO164" s="8" t="str">
        <f t="shared" si="93"/>
        <v/>
      </c>
      <c r="AP164" s="8" t="str">
        <f t="shared" si="94"/>
        <v/>
      </c>
      <c r="AQ164" s="8">
        <f t="shared" si="95"/>
        <v>0</v>
      </c>
      <c r="AR164" s="8" t="str">
        <f t="shared" si="81"/>
        <v/>
      </c>
      <c r="AS164" s="8">
        <f t="shared" si="82"/>
        <v>0</v>
      </c>
      <c r="AT164" s="8" t="str">
        <f t="shared" si="83"/>
        <v/>
      </c>
      <c r="AU164" s="8" t="str">
        <f t="shared" si="84"/>
        <v>0</v>
      </c>
      <c r="AV164" s="8" t="str">
        <f t="shared" si="85"/>
        <v>0</v>
      </c>
      <c r="AW164" s="8" t="str">
        <f t="shared" si="86"/>
        <v/>
      </c>
      <c r="BH164" s="434">
        <v>19</v>
      </c>
      <c r="BM164" s="230">
        <v>1</v>
      </c>
      <c r="BN164" s="374">
        <f>AH164</f>
        <v>0</v>
      </c>
      <c r="BO164" s="374">
        <f>AI164</f>
        <v>0</v>
      </c>
      <c r="BP164" s="374"/>
      <c r="BQ164" s="374"/>
      <c r="BR164" s="375">
        <f t="shared" si="87"/>
        <v>0</v>
      </c>
      <c r="BS164" s="376"/>
      <c r="BT164" s="374"/>
      <c r="BU164" s="375">
        <f t="shared" si="88"/>
        <v>0</v>
      </c>
      <c r="BV164" s="374"/>
      <c r="BW164" s="374"/>
      <c r="BX164" s="375">
        <f t="shared" si="89"/>
        <v>0</v>
      </c>
      <c r="BY164" s="374"/>
      <c r="BZ164" s="374"/>
      <c r="CA164" s="375">
        <f t="shared" si="90"/>
        <v>0</v>
      </c>
      <c r="CB164" s="374"/>
      <c r="CC164" s="374"/>
      <c r="CD164" s="375">
        <f t="shared" si="91"/>
        <v>0</v>
      </c>
      <c r="CE164" s="374"/>
      <c r="CF164" s="374"/>
      <c r="CG164" s="375">
        <f t="shared" si="92"/>
        <v>0</v>
      </c>
    </row>
    <row r="165" spans="34:85" ht="16.5" customHeight="1" thickBot="1">
      <c r="AH165" s="361"/>
      <c r="AI165" s="404"/>
      <c r="AJ165" s="361"/>
      <c r="AK165" s="363"/>
      <c r="AL165" s="364"/>
      <c r="AM165" s="365" t="str">
        <f t="shared" si="79"/>
        <v/>
      </c>
      <c r="AN165" s="366" t="str">
        <f t="shared" si="80"/>
        <v/>
      </c>
      <c r="AO165" s="8" t="str">
        <f t="shared" si="93"/>
        <v/>
      </c>
      <c r="AP165" s="8" t="str">
        <f t="shared" si="94"/>
        <v/>
      </c>
      <c r="AQ165" s="8">
        <f t="shared" si="95"/>
        <v>0</v>
      </c>
      <c r="AR165" s="8" t="str">
        <f t="shared" si="81"/>
        <v/>
      </c>
      <c r="AS165" s="8">
        <f t="shared" si="82"/>
        <v>0</v>
      </c>
      <c r="AT165" s="8" t="str">
        <f t="shared" si="83"/>
        <v/>
      </c>
      <c r="AU165" s="8" t="str">
        <f t="shared" si="84"/>
        <v>0</v>
      </c>
      <c r="AV165" s="8" t="str">
        <f t="shared" si="85"/>
        <v>0</v>
      </c>
      <c r="AW165" s="8" t="str">
        <f t="shared" si="86"/>
        <v/>
      </c>
      <c r="BH165" s="434">
        <v>19</v>
      </c>
      <c r="BM165" s="230">
        <v>2</v>
      </c>
      <c r="BN165" s="374">
        <f t="shared" ref="BN165:BO228" si="101">AH165</f>
        <v>0</v>
      </c>
      <c r="BO165" s="374">
        <f t="shared" si="101"/>
        <v>0</v>
      </c>
      <c r="BP165" s="374"/>
      <c r="BQ165" s="374"/>
      <c r="BR165" s="375">
        <f t="shared" si="87"/>
        <v>0</v>
      </c>
      <c r="BS165" s="376"/>
      <c r="BT165" s="374"/>
      <c r="BU165" s="375">
        <f t="shared" si="88"/>
        <v>0</v>
      </c>
      <c r="BV165" s="374"/>
      <c r="BW165" s="374"/>
      <c r="BX165" s="375">
        <f t="shared" si="89"/>
        <v>0</v>
      </c>
      <c r="BY165" s="374"/>
      <c r="BZ165" s="374"/>
      <c r="CA165" s="375">
        <f t="shared" si="90"/>
        <v>0</v>
      </c>
      <c r="CB165" s="374"/>
      <c r="CC165" s="374"/>
      <c r="CD165" s="375">
        <f t="shared" si="91"/>
        <v>0</v>
      </c>
      <c r="CE165" s="374"/>
      <c r="CF165" s="374"/>
      <c r="CG165" s="375">
        <f t="shared" si="92"/>
        <v>0</v>
      </c>
    </row>
    <row r="166" spans="34:85" ht="16.5" thickBot="1">
      <c r="AH166" s="361"/>
      <c r="AI166" s="404"/>
      <c r="AJ166" s="361"/>
      <c r="AK166" s="363"/>
      <c r="AL166" s="364"/>
      <c r="AM166" s="365" t="str">
        <f t="shared" si="79"/>
        <v/>
      </c>
      <c r="AN166" s="366" t="str">
        <f t="shared" si="80"/>
        <v/>
      </c>
      <c r="AO166" s="8" t="str">
        <f t="shared" si="93"/>
        <v/>
      </c>
      <c r="AP166" s="8" t="str">
        <f t="shared" si="94"/>
        <v/>
      </c>
      <c r="AQ166" s="8">
        <f t="shared" si="95"/>
        <v>0</v>
      </c>
      <c r="AR166" s="8" t="str">
        <f t="shared" si="81"/>
        <v/>
      </c>
      <c r="AS166" s="8">
        <f t="shared" si="82"/>
        <v>0</v>
      </c>
      <c r="AT166" s="8" t="str">
        <f t="shared" si="83"/>
        <v/>
      </c>
      <c r="AU166" s="8" t="str">
        <f t="shared" si="84"/>
        <v>0</v>
      </c>
      <c r="AV166" s="8" t="str">
        <f t="shared" si="85"/>
        <v>0</v>
      </c>
      <c r="AW166" s="8" t="str">
        <f t="shared" si="86"/>
        <v/>
      </c>
      <c r="BH166" s="434">
        <v>19</v>
      </c>
      <c r="BM166" s="230">
        <v>3</v>
      </c>
      <c r="BN166" s="374">
        <f t="shared" si="101"/>
        <v>0</v>
      </c>
      <c r="BO166" s="374">
        <f t="shared" si="101"/>
        <v>0</v>
      </c>
      <c r="BP166" s="374"/>
      <c r="BQ166" s="374"/>
      <c r="BR166" s="375">
        <f t="shared" si="87"/>
        <v>0</v>
      </c>
      <c r="BS166" s="376"/>
      <c r="BT166" s="374"/>
      <c r="BU166" s="375">
        <f t="shared" si="88"/>
        <v>0</v>
      </c>
      <c r="BV166" s="374"/>
      <c r="BW166" s="374"/>
      <c r="BX166" s="375">
        <f t="shared" si="89"/>
        <v>0</v>
      </c>
      <c r="BY166" s="374"/>
      <c r="BZ166" s="374"/>
      <c r="CA166" s="375">
        <f t="shared" si="90"/>
        <v>0</v>
      </c>
      <c r="CB166" s="374"/>
      <c r="CC166" s="374"/>
      <c r="CD166" s="375">
        <f t="shared" si="91"/>
        <v>0</v>
      </c>
      <c r="CE166" s="374"/>
      <c r="CF166" s="374"/>
      <c r="CG166" s="375">
        <f t="shared" si="92"/>
        <v>0</v>
      </c>
    </row>
    <row r="167" spans="34:85" ht="16.5" thickBot="1">
      <c r="AH167" s="361"/>
      <c r="AI167" s="404"/>
      <c r="AJ167" s="361"/>
      <c r="AK167" s="363"/>
      <c r="AL167" s="364"/>
      <c r="AM167" s="365" t="str">
        <f t="shared" si="79"/>
        <v/>
      </c>
      <c r="AN167" s="366" t="str">
        <f t="shared" si="80"/>
        <v/>
      </c>
      <c r="AO167" s="8" t="str">
        <f t="shared" si="93"/>
        <v/>
      </c>
      <c r="AP167" s="8" t="str">
        <f t="shared" si="94"/>
        <v/>
      </c>
      <c r="AQ167" s="8">
        <f t="shared" si="95"/>
        <v>0</v>
      </c>
      <c r="AR167" s="8" t="str">
        <f t="shared" si="81"/>
        <v/>
      </c>
      <c r="AS167" s="8">
        <f t="shared" si="82"/>
        <v>0</v>
      </c>
      <c r="AT167" s="8" t="str">
        <f t="shared" si="83"/>
        <v/>
      </c>
      <c r="AU167" s="8" t="str">
        <f t="shared" si="84"/>
        <v>0</v>
      </c>
      <c r="AV167" s="8" t="str">
        <f t="shared" si="85"/>
        <v>0</v>
      </c>
      <c r="AW167" s="8" t="str">
        <f t="shared" si="86"/>
        <v/>
      </c>
      <c r="BH167" s="434">
        <v>19</v>
      </c>
      <c r="BM167" s="230">
        <v>4</v>
      </c>
      <c r="BN167" s="374">
        <f t="shared" si="101"/>
        <v>0</v>
      </c>
      <c r="BO167" s="374">
        <f t="shared" si="101"/>
        <v>0</v>
      </c>
      <c r="BP167" s="374"/>
      <c r="BQ167" s="374"/>
      <c r="BR167" s="375">
        <f t="shared" si="87"/>
        <v>0</v>
      </c>
      <c r="BS167" s="376"/>
      <c r="BT167" s="374"/>
      <c r="BU167" s="375">
        <f t="shared" si="88"/>
        <v>0</v>
      </c>
      <c r="BV167" s="374"/>
      <c r="BW167" s="374"/>
      <c r="BX167" s="375">
        <f t="shared" si="89"/>
        <v>0</v>
      </c>
      <c r="BY167" s="374"/>
      <c r="BZ167" s="374"/>
      <c r="CA167" s="375">
        <f t="shared" si="90"/>
        <v>0</v>
      </c>
      <c r="CB167" s="374"/>
      <c r="CC167" s="374"/>
      <c r="CD167" s="375">
        <f t="shared" si="91"/>
        <v>0</v>
      </c>
      <c r="CE167" s="374"/>
      <c r="CF167" s="374"/>
      <c r="CG167" s="375">
        <f t="shared" si="92"/>
        <v>0</v>
      </c>
    </row>
    <row r="168" spans="34:85" ht="16.5" thickBot="1">
      <c r="AH168" s="361"/>
      <c r="AI168" s="404"/>
      <c r="AJ168" s="361"/>
      <c r="AK168" s="363"/>
      <c r="AL168" s="364"/>
      <c r="AM168" s="365" t="str">
        <f t="shared" si="79"/>
        <v/>
      </c>
      <c r="AN168" s="366" t="str">
        <f t="shared" si="80"/>
        <v/>
      </c>
      <c r="AO168" s="8" t="str">
        <f t="shared" si="93"/>
        <v/>
      </c>
      <c r="AP168" s="8" t="str">
        <f t="shared" si="94"/>
        <v/>
      </c>
      <c r="AQ168" s="8">
        <f t="shared" si="95"/>
        <v>0</v>
      </c>
      <c r="AR168" s="8" t="str">
        <f t="shared" si="81"/>
        <v/>
      </c>
      <c r="AS168" s="8">
        <f t="shared" si="82"/>
        <v>0</v>
      </c>
      <c r="AT168" s="8" t="str">
        <f t="shared" si="83"/>
        <v/>
      </c>
      <c r="AU168" s="8" t="str">
        <f t="shared" si="84"/>
        <v>0</v>
      </c>
      <c r="AV168" s="8" t="str">
        <f t="shared" si="85"/>
        <v>0</v>
      </c>
      <c r="AW168" s="8" t="str">
        <f t="shared" si="86"/>
        <v/>
      </c>
      <c r="BH168" s="434">
        <v>19</v>
      </c>
      <c r="BM168" s="230">
        <v>5</v>
      </c>
      <c r="BN168" s="374">
        <f t="shared" si="101"/>
        <v>0</v>
      </c>
      <c r="BO168" s="374">
        <f t="shared" si="101"/>
        <v>0</v>
      </c>
      <c r="BP168" s="374"/>
      <c r="BQ168" s="374"/>
      <c r="BR168" s="375">
        <f t="shared" si="87"/>
        <v>0</v>
      </c>
      <c r="BS168" s="376"/>
      <c r="BT168" s="374"/>
      <c r="BU168" s="375">
        <f t="shared" si="88"/>
        <v>0</v>
      </c>
      <c r="BV168" s="374"/>
      <c r="BW168" s="374"/>
      <c r="BX168" s="375">
        <f t="shared" si="89"/>
        <v>0</v>
      </c>
      <c r="BY168" s="374"/>
      <c r="BZ168" s="374"/>
      <c r="CA168" s="375">
        <f t="shared" si="90"/>
        <v>0</v>
      </c>
      <c r="CB168" s="374"/>
      <c r="CC168" s="374"/>
      <c r="CD168" s="375">
        <f t="shared" si="91"/>
        <v>0</v>
      </c>
      <c r="CE168" s="374"/>
      <c r="CF168" s="374"/>
      <c r="CG168" s="375">
        <f t="shared" si="92"/>
        <v>0</v>
      </c>
    </row>
    <row r="169" spans="34:85" ht="16.5" thickBot="1">
      <c r="AH169" s="361"/>
      <c r="AI169" s="404"/>
      <c r="AJ169" s="361"/>
      <c r="AK169" s="363"/>
      <c r="AL169" s="364"/>
      <c r="AM169" s="365" t="str">
        <f t="shared" si="79"/>
        <v/>
      </c>
      <c r="AN169" s="366" t="str">
        <f t="shared" si="80"/>
        <v/>
      </c>
      <c r="AO169" s="8" t="str">
        <f t="shared" si="93"/>
        <v/>
      </c>
      <c r="AP169" s="8" t="str">
        <f t="shared" si="94"/>
        <v/>
      </c>
      <c r="AQ169" s="8">
        <f t="shared" si="95"/>
        <v>0</v>
      </c>
      <c r="AR169" s="8" t="str">
        <f t="shared" si="81"/>
        <v/>
      </c>
      <c r="AS169" s="8">
        <f t="shared" si="82"/>
        <v>0</v>
      </c>
      <c r="AT169" s="8" t="str">
        <f t="shared" si="83"/>
        <v/>
      </c>
      <c r="AU169" s="8" t="str">
        <f t="shared" si="84"/>
        <v>0</v>
      </c>
      <c r="AV169" s="8" t="str">
        <f t="shared" si="85"/>
        <v>0</v>
      </c>
      <c r="AW169" s="8" t="str">
        <f t="shared" si="86"/>
        <v/>
      </c>
      <c r="BH169" s="434">
        <v>19</v>
      </c>
      <c r="BM169" s="230">
        <v>6</v>
      </c>
      <c r="BN169" s="374">
        <f t="shared" si="101"/>
        <v>0</v>
      </c>
      <c r="BO169" s="374">
        <f t="shared" si="101"/>
        <v>0</v>
      </c>
      <c r="BP169" s="374"/>
      <c r="BQ169" s="374"/>
      <c r="BR169" s="375">
        <f t="shared" si="87"/>
        <v>0</v>
      </c>
      <c r="BS169" s="376"/>
      <c r="BT169" s="374"/>
      <c r="BU169" s="375">
        <f t="shared" si="88"/>
        <v>0</v>
      </c>
      <c r="BV169" s="374"/>
      <c r="BW169" s="374"/>
      <c r="BX169" s="375">
        <f t="shared" si="89"/>
        <v>0</v>
      </c>
      <c r="BY169" s="374"/>
      <c r="BZ169" s="374"/>
      <c r="CA169" s="375">
        <f t="shared" si="90"/>
        <v>0</v>
      </c>
      <c r="CB169" s="374"/>
      <c r="CC169" s="374"/>
      <c r="CD169" s="375">
        <f t="shared" si="91"/>
        <v>0</v>
      </c>
      <c r="CE169" s="374"/>
      <c r="CF169" s="374"/>
      <c r="CG169" s="375">
        <f t="shared" si="92"/>
        <v>0</v>
      </c>
    </row>
    <row r="170" spans="34:85" ht="16.5" thickBot="1">
      <c r="AH170" s="361"/>
      <c r="AI170" s="404"/>
      <c r="AJ170" s="361"/>
      <c r="AK170" s="363"/>
      <c r="AL170" s="364"/>
      <c r="AM170" s="365" t="str">
        <f t="shared" si="79"/>
        <v/>
      </c>
      <c r="AN170" s="366" t="str">
        <f t="shared" si="80"/>
        <v/>
      </c>
      <c r="AO170" s="8" t="str">
        <f t="shared" si="93"/>
        <v/>
      </c>
      <c r="AP170" s="8" t="str">
        <f t="shared" si="94"/>
        <v/>
      </c>
      <c r="AQ170" s="8">
        <f t="shared" si="95"/>
        <v>0</v>
      </c>
      <c r="AR170" s="8" t="str">
        <f t="shared" si="81"/>
        <v/>
      </c>
      <c r="AS170" s="8">
        <f t="shared" si="82"/>
        <v>0</v>
      </c>
      <c r="AT170" s="8" t="str">
        <f t="shared" si="83"/>
        <v/>
      </c>
      <c r="AU170" s="8" t="str">
        <f t="shared" si="84"/>
        <v>0</v>
      </c>
      <c r="AV170" s="8" t="str">
        <f t="shared" si="85"/>
        <v>0</v>
      </c>
      <c r="AW170" s="8" t="str">
        <f t="shared" si="86"/>
        <v/>
      </c>
      <c r="BH170" s="434">
        <v>19</v>
      </c>
      <c r="BM170" s="230">
        <v>7</v>
      </c>
      <c r="BN170" s="374">
        <f t="shared" si="101"/>
        <v>0</v>
      </c>
      <c r="BO170" s="374">
        <f t="shared" si="101"/>
        <v>0</v>
      </c>
      <c r="BP170" s="374"/>
      <c r="BQ170" s="374"/>
      <c r="BR170" s="375">
        <f t="shared" si="87"/>
        <v>0</v>
      </c>
      <c r="BS170" s="376"/>
      <c r="BT170" s="374"/>
      <c r="BU170" s="375">
        <f t="shared" si="88"/>
        <v>0</v>
      </c>
      <c r="BV170" s="374"/>
      <c r="BW170" s="374"/>
      <c r="BX170" s="375">
        <f t="shared" si="89"/>
        <v>0</v>
      </c>
      <c r="BY170" s="374"/>
      <c r="BZ170" s="374"/>
      <c r="CA170" s="375">
        <f t="shared" si="90"/>
        <v>0</v>
      </c>
      <c r="CB170" s="374"/>
      <c r="CC170" s="374"/>
      <c r="CD170" s="375">
        <f t="shared" si="91"/>
        <v>0</v>
      </c>
      <c r="CE170" s="374"/>
      <c r="CF170" s="374"/>
      <c r="CG170" s="375">
        <f t="shared" si="92"/>
        <v>0</v>
      </c>
    </row>
    <row r="171" spans="34:85" ht="16.5" thickBot="1">
      <c r="AH171" s="361"/>
      <c r="AI171" s="404"/>
      <c r="AJ171" s="361"/>
      <c r="AK171" s="363"/>
      <c r="AL171" s="364"/>
      <c r="AM171" s="365" t="str">
        <f t="shared" si="79"/>
        <v/>
      </c>
      <c r="AN171" s="366" t="str">
        <f t="shared" si="80"/>
        <v/>
      </c>
      <c r="AO171" s="8" t="str">
        <f t="shared" si="93"/>
        <v/>
      </c>
      <c r="AP171" s="8" t="str">
        <f t="shared" si="94"/>
        <v/>
      </c>
      <c r="AQ171" s="8">
        <f t="shared" si="95"/>
        <v>0</v>
      </c>
      <c r="AR171" s="8" t="str">
        <f t="shared" si="81"/>
        <v/>
      </c>
      <c r="AS171" s="8">
        <f t="shared" si="82"/>
        <v>0</v>
      </c>
      <c r="AT171" s="8" t="str">
        <f t="shared" si="83"/>
        <v/>
      </c>
      <c r="AU171" s="8" t="str">
        <f t="shared" si="84"/>
        <v>0</v>
      </c>
      <c r="AV171" s="8" t="str">
        <f t="shared" si="85"/>
        <v>0</v>
      </c>
      <c r="AW171" s="8" t="str">
        <f t="shared" si="86"/>
        <v/>
      </c>
      <c r="BH171" s="434">
        <v>19</v>
      </c>
      <c r="BM171" s="230">
        <v>8</v>
      </c>
      <c r="BN171" s="374">
        <f t="shared" si="101"/>
        <v>0</v>
      </c>
      <c r="BO171" s="374">
        <f t="shared" si="101"/>
        <v>0</v>
      </c>
      <c r="BP171" s="374"/>
      <c r="BQ171" s="374"/>
      <c r="BR171" s="375">
        <f t="shared" si="87"/>
        <v>0</v>
      </c>
      <c r="BS171" s="376"/>
      <c r="BT171" s="374"/>
      <c r="BU171" s="375">
        <f t="shared" si="88"/>
        <v>0</v>
      </c>
      <c r="BV171" s="374"/>
      <c r="BW171" s="374"/>
      <c r="BX171" s="375">
        <f t="shared" si="89"/>
        <v>0</v>
      </c>
      <c r="BY171" s="374"/>
      <c r="BZ171" s="374"/>
      <c r="CA171" s="375">
        <f t="shared" si="90"/>
        <v>0</v>
      </c>
      <c r="CB171" s="374"/>
      <c r="CC171" s="374"/>
      <c r="CD171" s="375">
        <f t="shared" si="91"/>
        <v>0</v>
      </c>
      <c r="CE171" s="374"/>
      <c r="CF171" s="374"/>
      <c r="CG171" s="375">
        <f t="shared" si="92"/>
        <v>0</v>
      </c>
    </row>
    <row r="172" spans="34:85" ht="16.5" thickBot="1">
      <c r="AH172" s="361"/>
      <c r="AI172" s="404"/>
      <c r="AJ172" s="361"/>
      <c r="AK172" s="363"/>
      <c r="AL172" s="364"/>
      <c r="AM172" s="365" t="str">
        <f t="shared" si="79"/>
        <v/>
      </c>
      <c r="AN172" s="366" t="str">
        <f t="shared" si="80"/>
        <v/>
      </c>
      <c r="AO172" s="8" t="str">
        <f t="shared" si="93"/>
        <v/>
      </c>
      <c r="AP172" s="8" t="str">
        <f t="shared" si="94"/>
        <v/>
      </c>
      <c r="AQ172" s="8">
        <f t="shared" si="95"/>
        <v>0</v>
      </c>
      <c r="AR172" s="8" t="str">
        <f t="shared" si="81"/>
        <v/>
      </c>
      <c r="AS172" s="8">
        <f t="shared" si="82"/>
        <v>0</v>
      </c>
      <c r="AT172" s="8" t="str">
        <f t="shared" si="83"/>
        <v/>
      </c>
      <c r="AU172" s="8" t="str">
        <f t="shared" si="84"/>
        <v>0</v>
      </c>
      <c r="AV172" s="8" t="str">
        <f t="shared" si="85"/>
        <v>0</v>
      </c>
      <c r="AW172" s="8" t="str">
        <f t="shared" si="86"/>
        <v/>
      </c>
      <c r="BH172" s="434">
        <v>19</v>
      </c>
      <c r="BM172" s="230">
        <v>9</v>
      </c>
      <c r="BN172" s="374">
        <f t="shared" si="101"/>
        <v>0</v>
      </c>
      <c r="BO172" s="374">
        <f t="shared" si="101"/>
        <v>0</v>
      </c>
      <c r="BP172" s="374"/>
      <c r="BQ172" s="374"/>
      <c r="BR172" s="375">
        <f t="shared" si="87"/>
        <v>0</v>
      </c>
      <c r="BS172" s="376"/>
      <c r="BT172" s="374"/>
      <c r="BU172" s="375">
        <f t="shared" si="88"/>
        <v>0</v>
      </c>
      <c r="BV172" s="374"/>
      <c r="BW172" s="374"/>
      <c r="BX172" s="375">
        <f t="shared" si="89"/>
        <v>0</v>
      </c>
      <c r="BY172" s="374"/>
      <c r="BZ172" s="374"/>
      <c r="CA172" s="375">
        <f t="shared" si="90"/>
        <v>0</v>
      </c>
      <c r="CB172" s="374"/>
      <c r="CC172" s="374"/>
      <c r="CD172" s="375">
        <f t="shared" si="91"/>
        <v>0</v>
      </c>
      <c r="CE172" s="374"/>
      <c r="CF172" s="374"/>
      <c r="CG172" s="375">
        <f t="shared" si="92"/>
        <v>0</v>
      </c>
    </row>
    <row r="173" spans="34:85" ht="16.5" customHeight="1" thickBot="1">
      <c r="AH173" s="361"/>
      <c r="AI173" s="404"/>
      <c r="AJ173" s="361"/>
      <c r="AK173" s="363"/>
      <c r="AL173" s="364"/>
      <c r="AM173" s="365" t="str">
        <f t="shared" si="79"/>
        <v/>
      </c>
      <c r="AN173" s="366" t="str">
        <f t="shared" si="80"/>
        <v/>
      </c>
      <c r="AO173" s="8" t="str">
        <f t="shared" si="93"/>
        <v/>
      </c>
      <c r="AP173" s="8" t="str">
        <f t="shared" si="94"/>
        <v/>
      </c>
      <c r="AQ173" s="8">
        <f t="shared" si="95"/>
        <v>0</v>
      </c>
      <c r="AR173" s="8" t="str">
        <f t="shared" si="81"/>
        <v/>
      </c>
      <c r="AS173" s="8">
        <f t="shared" si="82"/>
        <v>0</v>
      </c>
      <c r="AT173" s="8" t="str">
        <f t="shared" si="83"/>
        <v/>
      </c>
      <c r="AU173" s="8" t="str">
        <f t="shared" si="84"/>
        <v>0</v>
      </c>
      <c r="AV173" s="8" t="str">
        <f t="shared" si="85"/>
        <v>0</v>
      </c>
      <c r="AW173" s="8" t="str">
        <f t="shared" si="86"/>
        <v/>
      </c>
      <c r="BH173" s="434">
        <v>20</v>
      </c>
      <c r="BM173" s="230">
        <v>1</v>
      </c>
      <c r="BN173" s="436">
        <f t="shared" si="101"/>
        <v>0</v>
      </c>
      <c r="BO173" s="436">
        <f t="shared" si="101"/>
        <v>0</v>
      </c>
      <c r="BP173" s="474"/>
      <c r="BQ173" s="474"/>
      <c r="BR173" s="375">
        <f t="shared" si="87"/>
        <v>0</v>
      </c>
      <c r="BS173" s="405"/>
      <c r="BT173" s="474"/>
      <c r="BU173" s="375">
        <f t="shared" si="88"/>
        <v>0</v>
      </c>
      <c r="BV173" s="474"/>
      <c r="BW173" s="474"/>
      <c r="BX173" s="375">
        <f t="shared" si="89"/>
        <v>0</v>
      </c>
      <c r="BY173" s="474"/>
      <c r="BZ173" s="474"/>
      <c r="CA173" s="375">
        <f t="shared" si="90"/>
        <v>0</v>
      </c>
      <c r="CB173" s="474"/>
      <c r="CC173" s="474"/>
      <c r="CD173" s="375">
        <f t="shared" si="91"/>
        <v>0</v>
      </c>
      <c r="CE173" s="474"/>
      <c r="CF173" s="474"/>
      <c r="CG173" s="375">
        <f t="shared" si="92"/>
        <v>0</v>
      </c>
    </row>
    <row r="174" spans="34:85" ht="16.5" thickBot="1">
      <c r="AH174" s="361"/>
      <c r="AI174" s="404"/>
      <c r="AJ174" s="361"/>
      <c r="AK174" s="363"/>
      <c r="AL174" s="364"/>
      <c r="AM174" s="365" t="str">
        <f t="shared" si="79"/>
        <v/>
      </c>
      <c r="AN174" s="366" t="str">
        <f t="shared" si="80"/>
        <v/>
      </c>
      <c r="AO174" s="8" t="str">
        <f t="shared" si="93"/>
        <v/>
      </c>
      <c r="AP174" s="8" t="str">
        <f t="shared" si="94"/>
        <v/>
      </c>
      <c r="AQ174" s="8">
        <f t="shared" si="95"/>
        <v>0</v>
      </c>
      <c r="AR174" s="8" t="str">
        <f t="shared" si="81"/>
        <v/>
      </c>
      <c r="AS174" s="8">
        <f t="shared" si="82"/>
        <v>0</v>
      </c>
      <c r="AT174" s="8" t="str">
        <f t="shared" si="83"/>
        <v/>
      </c>
      <c r="AU174" s="8" t="str">
        <f t="shared" si="84"/>
        <v>0</v>
      </c>
      <c r="AV174" s="8" t="str">
        <f t="shared" si="85"/>
        <v>0</v>
      </c>
      <c r="AW174" s="8" t="str">
        <f t="shared" si="86"/>
        <v/>
      </c>
      <c r="BH174" s="434">
        <v>20</v>
      </c>
      <c r="BM174" s="230">
        <v>2</v>
      </c>
      <c r="BN174" s="436">
        <f t="shared" si="101"/>
        <v>0</v>
      </c>
      <c r="BO174" s="436">
        <f t="shared" si="101"/>
        <v>0</v>
      </c>
      <c r="BP174" s="474"/>
      <c r="BQ174" s="474"/>
      <c r="BR174" s="375">
        <f t="shared" si="87"/>
        <v>0</v>
      </c>
      <c r="BS174" s="405"/>
      <c r="BT174" s="474"/>
      <c r="BU174" s="375">
        <f t="shared" si="88"/>
        <v>0</v>
      </c>
      <c r="BV174" s="474"/>
      <c r="BW174" s="474"/>
      <c r="BX174" s="375">
        <f t="shared" si="89"/>
        <v>0</v>
      </c>
      <c r="BY174" s="474"/>
      <c r="BZ174" s="474"/>
      <c r="CA174" s="375">
        <f t="shared" si="90"/>
        <v>0</v>
      </c>
      <c r="CB174" s="474"/>
      <c r="CC174" s="474"/>
      <c r="CD174" s="375">
        <f t="shared" si="91"/>
        <v>0</v>
      </c>
      <c r="CE174" s="474"/>
      <c r="CF174" s="474"/>
      <c r="CG174" s="375">
        <f t="shared" si="92"/>
        <v>0</v>
      </c>
    </row>
    <row r="175" spans="34:85" ht="16.5" customHeight="1" thickBot="1">
      <c r="AH175" s="361"/>
      <c r="AI175" s="404"/>
      <c r="AJ175" s="361"/>
      <c r="AK175" s="363"/>
      <c r="AL175" s="364"/>
      <c r="AM175" s="365" t="str">
        <f t="shared" si="79"/>
        <v/>
      </c>
      <c r="AN175" s="366" t="str">
        <f t="shared" si="80"/>
        <v/>
      </c>
      <c r="AO175" s="8" t="str">
        <f t="shared" si="93"/>
        <v/>
      </c>
      <c r="AP175" s="8" t="str">
        <f t="shared" si="94"/>
        <v/>
      </c>
      <c r="AQ175" s="8">
        <f t="shared" si="95"/>
        <v>0</v>
      </c>
      <c r="AR175" s="8" t="str">
        <f t="shared" si="81"/>
        <v/>
      </c>
      <c r="AS175" s="8">
        <f t="shared" si="82"/>
        <v>0</v>
      </c>
      <c r="AT175" s="8" t="str">
        <f t="shared" si="83"/>
        <v/>
      </c>
      <c r="AU175" s="8" t="str">
        <f t="shared" si="84"/>
        <v>0</v>
      </c>
      <c r="AV175" s="8" t="str">
        <f t="shared" si="85"/>
        <v>0</v>
      </c>
      <c r="AW175" s="8" t="str">
        <f t="shared" si="86"/>
        <v/>
      </c>
      <c r="BH175" s="434">
        <v>20</v>
      </c>
      <c r="BM175" s="230">
        <v>3</v>
      </c>
      <c r="BN175" s="436">
        <f t="shared" si="101"/>
        <v>0</v>
      </c>
      <c r="BO175" s="436">
        <f t="shared" si="101"/>
        <v>0</v>
      </c>
      <c r="BP175" s="474"/>
      <c r="BQ175" s="474"/>
      <c r="BR175" s="375">
        <f t="shared" si="87"/>
        <v>0</v>
      </c>
      <c r="BS175" s="405"/>
      <c r="BT175" s="474"/>
      <c r="BU175" s="375">
        <f t="shared" si="88"/>
        <v>0</v>
      </c>
      <c r="BV175" s="474"/>
      <c r="BW175" s="474"/>
      <c r="BX175" s="375">
        <f t="shared" si="89"/>
        <v>0</v>
      </c>
      <c r="BY175" s="474"/>
      <c r="BZ175" s="474"/>
      <c r="CA175" s="375">
        <f t="shared" si="90"/>
        <v>0</v>
      </c>
      <c r="CB175" s="474"/>
      <c r="CC175" s="474"/>
      <c r="CD175" s="375">
        <f t="shared" si="91"/>
        <v>0</v>
      </c>
      <c r="CE175" s="474"/>
      <c r="CF175" s="474"/>
      <c r="CG175" s="375">
        <f t="shared" si="92"/>
        <v>0</v>
      </c>
    </row>
    <row r="176" spans="34:85" ht="16.5" thickBot="1">
      <c r="AH176" s="361"/>
      <c r="AI176" s="404"/>
      <c r="AJ176" s="361"/>
      <c r="AK176" s="363"/>
      <c r="AL176" s="364"/>
      <c r="AM176" s="365" t="str">
        <f t="shared" si="79"/>
        <v/>
      </c>
      <c r="AN176" s="366" t="str">
        <f t="shared" si="80"/>
        <v/>
      </c>
      <c r="AO176" s="8" t="str">
        <f t="shared" si="93"/>
        <v/>
      </c>
      <c r="AP176" s="8" t="str">
        <f t="shared" si="94"/>
        <v/>
      </c>
      <c r="AQ176" s="8">
        <f t="shared" si="95"/>
        <v>0</v>
      </c>
      <c r="AR176" s="8" t="str">
        <f t="shared" si="81"/>
        <v/>
      </c>
      <c r="AS176" s="8">
        <f t="shared" si="82"/>
        <v>0</v>
      </c>
      <c r="AT176" s="8" t="str">
        <f t="shared" si="83"/>
        <v/>
      </c>
      <c r="AU176" s="8" t="str">
        <f t="shared" si="84"/>
        <v>0</v>
      </c>
      <c r="AV176" s="8" t="str">
        <f t="shared" si="85"/>
        <v>0</v>
      </c>
      <c r="AW176" s="8" t="str">
        <f t="shared" si="86"/>
        <v/>
      </c>
      <c r="BH176" s="434">
        <v>20</v>
      </c>
      <c r="BM176" s="230">
        <v>4</v>
      </c>
      <c r="BN176" s="436">
        <f t="shared" si="101"/>
        <v>0</v>
      </c>
      <c r="BO176" s="436">
        <f t="shared" si="101"/>
        <v>0</v>
      </c>
      <c r="BP176" s="474"/>
      <c r="BQ176" s="474"/>
      <c r="BR176" s="375">
        <f t="shared" si="87"/>
        <v>0</v>
      </c>
      <c r="BS176" s="405"/>
      <c r="BT176" s="474"/>
      <c r="BU176" s="375">
        <f t="shared" si="88"/>
        <v>0</v>
      </c>
      <c r="BV176" s="474"/>
      <c r="BW176" s="474"/>
      <c r="BX176" s="375">
        <f t="shared" si="89"/>
        <v>0</v>
      </c>
      <c r="BY176" s="474"/>
      <c r="BZ176" s="474"/>
      <c r="CA176" s="375">
        <f t="shared" si="90"/>
        <v>0</v>
      </c>
      <c r="CB176" s="474"/>
      <c r="CC176" s="474"/>
      <c r="CD176" s="375">
        <f t="shared" si="91"/>
        <v>0</v>
      </c>
      <c r="CE176" s="474"/>
      <c r="CF176" s="474"/>
      <c r="CG176" s="375">
        <f t="shared" si="92"/>
        <v>0</v>
      </c>
    </row>
    <row r="177" spans="34:85" ht="16.5" thickBot="1">
      <c r="AH177" s="361"/>
      <c r="AI177" s="404"/>
      <c r="AJ177" s="361"/>
      <c r="AK177" s="363"/>
      <c r="AL177" s="364"/>
      <c r="AM177" s="365" t="str">
        <f t="shared" si="79"/>
        <v/>
      </c>
      <c r="AN177" s="366" t="str">
        <f t="shared" si="80"/>
        <v/>
      </c>
      <c r="AO177" s="8" t="str">
        <f t="shared" si="93"/>
        <v/>
      </c>
      <c r="AP177" s="8" t="str">
        <f t="shared" si="94"/>
        <v/>
      </c>
      <c r="AQ177" s="8">
        <f t="shared" si="95"/>
        <v>0</v>
      </c>
      <c r="AR177" s="8" t="str">
        <f t="shared" si="81"/>
        <v/>
      </c>
      <c r="AS177" s="8">
        <f t="shared" si="82"/>
        <v>0</v>
      </c>
      <c r="AT177" s="8" t="str">
        <f t="shared" si="83"/>
        <v/>
      </c>
      <c r="AU177" s="8" t="str">
        <f t="shared" si="84"/>
        <v>0</v>
      </c>
      <c r="AV177" s="8" t="str">
        <f t="shared" si="85"/>
        <v>0</v>
      </c>
      <c r="AW177" s="8" t="str">
        <f t="shared" si="86"/>
        <v/>
      </c>
      <c r="BH177" s="434">
        <v>20</v>
      </c>
      <c r="BM177" s="230">
        <v>5</v>
      </c>
      <c r="BN177" s="436">
        <f t="shared" si="101"/>
        <v>0</v>
      </c>
      <c r="BO177" s="436">
        <f t="shared" si="101"/>
        <v>0</v>
      </c>
      <c r="BP177" s="474"/>
      <c r="BQ177" s="474"/>
      <c r="BR177" s="375">
        <f t="shared" si="87"/>
        <v>0</v>
      </c>
      <c r="BS177" s="405"/>
      <c r="BT177" s="474"/>
      <c r="BU177" s="375">
        <f t="shared" si="88"/>
        <v>0</v>
      </c>
      <c r="BV177" s="474"/>
      <c r="BW177" s="474"/>
      <c r="BX177" s="375">
        <f t="shared" si="89"/>
        <v>0</v>
      </c>
      <c r="BY177" s="474"/>
      <c r="BZ177" s="474"/>
      <c r="CA177" s="375">
        <f t="shared" si="90"/>
        <v>0</v>
      </c>
      <c r="CB177" s="474"/>
      <c r="CC177" s="474"/>
      <c r="CD177" s="375">
        <f t="shared" si="91"/>
        <v>0</v>
      </c>
      <c r="CE177" s="474"/>
      <c r="CF177" s="474"/>
      <c r="CG177" s="375">
        <f t="shared" si="92"/>
        <v>0</v>
      </c>
    </row>
    <row r="178" spans="34:85" ht="16.5" thickBot="1">
      <c r="AH178" s="361"/>
      <c r="AI178" s="404"/>
      <c r="AJ178" s="361"/>
      <c r="AK178" s="363"/>
      <c r="AL178" s="364"/>
      <c r="AM178" s="365" t="str">
        <f t="shared" si="79"/>
        <v/>
      </c>
      <c r="AN178" s="366" t="str">
        <f t="shared" si="80"/>
        <v/>
      </c>
      <c r="AO178" s="8" t="str">
        <f t="shared" si="93"/>
        <v/>
      </c>
      <c r="AP178" s="8" t="str">
        <f t="shared" si="94"/>
        <v/>
      </c>
      <c r="AQ178" s="8">
        <f t="shared" si="95"/>
        <v>0</v>
      </c>
      <c r="AR178" s="8" t="str">
        <f t="shared" si="81"/>
        <v/>
      </c>
      <c r="AS178" s="8">
        <f t="shared" si="82"/>
        <v>0</v>
      </c>
      <c r="AT178" s="8" t="str">
        <f t="shared" si="83"/>
        <v/>
      </c>
      <c r="AU178" s="8" t="str">
        <f t="shared" si="84"/>
        <v>0</v>
      </c>
      <c r="AV178" s="8" t="str">
        <f t="shared" si="85"/>
        <v>0</v>
      </c>
      <c r="AW178" s="8" t="str">
        <f t="shared" si="86"/>
        <v/>
      </c>
      <c r="BH178" s="434">
        <v>20</v>
      </c>
      <c r="BM178" s="230">
        <v>6</v>
      </c>
      <c r="BN178" s="436">
        <f t="shared" si="101"/>
        <v>0</v>
      </c>
      <c r="BO178" s="436">
        <f t="shared" si="101"/>
        <v>0</v>
      </c>
      <c r="BP178" s="474"/>
      <c r="BQ178" s="474"/>
      <c r="BR178" s="375">
        <f t="shared" si="87"/>
        <v>0</v>
      </c>
      <c r="BS178" s="405"/>
      <c r="BT178" s="474"/>
      <c r="BU178" s="375">
        <f t="shared" si="88"/>
        <v>0</v>
      </c>
      <c r="BV178" s="474"/>
      <c r="BW178" s="474"/>
      <c r="BX178" s="375">
        <f t="shared" si="89"/>
        <v>0</v>
      </c>
      <c r="BY178" s="474"/>
      <c r="BZ178" s="474"/>
      <c r="CA178" s="375">
        <f t="shared" si="90"/>
        <v>0</v>
      </c>
      <c r="CB178" s="474"/>
      <c r="CC178" s="474"/>
      <c r="CD178" s="375">
        <f t="shared" si="91"/>
        <v>0</v>
      </c>
      <c r="CE178" s="474"/>
      <c r="CF178" s="474"/>
      <c r="CG178" s="375">
        <f t="shared" si="92"/>
        <v>0</v>
      </c>
    </row>
    <row r="179" spans="34:85" ht="16.5" thickBot="1">
      <c r="AH179" s="361"/>
      <c r="AI179" s="404"/>
      <c r="AJ179" s="361"/>
      <c r="AK179" s="363"/>
      <c r="AL179" s="364"/>
      <c r="AM179" s="365" t="str">
        <f t="shared" si="79"/>
        <v/>
      </c>
      <c r="AN179" s="366" t="str">
        <f t="shared" si="80"/>
        <v/>
      </c>
      <c r="AO179" s="8" t="str">
        <f t="shared" si="93"/>
        <v/>
      </c>
      <c r="AP179" s="8" t="str">
        <f t="shared" si="94"/>
        <v/>
      </c>
      <c r="AQ179" s="8">
        <f t="shared" si="95"/>
        <v>0</v>
      </c>
      <c r="AR179" s="8" t="str">
        <f t="shared" si="81"/>
        <v/>
      </c>
      <c r="AS179" s="8">
        <f t="shared" si="82"/>
        <v>0</v>
      </c>
      <c r="AT179" s="8" t="str">
        <f t="shared" si="83"/>
        <v/>
      </c>
      <c r="AU179" s="8" t="str">
        <f t="shared" si="84"/>
        <v>0</v>
      </c>
      <c r="AV179" s="8" t="str">
        <f t="shared" si="85"/>
        <v>0</v>
      </c>
      <c r="AW179" s="8" t="str">
        <f t="shared" si="86"/>
        <v/>
      </c>
      <c r="BH179" s="434">
        <v>20</v>
      </c>
      <c r="BM179" s="230">
        <v>7</v>
      </c>
      <c r="BN179" s="436">
        <f t="shared" si="101"/>
        <v>0</v>
      </c>
      <c r="BO179" s="436">
        <f t="shared" si="101"/>
        <v>0</v>
      </c>
      <c r="BP179" s="474"/>
      <c r="BQ179" s="474"/>
      <c r="BR179" s="375">
        <f t="shared" si="87"/>
        <v>0</v>
      </c>
      <c r="BS179" s="405"/>
      <c r="BT179" s="474"/>
      <c r="BU179" s="375">
        <f t="shared" si="88"/>
        <v>0</v>
      </c>
      <c r="BV179" s="474"/>
      <c r="BW179" s="474"/>
      <c r="BX179" s="375">
        <f t="shared" si="89"/>
        <v>0</v>
      </c>
      <c r="BY179" s="474"/>
      <c r="BZ179" s="474"/>
      <c r="CA179" s="375">
        <f t="shared" si="90"/>
        <v>0</v>
      </c>
      <c r="CB179" s="474"/>
      <c r="CC179" s="474"/>
      <c r="CD179" s="375">
        <f t="shared" si="91"/>
        <v>0</v>
      </c>
      <c r="CE179" s="474"/>
      <c r="CF179" s="474"/>
      <c r="CG179" s="375">
        <f t="shared" si="92"/>
        <v>0</v>
      </c>
    </row>
    <row r="180" spans="34:85" ht="16.5" thickBot="1">
      <c r="AH180" s="361"/>
      <c r="AI180" s="404"/>
      <c r="AJ180" s="361"/>
      <c r="AK180" s="363"/>
      <c r="AL180" s="364"/>
      <c r="AM180" s="365" t="str">
        <f t="shared" si="79"/>
        <v/>
      </c>
      <c r="AN180" s="366" t="str">
        <f t="shared" si="80"/>
        <v/>
      </c>
      <c r="AO180" s="8" t="str">
        <f t="shared" si="93"/>
        <v/>
      </c>
      <c r="AP180" s="8" t="str">
        <f t="shared" si="94"/>
        <v/>
      </c>
      <c r="AQ180" s="8">
        <f t="shared" si="95"/>
        <v>0</v>
      </c>
      <c r="AR180" s="8" t="str">
        <f t="shared" si="81"/>
        <v/>
      </c>
      <c r="AS180" s="8">
        <f t="shared" si="82"/>
        <v>0</v>
      </c>
      <c r="AT180" s="8" t="str">
        <f t="shared" si="83"/>
        <v/>
      </c>
      <c r="AU180" s="8" t="str">
        <f t="shared" si="84"/>
        <v>0</v>
      </c>
      <c r="AV180" s="8" t="str">
        <f t="shared" si="85"/>
        <v>0</v>
      </c>
      <c r="AW180" s="8" t="str">
        <f t="shared" si="86"/>
        <v/>
      </c>
      <c r="BH180" s="434">
        <v>20</v>
      </c>
      <c r="BM180" s="230">
        <v>8</v>
      </c>
      <c r="BN180" s="436">
        <f t="shared" si="101"/>
        <v>0</v>
      </c>
      <c r="BO180" s="436">
        <f t="shared" si="101"/>
        <v>0</v>
      </c>
      <c r="BP180" s="474"/>
      <c r="BQ180" s="474"/>
      <c r="BR180" s="375">
        <f t="shared" si="87"/>
        <v>0</v>
      </c>
      <c r="BS180" s="405"/>
      <c r="BT180" s="474"/>
      <c r="BU180" s="375">
        <f t="shared" si="88"/>
        <v>0</v>
      </c>
      <c r="BV180" s="474"/>
      <c r="BW180" s="474"/>
      <c r="BX180" s="375">
        <f t="shared" si="89"/>
        <v>0</v>
      </c>
      <c r="BY180" s="474"/>
      <c r="BZ180" s="474"/>
      <c r="CA180" s="375">
        <f t="shared" si="90"/>
        <v>0</v>
      </c>
      <c r="CB180" s="474"/>
      <c r="CC180" s="474"/>
      <c r="CD180" s="375">
        <f t="shared" si="91"/>
        <v>0</v>
      </c>
      <c r="CE180" s="474"/>
      <c r="CF180" s="474"/>
      <c r="CG180" s="375">
        <f t="shared" si="92"/>
        <v>0</v>
      </c>
    </row>
    <row r="181" spans="34:85" ht="16.5" thickBot="1">
      <c r="AH181" s="361"/>
      <c r="AI181" s="404"/>
      <c r="AJ181" s="361"/>
      <c r="AK181" s="363"/>
      <c r="AL181" s="364"/>
      <c r="AM181" s="365" t="str">
        <f t="shared" si="79"/>
        <v/>
      </c>
      <c r="AN181" s="366" t="str">
        <f t="shared" si="80"/>
        <v/>
      </c>
      <c r="AO181" s="8" t="str">
        <f t="shared" si="93"/>
        <v/>
      </c>
      <c r="AP181" s="8" t="str">
        <f t="shared" si="94"/>
        <v/>
      </c>
      <c r="AQ181" s="8">
        <f t="shared" si="95"/>
        <v>0</v>
      </c>
      <c r="AR181" s="8" t="str">
        <f t="shared" si="81"/>
        <v/>
      </c>
      <c r="AS181" s="8">
        <f t="shared" si="82"/>
        <v>0</v>
      </c>
      <c r="AT181" s="8" t="str">
        <f t="shared" si="83"/>
        <v/>
      </c>
      <c r="AU181" s="8" t="str">
        <f t="shared" si="84"/>
        <v>0</v>
      </c>
      <c r="AV181" s="8" t="str">
        <f t="shared" si="85"/>
        <v>0</v>
      </c>
      <c r="AW181" s="8" t="str">
        <f t="shared" si="86"/>
        <v/>
      </c>
      <c r="BH181" s="434">
        <v>20</v>
      </c>
      <c r="BM181" s="406">
        <v>9</v>
      </c>
      <c r="BN181" s="436">
        <f t="shared" si="101"/>
        <v>0</v>
      </c>
      <c r="BO181" s="436">
        <f t="shared" si="101"/>
        <v>0</v>
      </c>
      <c r="BP181" s="474"/>
      <c r="BQ181" s="474"/>
      <c r="BR181" s="375">
        <f t="shared" si="87"/>
        <v>0</v>
      </c>
      <c r="BS181" s="405"/>
      <c r="BT181" s="474"/>
      <c r="BU181" s="375">
        <f t="shared" si="88"/>
        <v>0</v>
      </c>
      <c r="BV181" s="474"/>
      <c r="BW181" s="474"/>
      <c r="BX181" s="375">
        <f t="shared" si="89"/>
        <v>0</v>
      </c>
      <c r="BY181" s="474"/>
      <c r="BZ181" s="474"/>
      <c r="CA181" s="375">
        <f t="shared" si="90"/>
        <v>0</v>
      </c>
      <c r="CB181" s="474"/>
      <c r="CC181" s="474"/>
      <c r="CD181" s="375">
        <f t="shared" si="91"/>
        <v>0</v>
      </c>
      <c r="CE181" s="474"/>
      <c r="CF181" s="474"/>
      <c r="CG181" s="375">
        <f t="shared" si="92"/>
        <v>0</v>
      </c>
    </row>
    <row r="182" spans="34:85" ht="16.5" customHeight="1" thickBot="1">
      <c r="AH182" s="361"/>
      <c r="AI182" s="404"/>
      <c r="AJ182" s="361"/>
      <c r="AK182" s="363"/>
      <c r="AL182" s="364"/>
      <c r="AM182" s="365" t="str">
        <f t="shared" si="79"/>
        <v/>
      </c>
      <c r="AN182" s="366" t="str">
        <f t="shared" si="80"/>
        <v/>
      </c>
      <c r="AO182" s="8" t="str">
        <f t="shared" si="93"/>
        <v/>
      </c>
      <c r="AP182" s="8" t="str">
        <f t="shared" si="94"/>
        <v/>
      </c>
      <c r="AQ182" s="8">
        <f t="shared" si="95"/>
        <v>0</v>
      </c>
      <c r="AR182" s="8" t="str">
        <f t="shared" si="81"/>
        <v/>
      </c>
      <c r="AS182" s="8">
        <f t="shared" si="82"/>
        <v>0</v>
      </c>
      <c r="AT182" s="8" t="str">
        <f t="shared" si="83"/>
        <v/>
      </c>
      <c r="AU182" s="8" t="str">
        <f t="shared" si="84"/>
        <v>0</v>
      </c>
      <c r="AV182" s="8" t="str">
        <f t="shared" si="85"/>
        <v>0</v>
      </c>
      <c r="AW182" s="8" t="str">
        <f t="shared" si="86"/>
        <v/>
      </c>
      <c r="BH182" s="434">
        <v>21</v>
      </c>
      <c r="BM182" s="230">
        <v>1</v>
      </c>
      <c r="BN182" s="374">
        <f t="shared" si="101"/>
        <v>0</v>
      </c>
      <c r="BO182" s="374">
        <f t="shared" si="101"/>
        <v>0</v>
      </c>
      <c r="BP182" s="374"/>
      <c r="BQ182" s="374"/>
      <c r="BR182" s="375">
        <f t="shared" si="87"/>
        <v>0</v>
      </c>
      <c r="BS182" s="376"/>
      <c r="BT182" s="374"/>
      <c r="BU182" s="375">
        <f t="shared" si="88"/>
        <v>0</v>
      </c>
      <c r="BV182" s="374"/>
      <c r="BW182" s="374"/>
      <c r="BX182" s="375">
        <f t="shared" si="89"/>
        <v>0</v>
      </c>
      <c r="BY182" s="374"/>
      <c r="BZ182" s="374"/>
      <c r="CA182" s="375">
        <f t="shared" si="90"/>
        <v>0</v>
      </c>
      <c r="CB182" s="374"/>
      <c r="CC182" s="374"/>
      <c r="CD182" s="375">
        <f t="shared" si="91"/>
        <v>0</v>
      </c>
      <c r="CE182" s="374"/>
      <c r="CF182" s="374"/>
      <c r="CG182" s="375">
        <f t="shared" si="92"/>
        <v>0</v>
      </c>
    </row>
    <row r="183" spans="34:85" ht="16.5" customHeight="1" thickBot="1">
      <c r="AH183" s="361"/>
      <c r="AI183" s="404"/>
      <c r="AJ183" s="361"/>
      <c r="AK183" s="363"/>
      <c r="AL183" s="364"/>
      <c r="AM183" s="365" t="str">
        <f t="shared" si="79"/>
        <v/>
      </c>
      <c r="AN183" s="366" t="str">
        <f t="shared" si="80"/>
        <v/>
      </c>
      <c r="AO183" s="8" t="str">
        <f t="shared" si="93"/>
        <v/>
      </c>
      <c r="AP183" s="8" t="str">
        <f t="shared" si="94"/>
        <v/>
      </c>
      <c r="AQ183" s="8">
        <f t="shared" si="95"/>
        <v>0</v>
      </c>
      <c r="AR183" s="8" t="str">
        <f t="shared" si="81"/>
        <v/>
      </c>
      <c r="AS183" s="8">
        <f t="shared" si="82"/>
        <v>0</v>
      </c>
      <c r="AT183" s="8" t="str">
        <f t="shared" si="83"/>
        <v/>
      </c>
      <c r="AU183" s="8" t="str">
        <f t="shared" si="84"/>
        <v>0</v>
      </c>
      <c r="AV183" s="8" t="str">
        <f t="shared" si="85"/>
        <v>0</v>
      </c>
      <c r="AW183" s="8" t="str">
        <f t="shared" si="86"/>
        <v/>
      </c>
      <c r="BH183" s="434">
        <v>21</v>
      </c>
      <c r="BM183" s="230">
        <v>2</v>
      </c>
      <c r="BN183" s="374">
        <f t="shared" si="101"/>
        <v>0</v>
      </c>
      <c r="BO183" s="374">
        <f t="shared" si="101"/>
        <v>0</v>
      </c>
      <c r="BP183" s="374"/>
      <c r="BQ183" s="374"/>
      <c r="BR183" s="375">
        <f t="shared" si="87"/>
        <v>0</v>
      </c>
      <c r="BS183" s="376"/>
      <c r="BT183" s="374"/>
      <c r="BU183" s="375">
        <f t="shared" si="88"/>
        <v>0</v>
      </c>
      <c r="BV183" s="374"/>
      <c r="BW183" s="374"/>
      <c r="BX183" s="375">
        <f t="shared" si="89"/>
        <v>0</v>
      </c>
      <c r="BY183" s="374"/>
      <c r="BZ183" s="374"/>
      <c r="CA183" s="375">
        <f t="shared" si="90"/>
        <v>0</v>
      </c>
      <c r="CB183" s="374"/>
      <c r="CC183" s="374"/>
      <c r="CD183" s="375">
        <f t="shared" si="91"/>
        <v>0</v>
      </c>
      <c r="CE183" s="374"/>
      <c r="CF183" s="374"/>
      <c r="CG183" s="375">
        <f t="shared" si="92"/>
        <v>0</v>
      </c>
    </row>
    <row r="184" spans="34:85" ht="16.5" thickBot="1">
      <c r="AH184" s="361"/>
      <c r="AI184" s="404"/>
      <c r="AJ184" s="361"/>
      <c r="AK184" s="363"/>
      <c r="AL184" s="364"/>
      <c r="AM184" s="365" t="str">
        <f t="shared" si="79"/>
        <v/>
      </c>
      <c r="AN184" s="366" t="str">
        <f t="shared" si="80"/>
        <v/>
      </c>
      <c r="AO184" s="8" t="str">
        <f t="shared" si="93"/>
        <v/>
      </c>
      <c r="AP184" s="8" t="str">
        <f t="shared" si="94"/>
        <v/>
      </c>
      <c r="AQ184" s="8">
        <f t="shared" si="95"/>
        <v>0</v>
      </c>
      <c r="AR184" s="8" t="str">
        <f t="shared" si="81"/>
        <v/>
      </c>
      <c r="AS184" s="8">
        <f t="shared" si="82"/>
        <v>0</v>
      </c>
      <c r="AT184" s="8" t="str">
        <f t="shared" si="83"/>
        <v/>
      </c>
      <c r="AU184" s="8" t="str">
        <f t="shared" si="84"/>
        <v>0</v>
      </c>
      <c r="AV184" s="8" t="str">
        <f t="shared" si="85"/>
        <v>0</v>
      </c>
      <c r="AW184" s="8" t="str">
        <f t="shared" si="86"/>
        <v/>
      </c>
      <c r="BH184" s="434">
        <v>21</v>
      </c>
      <c r="BM184" s="230">
        <v>3</v>
      </c>
      <c r="BN184" s="374">
        <f t="shared" si="101"/>
        <v>0</v>
      </c>
      <c r="BO184" s="374">
        <f t="shared" si="101"/>
        <v>0</v>
      </c>
      <c r="BP184" s="374"/>
      <c r="BQ184" s="374"/>
      <c r="BR184" s="375">
        <f t="shared" si="87"/>
        <v>0</v>
      </c>
      <c r="BS184" s="376"/>
      <c r="BT184" s="374"/>
      <c r="BU184" s="375">
        <f t="shared" si="88"/>
        <v>0</v>
      </c>
      <c r="BV184" s="374"/>
      <c r="BW184" s="374"/>
      <c r="BX184" s="375">
        <f t="shared" si="89"/>
        <v>0</v>
      </c>
      <c r="BY184" s="374"/>
      <c r="BZ184" s="374"/>
      <c r="CA184" s="375">
        <f t="shared" si="90"/>
        <v>0</v>
      </c>
      <c r="CB184" s="374"/>
      <c r="CC184" s="374"/>
      <c r="CD184" s="375">
        <f t="shared" si="91"/>
        <v>0</v>
      </c>
      <c r="CE184" s="374"/>
      <c r="CF184" s="374"/>
      <c r="CG184" s="375">
        <f t="shared" si="92"/>
        <v>0</v>
      </c>
    </row>
    <row r="185" spans="34:85" ht="16.5" thickBot="1">
      <c r="AH185" s="361"/>
      <c r="AI185" s="404"/>
      <c r="AJ185" s="361"/>
      <c r="AK185" s="363"/>
      <c r="AL185" s="364"/>
      <c r="AM185" s="365" t="str">
        <f t="shared" si="79"/>
        <v/>
      </c>
      <c r="AN185" s="366" t="str">
        <f t="shared" si="80"/>
        <v/>
      </c>
      <c r="AO185" s="8" t="str">
        <f t="shared" si="93"/>
        <v/>
      </c>
      <c r="AP185" s="8" t="str">
        <f t="shared" si="94"/>
        <v/>
      </c>
      <c r="AQ185" s="8">
        <f t="shared" si="95"/>
        <v>0</v>
      </c>
      <c r="AR185" s="8" t="str">
        <f t="shared" si="81"/>
        <v/>
      </c>
      <c r="AS185" s="8">
        <f t="shared" si="82"/>
        <v>0</v>
      </c>
      <c r="AT185" s="8" t="str">
        <f t="shared" si="83"/>
        <v/>
      </c>
      <c r="AU185" s="8" t="str">
        <f t="shared" si="84"/>
        <v>0</v>
      </c>
      <c r="AV185" s="8" t="str">
        <f t="shared" si="85"/>
        <v>0</v>
      </c>
      <c r="AW185" s="8" t="str">
        <f t="shared" si="86"/>
        <v/>
      </c>
      <c r="BH185" s="434">
        <v>21</v>
      </c>
      <c r="BM185" s="230">
        <v>4</v>
      </c>
      <c r="BN185" s="374">
        <f t="shared" si="101"/>
        <v>0</v>
      </c>
      <c r="BO185" s="374">
        <f t="shared" si="101"/>
        <v>0</v>
      </c>
      <c r="BP185" s="374"/>
      <c r="BQ185" s="374"/>
      <c r="BR185" s="375">
        <f t="shared" si="87"/>
        <v>0</v>
      </c>
      <c r="BS185" s="376"/>
      <c r="BT185" s="374"/>
      <c r="BU185" s="375">
        <f t="shared" si="88"/>
        <v>0</v>
      </c>
      <c r="BV185" s="374"/>
      <c r="BW185" s="374"/>
      <c r="BX185" s="375">
        <f t="shared" si="89"/>
        <v>0</v>
      </c>
      <c r="BY185" s="374"/>
      <c r="BZ185" s="374"/>
      <c r="CA185" s="375">
        <f t="shared" si="90"/>
        <v>0</v>
      </c>
      <c r="CB185" s="374"/>
      <c r="CC185" s="374"/>
      <c r="CD185" s="375">
        <f t="shared" si="91"/>
        <v>0</v>
      </c>
      <c r="CE185" s="374"/>
      <c r="CF185" s="374"/>
      <c r="CG185" s="375">
        <f t="shared" si="92"/>
        <v>0</v>
      </c>
    </row>
    <row r="186" spans="34:85" ht="16.5" thickBot="1">
      <c r="AH186" s="361"/>
      <c r="AI186" s="404"/>
      <c r="AJ186" s="361"/>
      <c r="AK186" s="363"/>
      <c r="AL186" s="364"/>
      <c r="AM186" s="365" t="str">
        <f t="shared" si="79"/>
        <v/>
      </c>
      <c r="AN186" s="366" t="str">
        <f t="shared" si="80"/>
        <v/>
      </c>
      <c r="AO186" s="8" t="str">
        <f t="shared" si="93"/>
        <v/>
      </c>
      <c r="AP186" s="8" t="str">
        <f t="shared" si="94"/>
        <v/>
      </c>
      <c r="AQ186" s="8">
        <f t="shared" si="95"/>
        <v>0</v>
      </c>
      <c r="AR186" s="8" t="str">
        <f t="shared" si="81"/>
        <v/>
      </c>
      <c r="AS186" s="8">
        <f t="shared" si="82"/>
        <v>0</v>
      </c>
      <c r="AT186" s="8" t="str">
        <f t="shared" si="83"/>
        <v/>
      </c>
      <c r="AU186" s="8" t="str">
        <f t="shared" si="84"/>
        <v>0</v>
      </c>
      <c r="AV186" s="8" t="str">
        <f t="shared" si="85"/>
        <v>0</v>
      </c>
      <c r="AW186" s="8" t="str">
        <f t="shared" si="86"/>
        <v/>
      </c>
      <c r="BH186" s="434">
        <v>21</v>
      </c>
      <c r="BM186" s="230">
        <v>5</v>
      </c>
      <c r="BN186" s="374">
        <f t="shared" si="101"/>
        <v>0</v>
      </c>
      <c r="BO186" s="374">
        <f t="shared" si="101"/>
        <v>0</v>
      </c>
      <c r="BP186" s="374"/>
      <c r="BQ186" s="374"/>
      <c r="BR186" s="375">
        <f t="shared" si="87"/>
        <v>0</v>
      </c>
      <c r="BS186" s="376"/>
      <c r="BT186" s="374"/>
      <c r="BU186" s="375">
        <f t="shared" si="88"/>
        <v>0</v>
      </c>
      <c r="BV186" s="374"/>
      <c r="BW186" s="374"/>
      <c r="BX186" s="375">
        <f t="shared" si="89"/>
        <v>0</v>
      </c>
      <c r="BY186" s="374"/>
      <c r="BZ186" s="374"/>
      <c r="CA186" s="375">
        <f t="shared" si="90"/>
        <v>0</v>
      </c>
      <c r="CB186" s="374"/>
      <c r="CC186" s="374"/>
      <c r="CD186" s="375">
        <f t="shared" si="91"/>
        <v>0</v>
      </c>
      <c r="CE186" s="374"/>
      <c r="CF186" s="374"/>
      <c r="CG186" s="375">
        <f t="shared" si="92"/>
        <v>0</v>
      </c>
    </row>
    <row r="187" spans="34:85" ht="16.5" thickBot="1">
      <c r="AH187" s="361"/>
      <c r="AI187" s="404"/>
      <c r="AJ187" s="361"/>
      <c r="AK187" s="363"/>
      <c r="AL187" s="364"/>
      <c r="AM187" s="365" t="str">
        <f t="shared" si="79"/>
        <v/>
      </c>
      <c r="AN187" s="366" t="str">
        <f t="shared" si="80"/>
        <v/>
      </c>
      <c r="AO187" s="8" t="str">
        <f t="shared" si="93"/>
        <v/>
      </c>
      <c r="AP187" s="8" t="str">
        <f t="shared" si="94"/>
        <v/>
      </c>
      <c r="AQ187" s="8">
        <f t="shared" si="95"/>
        <v>0</v>
      </c>
      <c r="AR187" s="8" t="str">
        <f t="shared" si="81"/>
        <v/>
      </c>
      <c r="AS187" s="8">
        <f t="shared" si="82"/>
        <v>0</v>
      </c>
      <c r="AT187" s="8" t="str">
        <f t="shared" si="83"/>
        <v/>
      </c>
      <c r="AU187" s="8" t="str">
        <f t="shared" si="84"/>
        <v>0</v>
      </c>
      <c r="AV187" s="8" t="str">
        <f t="shared" si="85"/>
        <v>0</v>
      </c>
      <c r="AW187" s="8" t="str">
        <f t="shared" si="86"/>
        <v/>
      </c>
      <c r="BH187" s="434">
        <v>21</v>
      </c>
      <c r="BM187" s="230">
        <v>6</v>
      </c>
      <c r="BN187" s="374">
        <f t="shared" si="101"/>
        <v>0</v>
      </c>
      <c r="BO187" s="374">
        <f t="shared" si="101"/>
        <v>0</v>
      </c>
      <c r="BP187" s="374"/>
      <c r="BQ187" s="374"/>
      <c r="BR187" s="375">
        <f t="shared" si="87"/>
        <v>0</v>
      </c>
      <c r="BS187" s="376"/>
      <c r="BT187" s="374"/>
      <c r="BU187" s="375">
        <f t="shared" si="88"/>
        <v>0</v>
      </c>
      <c r="BV187" s="374"/>
      <c r="BW187" s="374"/>
      <c r="BX187" s="375">
        <f t="shared" si="89"/>
        <v>0</v>
      </c>
      <c r="BY187" s="374"/>
      <c r="BZ187" s="374"/>
      <c r="CA187" s="375">
        <f t="shared" si="90"/>
        <v>0</v>
      </c>
      <c r="CB187" s="374"/>
      <c r="CC187" s="374"/>
      <c r="CD187" s="375">
        <f t="shared" si="91"/>
        <v>0</v>
      </c>
      <c r="CE187" s="374"/>
      <c r="CF187" s="374"/>
      <c r="CG187" s="375">
        <f t="shared" si="92"/>
        <v>0</v>
      </c>
    </row>
    <row r="188" spans="34:85" ht="16.5" thickBot="1">
      <c r="AH188" s="361"/>
      <c r="AI188" s="404"/>
      <c r="AJ188" s="361"/>
      <c r="AK188" s="363"/>
      <c r="AL188" s="364"/>
      <c r="AM188" s="365" t="str">
        <f t="shared" si="79"/>
        <v/>
      </c>
      <c r="AN188" s="366" t="str">
        <f t="shared" si="80"/>
        <v/>
      </c>
      <c r="AO188" s="8" t="str">
        <f t="shared" si="93"/>
        <v/>
      </c>
      <c r="AP188" s="8" t="str">
        <f t="shared" si="94"/>
        <v/>
      </c>
      <c r="AQ188" s="8">
        <f t="shared" si="95"/>
        <v>0</v>
      </c>
      <c r="AR188" s="8" t="str">
        <f t="shared" si="81"/>
        <v/>
      </c>
      <c r="AS188" s="8">
        <f t="shared" si="82"/>
        <v>0</v>
      </c>
      <c r="AT188" s="8" t="str">
        <f t="shared" si="83"/>
        <v/>
      </c>
      <c r="AU188" s="8" t="str">
        <f t="shared" si="84"/>
        <v>0</v>
      </c>
      <c r="AV188" s="8" t="str">
        <f t="shared" si="85"/>
        <v>0</v>
      </c>
      <c r="AW188" s="8" t="str">
        <f t="shared" si="86"/>
        <v/>
      </c>
      <c r="BH188" s="434">
        <v>21</v>
      </c>
      <c r="BM188" s="230">
        <v>7</v>
      </c>
      <c r="BN188" s="374">
        <f t="shared" si="101"/>
        <v>0</v>
      </c>
      <c r="BO188" s="374">
        <f t="shared" si="101"/>
        <v>0</v>
      </c>
      <c r="BP188" s="374"/>
      <c r="BQ188" s="374"/>
      <c r="BR188" s="375">
        <f t="shared" si="87"/>
        <v>0</v>
      </c>
      <c r="BS188" s="376"/>
      <c r="BT188" s="374"/>
      <c r="BU188" s="375">
        <f t="shared" si="88"/>
        <v>0</v>
      </c>
      <c r="BV188" s="374"/>
      <c r="BW188" s="374"/>
      <c r="BX188" s="375">
        <f t="shared" si="89"/>
        <v>0</v>
      </c>
      <c r="BY188" s="374"/>
      <c r="BZ188" s="374"/>
      <c r="CA188" s="375">
        <f t="shared" si="90"/>
        <v>0</v>
      </c>
      <c r="CB188" s="374"/>
      <c r="CC188" s="374"/>
      <c r="CD188" s="375">
        <f t="shared" si="91"/>
        <v>0</v>
      </c>
      <c r="CE188" s="374"/>
      <c r="CF188" s="374"/>
      <c r="CG188" s="375">
        <f t="shared" si="92"/>
        <v>0</v>
      </c>
    </row>
    <row r="189" spans="34:85" ht="16.5" thickBot="1">
      <c r="AH189" s="361"/>
      <c r="AI189" s="404"/>
      <c r="AJ189" s="361"/>
      <c r="AK189" s="363"/>
      <c r="AL189" s="364"/>
      <c r="AM189" s="365" t="str">
        <f t="shared" si="79"/>
        <v/>
      </c>
      <c r="AN189" s="366" t="str">
        <f t="shared" si="80"/>
        <v/>
      </c>
      <c r="AO189" s="8" t="str">
        <f t="shared" si="93"/>
        <v/>
      </c>
      <c r="AP189" s="8" t="str">
        <f t="shared" si="94"/>
        <v/>
      </c>
      <c r="AQ189" s="8">
        <f t="shared" si="95"/>
        <v>0</v>
      </c>
      <c r="AR189" s="8" t="str">
        <f t="shared" si="81"/>
        <v/>
      </c>
      <c r="AS189" s="8">
        <f t="shared" si="82"/>
        <v>0</v>
      </c>
      <c r="AT189" s="8" t="str">
        <f t="shared" si="83"/>
        <v/>
      </c>
      <c r="AU189" s="8" t="str">
        <f t="shared" si="84"/>
        <v>0</v>
      </c>
      <c r="AV189" s="8" t="str">
        <f t="shared" si="85"/>
        <v>0</v>
      </c>
      <c r="AW189" s="8" t="str">
        <f t="shared" si="86"/>
        <v/>
      </c>
      <c r="BH189" s="434">
        <v>21</v>
      </c>
      <c r="BM189" s="230">
        <v>8</v>
      </c>
      <c r="BN189" s="374">
        <f t="shared" si="101"/>
        <v>0</v>
      </c>
      <c r="BO189" s="374">
        <f t="shared" si="101"/>
        <v>0</v>
      </c>
      <c r="BP189" s="374"/>
      <c r="BQ189" s="374"/>
      <c r="BR189" s="375">
        <f t="shared" si="87"/>
        <v>0</v>
      </c>
      <c r="BS189" s="376"/>
      <c r="BT189" s="374"/>
      <c r="BU189" s="375">
        <f t="shared" si="88"/>
        <v>0</v>
      </c>
      <c r="BV189" s="374"/>
      <c r="BW189" s="374"/>
      <c r="BX189" s="375">
        <f t="shared" si="89"/>
        <v>0</v>
      </c>
      <c r="BY189" s="374"/>
      <c r="BZ189" s="374"/>
      <c r="CA189" s="375">
        <f t="shared" si="90"/>
        <v>0</v>
      </c>
      <c r="CB189" s="374"/>
      <c r="CC189" s="374"/>
      <c r="CD189" s="375">
        <f t="shared" si="91"/>
        <v>0</v>
      </c>
      <c r="CE189" s="374"/>
      <c r="CF189" s="374"/>
      <c r="CG189" s="375">
        <f t="shared" si="92"/>
        <v>0</v>
      </c>
    </row>
    <row r="190" spans="34:85" ht="16.5" thickBot="1">
      <c r="AH190" s="361"/>
      <c r="AI190" s="404"/>
      <c r="AJ190" s="361"/>
      <c r="AK190" s="363"/>
      <c r="AL190" s="364"/>
      <c r="AM190" s="365" t="str">
        <f t="shared" si="79"/>
        <v/>
      </c>
      <c r="AN190" s="366" t="str">
        <f t="shared" si="80"/>
        <v/>
      </c>
      <c r="AO190" s="8" t="str">
        <f t="shared" si="93"/>
        <v/>
      </c>
      <c r="AP190" s="8" t="str">
        <f t="shared" si="94"/>
        <v/>
      </c>
      <c r="AQ190" s="8">
        <f t="shared" si="95"/>
        <v>0</v>
      </c>
      <c r="AR190" s="8" t="str">
        <f t="shared" si="81"/>
        <v/>
      </c>
      <c r="AS190" s="8">
        <f t="shared" si="82"/>
        <v>0</v>
      </c>
      <c r="AT190" s="8" t="str">
        <f t="shared" si="83"/>
        <v/>
      </c>
      <c r="AU190" s="8" t="str">
        <f t="shared" si="84"/>
        <v>0</v>
      </c>
      <c r="AV190" s="8" t="str">
        <f t="shared" si="85"/>
        <v>0</v>
      </c>
      <c r="AW190" s="8" t="str">
        <f t="shared" si="86"/>
        <v/>
      </c>
      <c r="BH190" s="434">
        <v>22</v>
      </c>
      <c r="BM190" s="230">
        <v>9</v>
      </c>
      <c r="BN190" s="374">
        <f t="shared" si="101"/>
        <v>0</v>
      </c>
      <c r="BO190" s="374">
        <f t="shared" si="101"/>
        <v>0</v>
      </c>
      <c r="BP190" s="374"/>
      <c r="BQ190" s="374"/>
      <c r="BR190" s="375">
        <f t="shared" si="87"/>
        <v>0</v>
      </c>
      <c r="BS190" s="376"/>
      <c r="BT190" s="374"/>
      <c r="BU190" s="375">
        <f t="shared" si="88"/>
        <v>0</v>
      </c>
      <c r="BV190" s="374"/>
      <c r="BW190" s="374"/>
      <c r="BX190" s="375">
        <f t="shared" si="89"/>
        <v>0</v>
      </c>
      <c r="BY190" s="374"/>
      <c r="BZ190" s="374"/>
      <c r="CA190" s="375">
        <f t="shared" si="90"/>
        <v>0</v>
      </c>
      <c r="CB190" s="374"/>
      <c r="CC190" s="374"/>
      <c r="CD190" s="375">
        <f t="shared" si="91"/>
        <v>0</v>
      </c>
      <c r="CE190" s="374"/>
      <c r="CF190" s="374"/>
      <c r="CG190" s="375">
        <f t="shared" si="92"/>
        <v>0</v>
      </c>
    </row>
    <row r="191" spans="34:85" ht="16.5" customHeight="1" thickBot="1">
      <c r="AH191" s="361"/>
      <c r="AI191" s="404"/>
      <c r="AJ191" s="361"/>
      <c r="AK191" s="363"/>
      <c r="AL191" s="364"/>
      <c r="AM191" s="365" t="str">
        <f t="shared" si="79"/>
        <v/>
      </c>
      <c r="AN191" s="366" t="str">
        <f t="shared" si="80"/>
        <v/>
      </c>
      <c r="AO191" s="8" t="str">
        <f t="shared" si="93"/>
        <v/>
      </c>
      <c r="AP191" s="8" t="str">
        <f t="shared" si="94"/>
        <v/>
      </c>
      <c r="AQ191" s="8">
        <f t="shared" si="95"/>
        <v>0</v>
      </c>
      <c r="AR191" s="8" t="str">
        <f t="shared" si="81"/>
        <v/>
      </c>
      <c r="AS191" s="8">
        <f t="shared" si="82"/>
        <v>0</v>
      </c>
      <c r="AT191" s="8" t="str">
        <f t="shared" si="83"/>
        <v/>
      </c>
      <c r="AU191" s="8" t="str">
        <f t="shared" si="84"/>
        <v>0</v>
      </c>
      <c r="AV191" s="8" t="str">
        <f t="shared" si="85"/>
        <v>0</v>
      </c>
      <c r="AW191" s="8" t="str">
        <f t="shared" si="86"/>
        <v/>
      </c>
      <c r="BH191" s="434">
        <v>22</v>
      </c>
      <c r="BM191" s="230">
        <v>1</v>
      </c>
      <c r="BN191" s="436">
        <f t="shared" si="101"/>
        <v>0</v>
      </c>
      <c r="BO191" s="436">
        <f t="shared" si="101"/>
        <v>0</v>
      </c>
      <c r="BP191" s="474"/>
      <c r="BQ191" s="474"/>
      <c r="BR191" s="375">
        <f t="shared" si="87"/>
        <v>0</v>
      </c>
      <c r="BS191" s="405"/>
      <c r="BT191" s="474"/>
      <c r="BU191" s="375">
        <f t="shared" si="88"/>
        <v>0</v>
      </c>
      <c r="BV191" s="474"/>
      <c r="BW191" s="474"/>
      <c r="BX191" s="375">
        <f t="shared" si="89"/>
        <v>0</v>
      </c>
      <c r="BY191" s="474"/>
      <c r="BZ191" s="474"/>
      <c r="CA191" s="375">
        <f t="shared" si="90"/>
        <v>0</v>
      </c>
      <c r="CB191" s="474"/>
      <c r="CC191" s="474"/>
      <c r="CD191" s="375">
        <f t="shared" si="91"/>
        <v>0</v>
      </c>
      <c r="CE191" s="474"/>
      <c r="CF191" s="474"/>
      <c r="CG191" s="375">
        <f t="shared" si="92"/>
        <v>0</v>
      </c>
    </row>
    <row r="192" spans="34:85" ht="16.5" customHeight="1" thickBot="1">
      <c r="AH192" s="361"/>
      <c r="AI192" s="404"/>
      <c r="AJ192" s="361"/>
      <c r="AK192" s="363"/>
      <c r="AL192" s="364"/>
      <c r="AM192" s="365" t="str">
        <f t="shared" si="79"/>
        <v/>
      </c>
      <c r="AN192" s="366" t="str">
        <f t="shared" si="80"/>
        <v/>
      </c>
      <c r="AO192" s="8" t="str">
        <f t="shared" si="93"/>
        <v/>
      </c>
      <c r="AP192" s="8" t="str">
        <f t="shared" si="94"/>
        <v/>
      </c>
      <c r="AQ192" s="8">
        <f t="shared" si="95"/>
        <v>0</v>
      </c>
      <c r="AR192" s="8" t="str">
        <f t="shared" si="81"/>
        <v/>
      </c>
      <c r="AS192" s="8">
        <f t="shared" si="82"/>
        <v>0</v>
      </c>
      <c r="AT192" s="8" t="str">
        <f t="shared" si="83"/>
        <v/>
      </c>
      <c r="AU192" s="8" t="str">
        <f t="shared" si="84"/>
        <v>0</v>
      </c>
      <c r="AV192" s="8" t="str">
        <f t="shared" si="85"/>
        <v>0</v>
      </c>
      <c r="AW192" s="8" t="str">
        <f t="shared" si="86"/>
        <v/>
      </c>
      <c r="BH192" s="434">
        <v>22</v>
      </c>
      <c r="BM192" s="230">
        <v>2</v>
      </c>
      <c r="BN192" s="436">
        <f t="shared" si="101"/>
        <v>0</v>
      </c>
      <c r="BO192" s="436">
        <f t="shared" si="101"/>
        <v>0</v>
      </c>
      <c r="BP192" s="474"/>
      <c r="BQ192" s="474"/>
      <c r="BR192" s="375">
        <f t="shared" si="87"/>
        <v>0</v>
      </c>
      <c r="BS192" s="405"/>
      <c r="BT192" s="474"/>
      <c r="BU192" s="375">
        <f t="shared" si="88"/>
        <v>0</v>
      </c>
      <c r="BV192" s="474"/>
      <c r="BW192" s="474"/>
      <c r="BX192" s="375">
        <f t="shared" si="89"/>
        <v>0</v>
      </c>
      <c r="BY192" s="474"/>
      <c r="BZ192" s="474"/>
      <c r="CA192" s="375">
        <f t="shared" si="90"/>
        <v>0</v>
      </c>
      <c r="CB192" s="474"/>
      <c r="CC192" s="474"/>
      <c r="CD192" s="375">
        <f t="shared" si="91"/>
        <v>0</v>
      </c>
      <c r="CE192" s="474"/>
      <c r="CF192" s="474"/>
      <c r="CG192" s="375">
        <f t="shared" si="92"/>
        <v>0</v>
      </c>
    </row>
    <row r="193" spans="34:85" ht="16.5" thickBot="1">
      <c r="AH193" s="361"/>
      <c r="AI193" s="404"/>
      <c r="AJ193" s="361"/>
      <c r="AK193" s="363"/>
      <c r="AL193" s="364"/>
      <c r="AM193" s="365" t="str">
        <f t="shared" si="79"/>
        <v/>
      </c>
      <c r="AN193" s="366" t="str">
        <f t="shared" si="80"/>
        <v/>
      </c>
      <c r="AO193" s="8" t="str">
        <f t="shared" si="93"/>
        <v/>
      </c>
      <c r="AP193" s="8" t="str">
        <f t="shared" si="94"/>
        <v/>
      </c>
      <c r="AQ193" s="8">
        <f t="shared" si="95"/>
        <v>0</v>
      </c>
      <c r="AR193" s="8" t="str">
        <f t="shared" si="81"/>
        <v/>
      </c>
      <c r="AS193" s="8">
        <f t="shared" si="82"/>
        <v>0</v>
      </c>
      <c r="AT193" s="8" t="str">
        <f t="shared" si="83"/>
        <v/>
      </c>
      <c r="AU193" s="8" t="str">
        <f t="shared" si="84"/>
        <v>0</v>
      </c>
      <c r="AV193" s="8" t="str">
        <f t="shared" si="85"/>
        <v>0</v>
      </c>
      <c r="AW193" s="8" t="str">
        <f t="shared" si="86"/>
        <v/>
      </c>
      <c r="BH193" s="434">
        <v>22</v>
      </c>
      <c r="BM193" s="230">
        <v>3</v>
      </c>
      <c r="BN193" s="436">
        <f t="shared" si="101"/>
        <v>0</v>
      </c>
      <c r="BO193" s="436">
        <f t="shared" si="101"/>
        <v>0</v>
      </c>
      <c r="BP193" s="474"/>
      <c r="BQ193" s="474"/>
      <c r="BR193" s="375">
        <f t="shared" si="87"/>
        <v>0</v>
      </c>
      <c r="BS193" s="405"/>
      <c r="BT193" s="474"/>
      <c r="BU193" s="375">
        <f t="shared" si="88"/>
        <v>0</v>
      </c>
      <c r="BV193" s="474"/>
      <c r="BW193" s="474"/>
      <c r="BX193" s="375">
        <f t="shared" si="89"/>
        <v>0</v>
      </c>
      <c r="BY193" s="474"/>
      <c r="BZ193" s="474"/>
      <c r="CA193" s="375">
        <f t="shared" si="90"/>
        <v>0</v>
      </c>
      <c r="CB193" s="474"/>
      <c r="CC193" s="474"/>
      <c r="CD193" s="375">
        <f t="shared" si="91"/>
        <v>0</v>
      </c>
      <c r="CE193" s="474"/>
      <c r="CF193" s="474"/>
      <c r="CG193" s="375">
        <f t="shared" si="92"/>
        <v>0</v>
      </c>
    </row>
    <row r="194" spans="34:85" ht="16.5" thickBot="1">
      <c r="AH194" s="361"/>
      <c r="AI194" s="404"/>
      <c r="AJ194" s="361"/>
      <c r="AK194" s="363"/>
      <c r="AL194" s="364"/>
      <c r="AM194" s="365" t="str">
        <f t="shared" si="79"/>
        <v/>
      </c>
      <c r="AN194" s="366" t="str">
        <f t="shared" si="80"/>
        <v/>
      </c>
      <c r="AO194" s="8" t="str">
        <f t="shared" si="93"/>
        <v/>
      </c>
      <c r="AP194" s="8" t="str">
        <f t="shared" si="94"/>
        <v/>
      </c>
      <c r="AQ194" s="8">
        <f t="shared" si="95"/>
        <v>0</v>
      </c>
      <c r="AR194" s="8" t="str">
        <f t="shared" si="81"/>
        <v/>
      </c>
      <c r="AS194" s="8">
        <f t="shared" si="82"/>
        <v>0</v>
      </c>
      <c r="AT194" s="8" t="str">
        <f t="shared" si="83"/>
        <v/>
      </c>
      <c r="AU194" s="8" t="str">
        <f t="shared" si="84"/>
        <v>0</v>
      </c>
      <c r="AV194" s="8" t="str">
        <f t="shared" si="85"/>
        <v>0</v>
      </c>
      <c r="AW194" s="8" t="str">
        <f t="shared" si="86"/>
        <v/>
      </c>
      <c r="BH194" s="434">
        <v>22</v>
      </c>
      <c r="BM194" s="230">
        <v>4</v>
      </c>
      <c r="BN194" s="436">
        <f t="shared" si="101"/>
        <v>0</v>
      </c>
      <c r="BO194" s="436">
        <f t="shared" si="101"/>
        <v>0</v>
      </c>
      <c r="BP194" s="474"/>
      <c r="BQ194" s="474"/>
      <c r="BR194" s="375">
        <f t="shared" si="87"/>
        <v>0</v>
      </c>
      <c r="BS194" s="405"/>
      <c r="BT194" s="474"/>
      <c r="BU194" s="375">
        <f t="shared" si="88"/>
        <v>0</v>
      </c>
      <c r="BV194" s="474"/>
      <c r="BW194" s="474"/>
      <c r="BX194" s="375">
        <f t="shared" si="89"/>
        <v>0</v>
      </c>
      <c r="BY194" s="474"/>
      <c r="BZ194" s="474"/>
      <c r="CA194" s="375">
        <f t="shared" si="90"/>
        <v>0</v>
      </c>
      <c r="CB194" s="474"/>
      <c r="CC194" s="474"/>
      <c r="CD194" s="375">
        <f t="shared" si="91"/>
        <v>0</v>
      </c>
      <c r="CE194" s="474"/>
      <c r="CF194" s="474"/>
      <c r="CG194" s="375">
        <f t="shared" si="92"/>
        <v>0</v>
      </c>
    </row>
    <row r="195" spans="34:85" ht="16.5" thickBot="1">
      <c r="AH195" s="361"/>
      <c r="AI195" s="404"/>
      <c r="AJ195" s="361"/>
      <c r="AK195" s="363"/>
      <c r="AL195" s="364"/>
      <c r="AM195" s="365" t="str">
        <f t="shared" ref="AM195:AM258" si="102">IF($AH195="","",$AH195)</f>
        <v/>
      </c>
      <c r="AN195" s="366" t="str">
        <f t="shared" ref="AN195:AN258" si="103">IF($AJ195="","",$AJ195)</f>
        <v/>
      </c>
      <c r="AO195" s="8" t="str">
        <f t="shared" si="93"/>
        <v/>
      </c>
      <c r="AP195" s="8" t="str">
        <f t="shared" si="94"/>
        <v/>
      </c>
      <c r="AQ195" s="8">
        <f t="shared" si="95"/>
        <v>0</v>
      </c>
      <c r="AR195" s="8" t="str">
        <f t="shared" ref="AR195:AR258" si="104">IF(AH195&gt;AJ195,3,IF(AND(AH195=AJ195,28&lt;&gt;"",AJ195&lt;&gt;""),1,IF(AND(AH195="",AJ195=""),"",0)))</f>
        <v/>
      </c>
      <c r="AS195" s="8">
        <f t="shared" ref="AS195:AS253" si="105">AL196</f>
        <v>0</v>
      </c>
      <c r="AT195" s="8" t="str">
        <f t="shared" ref="AT195:AT258" si="106">IF(AH195&lt;AJ195,3,IF(AND(AH195=AJ195,AH195&lt;&gt;"",AJ195&lt;&gt;""),1,IF(AND(AH195="",AJ195=""),"",0)))</f>
        <v/>
      </c>
      <c r="AU195" s="8" t="str">
        <f t="shared" ref="AU195:AU258" si="107">AQ195&amp;AR195</f>
        <v>0</v>
      </c>
      <c r="AV195" s="8" t="str">
        <f t="shared" ref="AV195:AV258" si="108">AS195&amp;AT195</f>
        <v>0</v>
      </c>
      <c r="AW195" s="8" t="str">
        <f t="shared" ref="AW195:AW258" si="109">IF($AH195&gt;$AJ195,1,IF(AND($AH195=$AJ195,$AH195&lt;&gt;"",$AJ195&lt;&gt;""),0,IF($AH195&lt;$AJ195,2,"")))</f>
        <v/>
      </c>
      <c r="BH195" s="434">
        <v>22</v>
      </c>
      <c r="BM195" s="230">
        <v>5</v>
      </c>
      <c r="BN195" s="436">
        <f t="shared" si="101"/>
        <v>0</v>
      </c>
      <c r="BO195" s="436">
        <f t="shared" si="101"/>
        <v>0</v>
      </c>
      <c r="BP195" s="474"/>
      <c r="BQ195" s="474"/>
      <c r="BR195" s="375">
        <f t="shared" ref="BR195:BR258" si="110">($BN195&lt;&gt;"")*(BP195&lt;&gt;"")*(($BN195=BP195)*($BO195=BQ195)*1+($BN195-$BO195-BP195+BQ195=0)*1+(SIGN($BN195-$BO195)=(SIGN(BP195-BQ195)))*1-($BN195-$BO195=0)*(BP195-BQ195=0)*($BN195&lt;&gt;BP195)*1)</f>
        <v>0</v>
      </c>
      <c r="BS195" s="405"/>
      <c r="BT195" s="474"/>
      <c r="BU195" s="375">
        <f t="shared" ref="BU195:BU258" si="111">($BN195&lt;&gt;"")*(BP195&lt;&gt;"")*(($BN195=BS195)*($BO195=BT195)*1+($BN195-$BO195-BS195+BT195=0)*1+(SIGN($BN195-$BO195)=(SIGN(BS195-BT195)))*1-($BN195-$BO195=0)*(BS195-BT195=0)*($BN195&lt;&gt;BS195)*1)</f>
        <v>0</v>
      </c>
      <c r="BV195" s="474"/>
      <c r="BW195" s="474"/>
      <c r="BX195" s="375">
        <f t="shared" ref="BX195:BX258" si="112">($BN195&lt;&gt;"")*(BV195&lt;&gt;"")*(($BN195=BV195)*($BO195=BW195)*1+($BN195-$BO195-BV195+BW195=0)*1+(SIGN($BN195-$BO195)=(SIGN(BV195-BW195)))*1-($BN195-$BO195=0)*(BV195-BW195=0)*($BN195&lt;&gt;BV195)*1)</f>
        <v>0</v>
      </c>
      <c r="BY195" s="474"/>
      <c r="BZ195" s="474"/>
      <c r="CA195" s="375">
        <f t="shared" ref="CA195:CA258" si="113">($BN195&lt;&gt;"")*(BY195&lt;&gt;"")*(($BN195=BY195)*($BO195=BZ195)*1+($BN195-$BO195-BY195+BZ195=0)*1+(SIGN($BN195-$BO195)=(SIGN(BY195-BZ195)))*1-($BN195-$BO195=0)*(BY195-BZ195=0)*($BN195&lt;&gt;BY195)*1)</f>
        <v>0</v>
      </c>
      <c r="CB195" s="474"/>
      <c r="CC195" s="474"/>
      <c r="CD195" s="375">
        <f t="shared" ref="CD195:CD258" si="114">($BN195&lt;&gt;"")*(CB195&lt;&gt;"")*(($BN195=CB195)*($BO195=CC195)*1+($BN195-$BO195-CB195+CC195=0)*1+(SIGN($BN195-$BO195)=(SIGN(CB195-CC195)))*1-($BN195-$BO195=0)*(CB195-CC195=0)*($BN195&lt;&gt;CB195)*1)</f>
        <v>0</v>
      </c>
      <c r="CE195" s="474"/>
      <c r="CF195" s="474"/>
      <c r="CG195" s="375">
        <f t="shared" ref="CG195:CG258" si="115">($BN195&lt;&gt;"")*(CE195&lt;&gt;"")*(($BN195=BS195)*($BO195=CF195)*1+($BN195-$BO195-CE195+CF195=0)*1+(SIGN($BN195-$BO195)=(SIGN(CE195-CF195)))*1-($BN195-$BO195=0)*(CE195-CF195=0)*($BN195&lt;&gt;CE195)*1)</f>
        <v>0</v>
      </c>
    </row>
    <row r="196" spans="34:85" ht="16.5" thickBot="1">
      <c r="AH196" s="361"/>
      <c r="AI196" s="404"/>
      <c r="AJ196" s="361"/>
      <c r="AK196" s="363"/>
      <c r="AL196" s="364"/>
      <c r="AM196" s="365" t="str">
        <f t="shared" si="102"/>
        <v/>
      </c>
      <c r="AN196" s="366" t="str">
        <f t="shared" si="103"/>
        <v/>
      </c>
      <c r="AO196" s="8" t="str">
        <f t="shared" ref="AO196:AO236" si="116">IF(AND(AM196&lt;&gt;"",AN196&lt;&gt;""),AK196&amp;"x","")</f>
        <v/>
      </c>
      <c r="AP196" s="8" t="str">
        <f t="shared" ref="AP196:AP236" si="117">IF(AND(AM196&lt;&gt;"",AN196&lt;&gt;""),AL196&amp;"x","")</f>
        <v/>
      </c>
      <c r="AQ196" s="8">
        <f t="shared" ref="AQ196:AQ236" si="118">AK196</f>
        <v>0</v>
      </c>
      <c r="AR196" s="8" t="str">
        <f t="shared" si="104"/>
        <v/>
      </c>
      <c r="AS196" s="8">
        <f t="shared" si="105"/>
        <v>0</v>
      </c>
      <c r="AT196" s="8" t="str">
        <f t="shared" si="106"/>
        <v/>
      </c>
      <c r="AU196" s="8" t="str">
        <f t="shared" si="107"/>
        <v>0</v>
      </c>
      <c r="AV196" s="8" t="str">
        <f t="shared" si="108"/>
        <v>0</v>
      </c>
      <c r="AW196" s="8" t="str">
        <f t="shared" si="109"/>
        <v/>
      </c>
      <c r="BH196" s="434">
        <v>22</v>
      </c>
      <c r="BM196" s="230">
        <v>6</v>
      </c>
      <c r="BN196" s="436">
        <f t="shared" si="101"/>
        <v>0</v>
      </c>
      <c r="BO196" s="436">
        <f t="shared" si="101"/>
        <v>0</v>
      </c>
      <c r="BP196" s="474"/>
      <c r="BQ196" s="474"/>
      <c r="BR196" s="375">
        <f t="shared" si="110"/>
        <v>0</v>
      </c>
      <c r="BS196" s="405"/>
      <c r="BT196" s="474"/>
      <c r="BU196" s="375">
        <f t="shared" si="111"/>
        <v>0</v>
      </c>
      <c r="BV196" s="474"/>
      <c r="BW196" s="474"/>
      <c r="BX196" s="375">
        <f t="shared" si="112"/>
        <v>0</v>
      </c>
      <c r="BY196" s="474"/>
      <c r="BZ196" s="474"/>
      <c r="CA196" s="375">
        <f t="shared" si="113"/>
        <v>0</v>
      </c>
      <c r="CB196" s="474"/>
      <c r="CC196" s="474"/>
      <c r="CD196" s="375">
        <f t="shared" si="114"/>
        <v>0</v>
      </c>
      <c r="CE196" s="474"/>
      <c r="CF196" s="474"/>
      <c r="CG196" s="375">
        <f t="shared" si="115"/>
        <v>0</v>
      </c>
    </row>
    <row r="197" spans="34:85" ht="16.5" thickBot="1">
      <c r="AH197" s="361"/>
      <c r="AI197" s="404"/>
      <c r="AJ197" s="361"/>
      <c r="AK197" s="363"/>
      <c r="AL197" s="364"/>
      <c r="AM197" s="365" t="str">
        <f t="shared" si="102"/>
        <v/>
      </c>
      <c r="AN197" s="366" t="str">
        <f t="shared" si="103"/>
        <v/>
      </c>
      <c r="AO197" s="8" t="str">
        <f t="shared" si="116"/>
        <v/>
      </c>
      <c r="AP197" s="8" t="str">
        <f t="shared" si="117"/>
        <v/>
      </c>
      <c r="AQ197" s="8">
        <f t="shared" si="118"/>
        <v>0</v>
      </c>
      <c r="AR197" s="8" t="str">
        <f t="shared" si="104"/>
        <v/>
      </c>
      <c r="AS197" s="8">
        <f t="shared" si="105"/>
        <v>0</v>
      </c>
      <c r="AT197" s="8" t="str">
        <f t="shared" si="106"/>
        <v/>
      </c>
      <c r="AU197" s="8" t="str">
        <f t="shared" si="107"/>
        <v>0</v>
      </c>
      <c r="AV197" s="8" t="str">
        <f t="shared" si="108"/>
        <v>0</v>
      </c>
      <c r="AW197" s="8" t="str">
        <f t="shared" si="109"/>
        <v/>
      </c>
      <c r="BH197" s="434">
        <v>22</v>
      </c>
      <c r="BM197" s="230">
        <v>7</v>
      </c>
      <c r="BN197" s="436">
        <f t="shared" si="101"/>
        <v>0</v>
      </c>
      <c r="BO197" s="436">
        <f t="shared" si="101"/>
        <v>0</v>
      </c>
      <c r="BP197" s="474"/>
      <c r="BQ197" s="474"/>
      <c r="BR197" s="375">
        <f t="shared" si="110"/>
        <v>0</v>
      </c>
      <c r="BS197" s="405"/>
      <c r="BT197" s="474"/>
      <c r="BU197" s="375">
        <f t="shared" si="111"/>
        <v>0</v>
      </c>
      <c r="BV197" s="474"/>
      <c r="BW197" s="474"/>
      <c r="BX197" s="375">
        <f t="shared" si="112"/>
        <v>0</v>
      </c>
      <c r="BY197" s="474"/>
      <c r="BZ197" s="474"/>
      <c r="CA197" s="375">
        <f t="shared" si="113"/>
        <v>0</v>
      </c>
      <c r="CB197" s="474"/>
      <c r="CC197" s="474"/>
      <c r="CD197" s="375">
        <f t="shared" si="114"/>
        <v>0</v>
      </c>
      <c r="CE197" s="474"/>
      <c r="CF197" s="474"/>
      <c r="CG197" s="375">
        <f t="shared" si="115"/>
        <v>0</v>
      </c>
    </row>
    <row r="198" spans="34:85" ht="16.5" thickBot="1">
      <c r="AH198" s="361"/>
      <c r="AI198" s="404"/>
      <c r="AJ198" s="361"/>
      <c r="AK198" s="363"/>
      <c r="AL198" s="364"/>
      <c r="AM198" s="365" t="str">
        <f t="shared" si="102"/>
        <v/>
      </c>
      <c r="AN198" s="366" t="str">
        <f t="shared" si="103"/>
        <v/>
      </c>
      <c r="AO198" s="8" t="str">
        <f t="shared" si="116"/>
        <v/>
      </c>
      <c r="AP198" s="8" t="str">
        <f t="shared" si="117"/>
        <v/>
      </c>
      <c r="AQ198" s="8">
        <f t="shared" si="118"/>
        <v>0</v>
      </c>
      <c r="AR198" s="8" t="str">
        <f t="shared" si="104"/>
        <v/>
      </c>
      <c r="AS198" s="8">
        <f t="shared" si="105"/>
        <v>0</v>
      </c>
      <c r="AT198" s="8" t="str">
        <f t="shared" si="106"/>
        <v/>
      </c>
      <c r="AU198" s="8" t="str">
        <f t="shared" si="107"/>
        <v>0</v>
      </c>
      <c r="AV198" s="8" t="str">
        <f t="shared" si="108"/>
        <v>0</v>
      </c>
      <c r="AW198" s="8" t="str">
        <f t="shared" si="109"/>
        <v/>
      </c>
      <c r="BH198" s="434">
        <v>22</v>
      </c>
      <c r="BM198" s="230">
        <v>8</v>
      </c>
      <c r="BN198" s="436">
        <f t="shared" si="101"/>
        <v>0</v>
      </c>
      <c r="BO198" s="436">
        <f t="shared" si="101"/>
        <v>0</v>
      </c>
      <c r="BP198" s="474"/>
      <c r="BQ198" s="474"/>
      <c r="BR198" s="375">
        <f t="shared" si="110"/>
        <v>0</v>
      </c>
      <c r="BS198" s="405"/>
      <c r="BT198" s="474"/>
      <c r="BU198" s="375">
        <f t="shared" si="111"/>
        <v>0</v>
      </c>
      <c r="BV198" s="474"/>
      <c r="BW198" s="474"/>
      <c r="BX198" s="375">
        <f t="shared" si="112"/>
        <v>0</v>
      </c>
      <c r="BY198" s="474"/>
      <c r="BZ198" s="474"/>
      <c r="CA198" s="375">
        <f t="shared" si="113"/>
        <v>0</v>
      </c>
      <c r="CB198" s="474"/>
      <c r="CC198" s="474"/>
      <c r="CD198" s="375">
        <f t="shared" si="114"/>
        <v>0</v>
      </c>
      <c r="CE198" s="474"/>
      <c r="CF198" s="474"/>
      <c r="CG198" s="375">
        <f t="shared" si="115"/>
        <v>0</v>
      </c>
    </row>
    <row r="199" spans="34:85" ht="16.5" thickBot="1">
      <c r="AH199" s="361"/>
      <c r="AI199" s="404"/>
      <c r="AJ199" s="361"/>
      <c r="AK199" s="363"/>
      <c r="AL199" s="364"/>
      <c r="AM199" s="365" t="str">
        <f t="shared" si="102"/>
        <v/>
      </c>
      <c r="AN199" s="366" t="str">
        <f t="shared" si="103"/>
        <v/>
      </c>
      <c r="AO199" s="8" t="str">
        <f t="shared" si="116"/>
        <v/>
      </c>
      <c r="AP199" s="8" t="str">
        <f t="shared" si="117"/>
        <v/>
      </c>
      <c r="AQ199" s="8">
        <f t="shared" si="118"/>
        <v>0</v>
      </c>
      <c r="AR199" s="8" t="str">
        <f t="shared" si="104"/>
        <v/>
      </c>
      <c r="AS199" s="8">
        <f t="shared" si="105"/>
        <v>0</v>
      </c>
      <c r="AT199" s="8" t="str">
        <f t="shared" si="106"/>
        <v/>
      </c>
      <c r="AU199" s="8" t="str">
        <f t="shared" si="107"/>
        <v>0</v>
      </c>
      <c r="AV199" s="8" t="str">
        <f t="shared" si="108"/>
        <v>0</v>
      </c>
      <c r="AW199" s="8" t="str">
        <f t="shared" si="109"/>
        <v/>
      </c>
      <c r="BH199" s="434">
        <v>23</v>
      </c>
      <c r="BM199" s="230">
        <v>9</v>
      </c>
      <c r="BN199" s="436">
        <f t="shared" si="101"/>
        <v>0</v>
      </c>
      <c r="BO199" s="436">
        <f t="shared" si="101"/>
        <v>0</v>
      </c>
      <c r="BP199" s="474"/>
      <c r="BQ199" s="474"/>
      <c r="BR199" s="375">
        <f t="shared" si="110"/>
        <v>0</v>
      </c>
      <c r="BS199" s="405"/>
      <c r="BT199" s="474"/>
      <c r="BU199" s="375">
        <f t="shared" si="111"/>
        <v>0</v>
      </c>
      <c r="BV199" s="474"/>
      <c r="BW199" s="474"/>
      <c r="BX199" s="375">
        <f t="shared" si="112"/>
        <v>0</v>
      </c>
      <c r="BY199" s="474"/>
      <c r="BZ199" s="474"/>
      <c r="CA199" s="375">
        <f t="shared" si="113"/>
        <v>0</v>
      </c>
      <c r="CB199" s="474"/>
      <c r="CC199" s="474"/>
      <c r="CD199" s="375">
        <f t="shared" si="114"/>
        <v>0</v>
      </c>
      <c r="CE199" s="474"/>
      <c r="CF199" s="474"/>
      <c r="CG199" s="375">
        <f t="shared" si="115"/>
        <v>0</v>
      </c>
    </row>
    <row r="200" spans="34:85" ht="16.5" customHeight="1" thickBot="1">
      <c r="AH200" s="361"/>
      <c r="AI200" s="404"/>
      <c r="AJ200" s="361"/>
      <c r="AK200" s="363"/>
      <c r="AL200" s="364"/>
      <c r="AM200" s="365" t="str">
        <f t="shared" si="102"/>
        <v/>
      </c>
      <c r="AN200" s="366" t="str">
        <f t="shared" si="103"/>
        <v/>
      </c>
      <c r="AO200" s="8" t="str">
        <f t="shared" si="116"/>
        <v/>
      </c>
      <c r="AP200" s="8" t="str">
        <f t="shared" si="117"/>
        <v/>
      </c>
      <c r="AQ200" s="8">
        <f t="shared" si="118"/>
        <v>0</v>
      </c>
      <c r="AR200" s="8" t="str">
        <f t="shared" si="104"/>
        <v/>
      </c>
      <c r="AS200" s="8">
        <f t="shared" si="105"/>
        <v>0</v>
      </c>
      <c r="AT200" s="8" t="str">
        <f t="shared" si="106"/>
        <v/>
      </c>
      <c r="AU200" s="8" t="str">
        <f t="shared" si="107"/>
        <v>0</v>
      </c>
      <c r="AV200" s="8" t="str">
        <f t="shared" si="108"/>
        <v>0</v>
      </c>
      <c r="AW200" s="8" t="str">
        <f t="shared" si="109"/>
        <v/>
      </c>
      <c r="BH200" s="434">
        <v>23</v>
      </c>
      <c r="BM200" s="230">
        <v>1</v>
      </c>
      <c r="BN200" s="374">
        <f t="shared" si="101"/>
        <v>0</v>
      </c>
      <c r="BO200" s="374">
        <f t="shared" si="101"/>
        <v>0</v>
      </c>
      <c r="BP200" s="374"/>
      <c r="BQ200" s="374"/>
      <c r="BR200" s="375">
        <f t="shared" si="110"/>
        <v>0</v>
      </c>
      <c r="BS200" s="376"/>
      <c r="BT200" s="374"/>
      <c r="BU200" s="375">
        <f t="shared" si="111"/>
        <v>0</v>
      </c>
      <c r="BV200" s="374"/>
      <c r="BW200" s="374"/>
      <c r="BX200" s="375">
        <f t="shared" si="112"/>
        <v>0</v>
      </c>
      <c r="BY200" s="374"/>
      <c r="BZ200" s="374"/>
      <c r="CA200" s="375">
        <f t="shared" si="113"/>
        <v>0</v>
      </c>
      <c r="CB200" s="374"/>
      <c r="CC200" s="374"/>
      <c r="CD200" s="375">
        <f t="shared" si="114"/>
        <v>0</v>
      </c>
      <c r="CE200" s="374"/>
      <c r="CF200" s="374"/>
      <c r="CG200" s="375">
        <f t="shared" si="115"/>
        <v>0</v>
      </c>
    </row>
    <row r="201" spans="34:85" ht="16.5" customHeight="1" thickBot="1">
      <c r="AH201" s="361"/>
      <c r="AI201" s="404"/>
      <c r="AJ201" s="361"/>
      <c r="AK201" s="363"/>
      <c r="AL201" s="364"/>
      <c r="AM201" s="365" t="str">
        <f t="shared" si="102"/>
        <v/>
      </c>
      <c r="AN201" s="366" t="str">
        <f t="shared" si="103"/>
        <v/>
      </c>
      <c r="AO201" s="8" t="str">
        <f t="shared" si="116"/>
        <v/>
      </c>
      <c r="AP201" s="8" t="str">
        <f t="shared" si="117"/>
        <v/>
      </c>
      <c r="AQ201" s="8">
        <f t="shared" si="118"/>
        <v>0</v>
      </c>
      <c r="AR201" s="8" t="str">
        <f t="shared" si="104"/>
        <v/>
      </c>
      <c r="AS201" s="8">
        <f t="shared" si="105"/>
        <v>0</v>
      </c>
      <c r="AT201" s="8" t="str">
        <f t="shared" si="106"/>
        <v/>
      </c>
      <c r="AU201" s="8" t="str">
        <f t="shared" si="107"/>
        <v>0</v>
      </c>
      <c r="AV201" s="8" t="str">
        <f t="shared" si="108"/>
        <v>0</v>
      </c>
      <c r="AW201" s="8" t="str">
        <f t="shared" si="109"/>
        <v/>
      </c>
      <c r="BH201" s="434">
        <v>23</v>
      </c>
      <c r="BM201" s="230">
        <v>2</v>
      </c>
      <c r="BN201" s="374">
        <f t="shared" si="101"/>
        <v>0</v>
      </c>
      <c r="BO201" s="374">
        <f t="shared" si="101"/>
        <v>0</v>
      </c>
      <c r="BP201" s="374"/>
      <c r="BQ201" s="374"/>
      <c r="BR201" s="375">
        <f t="shared" si="110"/>
        <v>0</v>
      </c>
      <c r="BS201" s="376"/>
      <c r="BT201" s="374"/>
      <c r="BU201" s="375">
        <f t="shared" si="111"/>
        <v>0</v>
      </c>
      <c r="BV201" s="374"/>
      <c r="BW201" s="374"/>
      <c r="BX201" s="375">
        <f t="shared" si="112"/>
        <v>0</v>
      </c>
      <c r="BY201" s="374"/>
      <c r="BZ201" s="374"/>
      <c r="CA201" s="375">
        <f t="shared" si="113"/>
        <v>0</v>
      </c>
      <c r="CB201" s="374"/>
      <c r="CC201" s="374"/>
      <c r="CD201" s="375">
        <f t="shared" si="114"/>
        <v>0</v>
      </c>
      <c r="CE201" s="374"/>
      <c r="CF201" s="374"/>
      <c r="CG201" s="375">
        <f t="shared" si="115"/>
        <v>0</v>
      </c>
    </row>
    <row r="202" spans="34:85" ht="16.5" thickBot="1">
      <c r="AH202" s="361"/>
      <c r="AI202" s="404"/>
      <c r="AJ202" s="361"/>
      <c r="AK202" s="363"/>
      <c r="AL202" s="364"/>
      <c r="AM202" s="365" t="str">
        <f t="shared" si="102"/>
        <v/>
      </c>
      <c r="AN202" s="366" t="str">
        <f t="shared" si="103"/>
        <v/>
      </c>
      <c r="AO202" s="8" t="str">
        <f t="shared" si="116"/>
        <v/>
      </c>
      <c r="AP202" s="8" t="str">
        <f t="shared" si="117"/>
        <v/>
      </c>
      <c r="AQ202" s="8">
        <f t="shared" si="118"/>
        <v>0</v>
      </c>
      <c r="AR202" s="8" t="str">
        <f t="shared" si="104"/>
        <v/>
      </c>
      <c r="AS202" s="8">
        <f t="shared" si="105"/>
        <v>0</v>
      </c>
      <c r="AT202" s="8" t="str">
        <f t="shared" si="106"/>
        <v/>
      </c>
      <c r="AU202" s="8" t="str">
        <f t="shared" si="107"/>
        <v>0</v>
      </c>
      <c r="AV202" s="8" t="str">
        <f t="shared" si="108"/>
        <v>0</v>
      </c>
      <c r="AW202" s="8" t="str">
        <f t="shared" si="109"/>
        <v/>
      </c>
      <c r="BH202" s="434">
        <v>23</v>
      </c>
      <c r="BM202" s="230">
        <v>3</v>
      </c>
      <c r="BN202" s="374">
        <f t="shared" si="101"/>
        <v>0</v>
      </c>
      <c r="BO202" s="374">
        <f t="shared" si="101"/>
        <v>0</v>
      </c>
      <c r="BP202" s="374"/>
      <c r="BQ202" s="374"/>
      <c r="BR202" s="375">
        <f t="shared" si="110"/>
        <v>0</v>
      </c>
      <c r="BS202" s="376"/>
      <c r="BT202" s="374"/>
      <c r="BU202" s="375">
        <f t="shared" si="111"/>
        <v>0</v>
      </c>
      <c r="BV202" s="374"/>
      <c r="BW202" s="374"/>
      <c r="BX202" s="375">
        <f t="shared" si="112"/>
        <v>0</v>
      </c>
      <c r="BY202" s="374"/>
      <c r="BZ202" s="374"/>
      <c r="CA202" s="375">
        <f t="shared" si="113"/>
        <v>0</v>
      </c>
      <c r="CB202" s="374"/>
      <c r="CC202" s="374"/>
      <c r="CD202" s="375">
        <f t="shared" si="114"/>
        <v>0</v>
      </c>
      <c r="CE202" s="374"/>
      <c r="CF202" s="374"/>
      <c r="CG202" s="375">
        <f t="shared" si="115"/>
        <v>0</v>
      </c>
    </row>
    <row r="203" spans="34:85" ht="16.5" thickBot="1">
      <c r="AH203" s="361"/>
      <c r="AI203" s="404"/>
      <c r="AJ203" s="361"/>
      <c r="AK203" s="363"/>
      <c r="AL203" s="364"/>
      <c r="AM203" s="365" t="str">
        <f t="shared" si="102"/>
        <v/>
      </c>
      <c r="AN203" s="366" t="str">
        <f t="shared" si="103"/>
        <v/>
      </c>
      <c r="AO203" s="8" t="str">
        <f t="shared" si="116"/>
        <v/>
      </c>
      <c r="AP203" s="8" t="str">
        <f t="shared" si="117"/>
        <v/>
      </c>
      <c r="AQ203" s="8">
        <f t="shared" si="118"/>
        <v>0</v>
      </c>
      <c r="AR203" s="8" t="str">
        <f t="shared" si="104"/>
        <v/>
      </c>
      <c r="AS203" s="8">
        <f t="shared" si="105"/>
        <v>0</v>
      </c>
      <c r="AT203" s="8" t="str">
        <f t="shared" si="106"/>
        <v/>
      </c>
      <c r="AU203" s="8" t="str">
        <f t="shared" si="107"/>
        <v>0</v>
      </c>
      <c r="AV203" s="8" t="str">
        <f t="shared" si="108"/>
        <v>0</v>
      </c>
      <c r="AW203" s="8" t="str">
        <f t="shared" si="109"/>
        <v/>
      </c>
      <c r="BH203" s="434">
        <v>23</v>
      </c>
      <c r="BM203" s="230">
        <v>4</v>
      </c>
      <c r="BN203" s="374">
        <f t="shared" si="101"/>
        <v>0</v>
      </c>
      <c r="BO203" s="374">
        <f t="shared" si="101"/>
        <v>0</v>
      </c>
      <c r="BP203" s="374"/>
      <c r="BQ203" s="374"/>
      <c r="BR203" s="375">
        <f t="shared" si="110"/>
        <v>0</v>
      </c>
      <c r="BS203" s="376"/>
      <c r="BT203" s="374"/>
      <c r="BU203" s="375">
        <f t="shared" si="111"/>
        <v>0</v>
      </c>
      <c r="BV203" s="374"/>
      <c r="BW203" s="374"/>
      <c r="BX203" s="375">
        <f t="shared" si="112"/>
        <v>0</v>
      </c>
      <c r="BY203" s="374"/>
      <c r="BZ203" s="374"/>
      <c r="CA203" s="375">
        <f t="shared" si="113"/>
        <v>0</v>
      </c>
      <c r="CB203" s="374"/>
      <c r="CC203" s="374"/>
      <c r="CD203" s="375">
        <f t="shared" si="114"/>
        <v>0</v>
      </c>
      <c r="CE203" s="374"/>
      <c r="CF203" s="374"/>
      <c r="CG203" s="375">
        <f t="shared" si="115"/>
        <v>0</v>
      </c>
    </row>
    <row r="204" spans="34:85" ht="16.5" thickBot="1">
      <c r="AH204" s="361"/>
      <c r="AI204" s="404"/>
      <c r="AJ204" s="361"/>
      <c r="AK204" s="363"/>
      <c r="AL204" s="364"/>
      <c r="AM204" s="365" t="str">
        <f t="shared" si="102"/>
        <v/>
      </c>
      <c r="AN204" s="366" t="str">
        <f t="shared" si="103"/>
        <v/>
      </c>
      <c r="AO204" s="8" t="str">
        <f t="shared" si="116"/>
        <v/>
      </c>
      <c r="AP204" s="8" t="str">
        <f t="shared" si="117"/>
        <v/>
      </c>
      <c r="AQ204" s="8">
        <f t="shared" si="118"/>
        <v>0</v>
      </c>
      <c r="AR204" s="8" t="str">
        <f t="shared" si="104"/>
        <v/>
      </c>
      <c r="AS204" s="8">
        <f t="shared" si="105"/>
        <v>0</v>
      </c>
      <c r="AT204" s="8" t="str">
        <f t="shared" si="106"/>
        <v/>
      </c>
      <c r="AU204" s="8" t="str">
        <f t="shared" si="107"/>
        <v>0</v>
      </c>
      <c r="AV204" s="8" t="str">
        <f t="shared" si="108"/>
        <v>0</v>
      </c>
      <c r="AW204" s="8" t="str">
        <f t="shared" si="109"/>
        <v/>
      </c>
      <c r="BH204" s="434">
        <v>23</v>
      </c>
      <c r="BM204" s="230">
        <v>5</v>
      </c>
      <c r="BN204" s="374">
        <f t="shared" si="101"/>
        <v>0</v>
      </c>
      <c r="BO204" s="374">
        <f t="shared" si="101"/>
        <v>0</v>
      </c>
      <c r="BP204" s="374"/>
      <c r="BQ204" s="374"/>
      <c r="BR204" s="375">
        <f t="shared" si="110"/>
        <v>0</v>
      </c>
      <c r="BS204" s="376"/>
      <c r="BT204" s="374"/>
      <c r="BU204" s="375">
        <f t="shared" si="111"/>
        <v>0</v>
      </c>
      <c r="BV204" s="374"/>
      <c r="BW204" s="374"/>
      <c r="BX204" s="375">
        <f t="shared" si="112"/>
        <v>0</v>
      </c>
      <c r="BY204" s="374"/>
      <c r="BZ204" s="374"/>
      <c r="CA204" s="375">
        <f t="shared" si="113"/>
        <v>0</v>
      </c>
      <c r="CB204" s="374"/>
      <c r="CC204" s="374"/>
      <c r="CD204" s="375">
        <f t="shared" si="114"/>
        <v>0</v>
      </c>
      <c r="CE204" s="374"/>
      <c r="CF204" s="374"/>
      <c r="CG204" s="375">
        <f t="shared" si="115"/>
        <v>0</v>
      </c>
    </row>
    <row r="205" spans="34:85" ht="16.5" thickBot="1">
      <c r="AH205" s="361"/>
      <c r="AI205" s="404"/>
      <c r="AJ205" s="361"/>
      <c r="AK205" s="363"/>
      <c r="AL205" s="364"/>
      <c r="AM205" s="365" t="str">
        <f t="shared" si="102"/>
        <v/>
      </c>
      <c r="AN205" s="366" t="str">
        <f t="shared" si="103"/>
        <v/>
      </c>
      <c r="AO205" s="8" t="str">
        <f t="shared" si="116"/>
        <v/>
      </c>
      <c r="AP205" s="8" t="str">
        <f t="shared" si="117"/>
        <v/>
      </c>
      <c r="AQ205" s="8">
        <f t="shared" si="118"/>
        <v>0</v>
      </c>
      <c r="AR205" s="8" t="str">
        <f t="shared" si="104"/>
        <v/>
      </c>
      <c r="AS205" s="8">
        <f t="shared" si="105"/>
        <v>0</v>
      </c>
      <c r="AT205" s="8" t="str">
        <f t="shared" si="106"/>
        <v/>
      </c>
      <c r="AU205" s="8" t="str">
        <f t="shared" si="107"/>
        <v>0</v>
      </c>
      <c r="AV205" s="8" t="str">
        <f t="shared" si="108"/>
        <v>0</v>
      </c>
      <c r="AW205" s="8" t="str">
        <f t="shared" si="109"/>
        <v/>
      </c>
      <c r="BH205" s="434">
        <v>23</v>
      </c>
      <c r="BM205" s="230">
        <v>6</v>
      </c>
      <c r="BN205" s="374">
        <f t="shared" si="101"/>
        <v>0</v>
      </c>
      <c r="BO205" s="374">
        <f t="shared" si="101"/>
        <v>0</v>
      </c>
      <c r="BP205" s="374"/>
      <c r="BQ205" s="374"/>
      <c r="BR205" s="375">
        <f t="shared" si="110"/>
        <v>0</v>
      </c>
      <c r="BS205" s="376"/>
      <c r="BT205" s="374"/>
      <c r="BU205" s="375">
        <f t="shared" si="111"/>
        <v>0</v>
      </c>
      <c r="BV205" s="374"/>
      <c r="BW205" s="374"/>
      <c r="BX205" s="375">
        <f t="shared" si="112"/>
        <v>0</v>
      </c>
      <c r="BY205" s="374"/>
      <c r="BZ205" s="374"/>
      <c r="CA205" s="375">
        <f t="shared" si="113"/>
        <v>0</v>
      </c>
      <c r="CB205" s="374"/>
      <c r="CC205" s="374"/>
      <c r="CD205" s="375">
        <f t="shared" si="114"/>
        <v>0</v>
      </c>
      <c r="CE205" s="374"/>
      <c r="CF205" s="374"/>
      <c r="CG205" s="375">
        <f t="shared" si="115"/>
        <v>0</v>
      </c>
    </row>
    <row r="206" spans="34:85" ht="16.5" thickBot="1">
      <c r="AH206" s="361"/>
      <c r="AI206" s="404"/>
      <c r="AJ206" s="361"/>
      <c r="AK206" s="363"/>
      <c r="AL206" s="364"/>
      <c r="AM206" s="365" t="str">
        <f t="shared" si="102"/>
        <v/>
      </c>
      <c r="AN206" s="366" t="str">
        <f t="shared" si="103"/>
        <v/>
      </c>
      <c r="AO206" s="8" t="str">
        <f t="shared" si="116"/>
        <v/>
      </c>
      <c r="AP206" s="8" t="str">
        <f t="shared" si="117"/>
        <v/>
      </c>
      <c r="AQ206" s="8">
        <f t="shared" si="118"/>
        <v>0</v>
      </c>
      <c r="AR206" s="8" t="str">
        <f t="shared" si="104"/>
        <v/>
      </c>
      <c r="AS206" s="8">
        <f t="shared" si="105"/>
        <v>0</v>
      </c>
      <c r="AT206" s="8" t="str">
        <f t="shared" si="106"/>
        <v/>
      </c>
      <c r="AU206" s="8" t="str">
        <f t="shared" si="107"/>
        <v>0</v>
      </c>
      <c r="AV206" s="8" t="str">
        <f t="shared" si="108"/>
        <v>0</v>
      </c>
      <c r="AW206" s="8" t="str">
        <f t="shared" si="109"/>
        <v/>
      </c>
      <c r="BH206" s="434">
        <v>23</v>
      </c>
      <c r="BM206" s="230">
        <v>7</v>
      </c>
      <c r="BN206" s="374">
        <f t="shared" si="101"/>
        <v>0</v>
      </c>
      <c r="BO206" s="374">
        <f t="shared" si="101"/>
        <v>0</v>
      </c>
      <c r="BP206" s="374"/>
      <c r="BQ206" s="374"/>
      <c r="BR206" s="375">
        <f t="shared" si="110"/>
        <v>0</v>
      </c>
      <c r="BS206" s="376"/>
      <c r="BT206" s="374"/>
      <c r="BU206" s="375">
        <f t="shared" si="111"/>
        <v>0</v>
      </c>
      <c r="BV206" s="374"/>
      <c r="BW206" s="374"/>
      <c r="BX206" s="375">
        <f t="shared" si="112"/>
        <v>0</v>
      </c>
      <c r="BY206" s="374"/>
      <c r="BZ206" s="374"/>
      <c r="CA206" s="375">
        <f t="shared" si="113"/>
        <v>0</v>
      </c>
      <c r="CB206" s="374"/>
      <c r="CC206" s="374"/>
      <c r="CD206" s="375">
        <f t="shared" si="114"/>
        <v>0</v>
      </c>
      <c r="CE206" s="374"/>
      <c r="CF206" s="374"/>
      <c r="CG206" s="375">
        <f t="shared" si="115"/>
        <v>0</v>
      </c>
    </row>
    <row r="207" spans="34:85" ht="16.5" thickBot="1">
      <c r="AH207" s="361"/>
      <c r="AI207" s="404"/>
      <c r="AJ207" s="361"/>
      <c r="AK207" s="363"/>
      <c r="AL207" s="364"/>
      <c r="AM207" s="365" t="str">
        <f t="shared" si="102"/>
        <v/>
      </c>
      <c r="AN207" s="366" t="str">
        <f t="shared" si="103"/>
        <v/>
      </c>
      <c r="AO207" s="8" t="str">
        <f t="shared" si="116"/>
        <v/>
      </c>
      <c r="AP207" s="8" t="str">
        <f t="shared" si="117"/>
        <v/>
      </c>
      <c r="AQ207" s="8">
        <f t="shared" si="118"/>
        <v>0</v>
      </c>
      <c r="AR207" s="8" t="str">
        <f t="shared" si="104"/>
        <v/>
      </c>
      <c r="AS207" s="8">
        <f t="shared" si="105"/>
        <v>0</v>
      </c>
      <c r="AT207" s="8" t="str">
        <f t="shared" si="106"/>
        <v/>
      </c>
      <c r="AU207" s="8" t="str">
        <f t="shared" si="107"/>
        <v>0</v>
      </c>
      <c r="AV207" s="8" t="str">
        <f t="shared" si="108"/>
        <v>0</v>
      </c>
      <c r="AW207" s="8" t="str">
        <f t="shared" si="109"/>
        <v/>
      </c>
      <c r="BH207" s="434">
        <v>23</v>
      </c>
      <c r="BM207" s="230">
        <v>8</v>
      </c>
      <c r="BN207" s="374">
        <f t="shared" si="101"/>
        <v>0</v>
      </c>
      <c r="BO207" s="374">
        <f t="shared" si="101"/>
        <v>0</v>
      </c>
      <c r="BP207" s="374"/>
      <c r="BQ207" s="374"/>
      <c r="BR207" s="375">
        <f t="shared" si="110"/>
        <v>0</v>
      </c>
      <c r="BS207" s="376"/>
      <c r="BT207" s="374"/>
      <c r="BU207" s="375">
        <f t="shared" si="111"/>
        <v>0</v>
      </c>
      <c r="BV207" s="374"/>
      <c r="BW207" s="374"/>
      <c r="BX207" s="375">
        <f t="shared" si="112"/>
        <v>0</v>
      </c>
      <c r="BY207" s="374"/>
      <c r="BZ207" s="374"/>
      <c r="CA207" s="375">
        <f t="shared" si="113"/>
        <v>0</v>
      </c>
      <c r="CB207" s="374"/>
      <c r="CC207" s="374"/>
      <c r="CD207" s="375">
        <f t="shared" si="114"/>
        <v>0</v>
      </c>
      <c r="CE207" s="374"/>
      <c r="CF207" s="374"/>
      <c r="CG207" s="375">
        <f t="shared" si="115"/>
        <v>0</v>
      </c>
    </row>
    <row r="208" spans="34:85" ht="16.5" thickBot="1">
      <c r="AH208" s="361"/>
      <c r="AI208" s="404"/>
      <c r="AJ208" s="361"/>
      <c r="AK208" s="363"/>
      <c r="AL208" s="364"/>
      <c r="AM208" s="365" t="str">
        <f t="shared" si="102"/>
        <v/>
      </c>
      <c r="AN208" s="366" t="str">
        <f t="shared" si="103"/>
        <v/>
      </c>
      <c r="AO208" s="8" t="str">
        <f t="shared" si="116"/>
        <v/>
      </c>
      <c r="AP208" s="8" t="str">
        <f t="shared" si="117"/>
        <v/>
      </c>
      <c r="AQ208" s="8">
        <f t="shared" si="118"/>
        <v>0</v>
      </c>
      <c r="AR208" s="8" t="str">
        <f t="shared" si="104"/>
        <v/>
      </c>
      <c r="AS208" s="8">
        <f t="shared" si="105"/>
        <v>0</v>
      </c>
      <c r="AT208" s="8" t="str">
        <f t="shared" si="106"/>
        <v/>
      </c>
      <c r="AU208" s="8" t="str">
        <f t="shared" si="107"/>
        <v>0</v>
      </c>
      <c r="AV208" s="8" t="str">
        <f t="shared" si="108"/>
        <v>0</v>
      </c>
      <c r="AW208" s="8" t="str">
        <f t="shared" si="109"/>
        <v/>
      </c>
      <c r="BH208" s="434">
        <v>24</v>
      </c>
      <c r="BM208" s="230">
        <v>9</v>
      </c>
      <c r="BN208" s="374">
        <f t="shared" si="101"/>
        <v>0</v>
      </c>
      <c r="BO208" s="374">
        <f t="shared" si="101"/>
        <v>0</v>
      </c>
      <c r="BP208" s="374"/>
      <c r="BQ208" s="374"/>
      <c r="BR208" s="375">
        <f t="shared" si="110"/>
        <v>0</v>
      </c>
      <c r="BS208" s="376"/>
      <c r="BT208" s="374"/>
      <c r="BU208" s="375">
        <f t="shared" si="111"/>
        <v>0</v>
      </c>
      <c r="BV208" s="374"/>
      <c r="BW208" s="374"/>
      <c r="BX208" s="375">
        <f t="shared" si="112"/>
        <v>0</v>
      </c>
      <c r="BY208" s="374"/>
      <c r="BZ208" s="374"/>
      <c r="CA208" s="375">
        <f t="shared" si="113"/>
        <v>0</v>
      </c>
      <c r="CB208" s="374"/>
      <c r="CC208" s="374"/>
      <c r="CD208" s="375">
        <f t="shared" si="114"/>
        <v>0</v>
      </c>
      <c r="CE208" s="374"/>
      <c r="CF208" s="374"/>
      <c r="CG208" s="375">
        <f t="shared" si="115"/>
        <v>0</v>
      </c>
    </row>
    <row r="209" spans="34:85" ht="16.5" customHeight="1" thickBot="1">
      <c r="AH209" s="361"/>
      <c r="AI209" s="404"/>
      <c r="AJ209" s="361"/>
      <c r="AK209" s="363"/>
      <c r="AL209" s="364"/>
      <c r="AM209" s="365" t="str">
        <f t="shared" si="102"/>
        <v/>
      </c>
      <c r="AN209" s="366" t="str">
        <f t="shared" si="103"/>
        <v/>
      </c>
      <c r="AO209" s="8" t="str">
        <f t="shared" si="116"/>
        <v/>
      </c>
      <c r="AP209" s="8" t="str">
        <f t="shared" si="117"/>
        <v/>
      </c>
      <c r="AQ209" s="8">
        <f t="shared" si="118"/>
        <v>0</v>
      </c>
      <c r="AR209" s="8" t="str">
        <f t="shared" si="104"/>
        <v/>
      </c>
      <c r="AS209" s="8">
        <f t="shared" si="105"/>
        <v>0</v>
      </c>
      <c r="AT209" s="8" t="str">
        <f t="shared" si="106"/>
        <v/>
      </c>
      <c r="AU209" s="8" t="str">
        <f t="shared" si="107"/>
        <v>0</v>
      </c>
      <c r="AV209" s="8" t="str">
        <f t="shared" si="108"/>
        <v>0</v>
      </c>
      <c r="AW209" s="8" t="str">
        <f t="shared" si="109"/>
        <v/>
      </c>
      <c r="BH209" s="434">
        <v>24</v>
      </c>
      <c r="BM209" s="230">
        <v>1</v>
      </c>
      <c r="BN209" s="436">
        <f t="shared" si="101"/>
        <v>0</v>
      </c>
      <c r="BO209" s="436">
        <f t="shared" si="101"/>
        <v>0</v>
      </c>
      <c r="BP209" s="474"/>
      <c r="BQ209" s="474"/>
      <c r="BR209" s="375">
        <f t="shared" si="110"/>
        <v>0</v>
      </c>
      <c r="BS209" s="405"/>
      <c r="BT209" s="474"/>
      <c r="BU209" s="375">
        <f t="shared" si="111"/>
        <v>0</v>
      </c>
      <c r="BV209" s="474"/>
      <c r="BW209" s="474"/>
      <c r="BX209" s="375">
        <f t="shared" si="112"/>
        <v>0</v>
      </c>
      <c r="BY209" s="474"/>
      <c r="BZ209" s="474"/>
      <c r="CA209" s="375">
        <f t="shared" si="113"/>
        <v>0</v>
      </c>
      <c r="CB209" s="474"/>
      <c r="CC209" s="474"/>
      <c r="CD209" s="375">
        <f t="shared" si="114"/>
        <v>0</v>
      </c>
      <c r="CE209" s="474"/>
      <c r="CF209" s="474"/>
      <c r="CG209" s="375">
        <f t="shared" si="115"/>
        <v>0</v>
      </c>
    </row>
    <row r="210" spans="34:85" ht="16.5" customHeight="1" thickBot="1">
      <c r="AH210" s="361"/>
      <c r="AI210" s="404"/>
      <c r="AJ210" s="361"/>
      <c r="AK210" s="363"/>
      <c r="AL210" s="364"/>
      <c r="AM210" s="365" t="str">
        <f t="shared" si="102"/>
        <v/>
      </c>
      <c r="AN210" s="366" t="str">
        <f t="shared" si="103"/>
        <v/>
      </c>
      <c r="AO210" s="8" t="str">
        <f t="shared" si="116"/>
        <v/>
      </c>
      <c r="AP210" s="8" t="str">
        <f t="shared" si="117"/>
        <v/>
      </c>
      <c r="AQ210" s="8">
        <f t="shared" si="118"/>
        <v>0</v>
      </c>
      <c r="AR210" s="8" t="str">
        <f t="shared" si="104"/>
        <v/>
      </c>
      <c r="AS210" s="8">
        <f t="shared" si="105"/>
        <v>0</v>
      </c>
      <c r="AT210" s="8" t="str">
        <f t="shared" si="106"/>
        <v/>
      </c>
      <c r="AU210" s="8" t="str">
        <f t="shared" si="107"/>
        <v>0</v>
      </c>
      <c r="AV210" s="8" t="str">
        <f t="shared" si="108"/>
        <v>0</v>
      </c>
      <c r="AW210" s="8" t="str">
        <f t="shared" si="109"/>
        <v/>
      </c>
      <c r="BH210" s="434">
        <v>24</v>
      </c>
      <c r="BM210" s="230">
        <v>2</v>
      </c>
      <c r="BN210" s="436">
        <f t="shared" si="101"/>
        <v>0</v>
      </c>
      <c r="BO210" s="436">
        <f t="shared" si="101"/>
        <v>0</v>
      </c>
      <c r="BP210" s="474"/>
      <c r="BQ210" s="474"/>
      <c r="BR210" s="375">
        <f t="shared" si="110"/>
        <v>0</v>
      </c>
      <c r="BS210" s="405"/>
      <c r="BT210" s="474"/>
      <c r="BU210" s="375">
        <f t="shared" si="111"/>
        <v>0</v>
      </c>
      <c r="BV210" s="474"/>
      <c r="BW210" s="474"/>
      <c r="BX210" s="375">
        <f t="shared" si="112"/>
        <v>0</v>
      </c>
      <c r="BY210" s="474"/>
      <c r="BZ210" s="474"/>
      <c r="CA210" s="375">
        <f t="shared" si="113"/>
        <v>0</v>
      </c>
      <c r="CB210" s="474"/>
      <c r="CC210" s="474"/>
      <c r="CD210" s="375">
        <f t="shared" si="114"/>
        <v>0</v>
      </c>
      <c r="CE210" s="474"/>
      <c r="CF210" s="474"/>
      <c r="CG210" s="375">
        <f t="shared" si="115"/>
        <v>0</v>
      </c>
    </row>
    <row r="211" spans="34:85" ht="16.5" thickBot="1">
      <c r="AH211" s="361"/>
      <c r="AI211" s="404"/>
      <c r="AJ211" s="361"/>
      <c r="AK211" s="363"/>
      <c r="AL211" s="364"/>
      <c r="AM211" s="365" t="str">
        <f t="shared" si="102"/>
        <v/>
      </c>
      <c r="AN211" s="366" t="str">
        <f t="shared" si="103"/>
        <v/>
      </c>
      <c r="AO211" s="8" t="str">
        <f t="shared" si="116"/>
        <v/>
      </c>
      <c r="AP211" s="8" t="str">
        <f t="shared" si="117"/>
        <v/>
      </c>
      <c r="AQ211" s="8">
        <f t="shared" si="118"/>
        <v>0</v>
      </c>
      <c r="AR211" s="8" t="str">
        <f t="shared" si="104"/>
        <v/>
      </c>
      <c r="AS211" s="8">
        <f t="shared" si="105"/>
        <v>0</v>
      </c>
      <c r="AT211" s="8" t="str">
        <f t="shared" si="106"/>
        <v/>
      </c>
      <c r="AU211" s="8" t="str">
        <f t="shared" si="107"/>
        <v>0</v>
      </c>
      <c r="AV211" s="8" t="str">
        <f t="shared" si="108"/>
        <v>0</v>
      </c>
      <c r="AW211" s="8" t="str">
        <f t="shared" si="109"/>
        <v/>
      </c>
      <c r="BH211" s="434">
        <v>24</v>
      </c>
      <c r="BM211" s="230">
        <v>3</v>
      </c>
      <c r="BN211" s="436">
        <f t="shared" si="101"/>
        <v>0</v>
      </c>
      <c r="BO211" s="436">
        <f t="shared" si="101"/>
        <v>0</v>
      </c>
      <c r="BP211" s="474"/>
      <c r="BQ211" s="474"/>
      <c r="BR211" s="375">
        <f t="shared" si="110"/>
        <v>0</v>
      </c>
      <c r="BS211" s="405"/>
      <c r="BT211" s="474"/>
      <c r="BU211" s="375">
        <f t="shared" si="111"/>
        <v>0</v>
      </c>
      <c r="BV211" s="474"/>
      <c r="BW211" s="474"/>
      <c r="BX211" s="375">
        <f t="shared" si="112"/>
        <v>0</v>
      </c>
      <c r="BY211" s="474"/>
      <c r="BZ211" s="474"/>
      <c r="CA211" s="375">
        <f t="shared" si="113"/>
        <v>0</v>
      </c>
      <c r="CB211" s="474"/>
      <c r="CC211" s="474"/>
      <c r="CD211" s="375">
        <f t="shared" si="114"/>
        <v>0</v>
      </c>
      <c r="CE211" s="474"/>
      <c r="CF211" s="474"/>
      <c r="CG211" s="375">
        <f t="shared" si="115"/>
        <v>0</v>
      </c>
    </row>
    <row r="212" spans="34:85" ht="16.5" thickBot="1">
      <c r="AH212" s="361"/>
      <c r="AI212" s="404"/>
      <c r="AJ212" s="361"/>
      <c r="AK212" s="363"/>
      <c r="AL212" s="364"/>
      <c r="AM212" s="365" t="str">
        <f t="shared" si="102"/>
        <v/>
      </c>
      <c r="AN212" s="366" t="str">
        <f t="shared" si="103"/>
        <v/>
      </c>
      <c r="AO212" s="8" t="str">
        <f t="shared" si="116"/>
        <v/>
      </c>
      <c r="AP212" s="8" t="str">
        <f t="shared" si="117"/>
        <v/>
      </c>
      <c r="AQ212" s="8">
        <f t="shared" si="118"/>
        <v>0</v>
      </c>
      <c r="AR212" s="8" t="str">
        <f t="shared" si="104"/>
        <v/>
      </c>
      <c r="AS212" s="8">
        <f t="shared" si="105"/>
        <v>0</v>
      </c>
      <c r="AT212" s="8" t="str">
        <f t="shared" si="106"/>
        <v/>
      </c>
      <c r="AU212" s="8" t="str">
        <f t="shared" si="107"/>
        <v>0</v>
      </c>
      <c r="AV212" s="8" t="str">
        <f t="shared" si="108"/>
        <v>0</v>
      </c>
      <c r="AW212" s="8" t="str">
        <f t="shared" si="109"/>
        <v/>
      </c>
      <c r="BH212" s="434">
        <v>24</v>
      </c>
      <c r="BM212" s="230">
        <v>4</v>
      </c>
      <c r="BN212" s="436">
        <f t="shared" si="101"/>
        <v>0</v>
      </c>
      <c r="BO212" s="436">
        <f t="shared" si="101"/>
        <v>0</v>
      </c>
      <c r="BP212" s="474"/>
      <c r="BQ212" s="474"/>
      <c r="BR212" s="375">
        <f t="shared" si="110"/>
        <v>0</v>
      </c>
      <c r="BS212" s="405"/>
      <c r="BT212" s="474"/>
      <c r="BU212" s="375">
        <f t="shared" si="111"/>
        <v>0</v>
      </c>
      <c r="BV212" s="474"/>
      <c r="BW212" s="474"/>
      <c r="BX212" s="375">
        <f t="shared" si="112"/>
        <v>0</v>
      </c>
      <c r="BY212" s="474"/>
      <c r="BZ212" s="474"/>
      <c r="CA212" s="375">
        <f t="shared" si="113"/>
        <v>0</v>
      </c>
      <c r="CB212" s="474"/>
      <c r="CC212" s="474"/>
      <c r="CD212" s="375">
        <f t="shared" si="114"/>
        <v>0</v>
      </c>
      <c r="CE212" s="474"/>
      <c r="CF212" s="474"/>
      <c r="CG212" s="375">
        <f t="shared" si="115"/>
        <v>0</v>
      </c>
    </row>
    <row r="213" spans="34:85" ht="16.5" thickBot="1">
      <c r="AH213" s="361"/>
      <c r="AI213" s="404"/>
      <c r="AJ213" s="361"/>
      <c r="AK213" s="363"/>
      <c r="AL213" s="364"/>
      <c r="AM213" s="365" t="str">
        <f t="shared" si="102"/>
        <v/>
      </c>
      <c r="AN213" s="366" t="str">
        <f t="shared" si="103"/>
        <v/>
      </c>
      <c r="AO213" s="8" t="str">
        <f t="shared" si="116"/>
        <v/>
      </c>
      <c r="AP213" s="8" t="str">
        <f t="shared" si="117"/>
        <v/>
      </c>
      <c r="AQ213" s="8">
        <f t="shared" si="118"/>
        <v>0</v>
      </c>
      <c r="AR213" s="8" t="str">
        <f t="shared" si="104"/>
        <v/>
      </c>
      <c r="AS213" s="8">
        <f t="shared" si="105"/>
        <v>0</v>
      </c>
      <c r="AT213" s="8" t="str">
        <f t="shared" si="106"/>
        <v/>
      </c>
      <c r="AU213" s="8" t="str">
        <f t="shared" si="107"/>
        <v>0</v>
      </c>
      <c r="AV213" s="8" t="str">
        <f t="shared" si="108"/>
        <v>0</v>
      </c>
      <c r="AW213" s="8" t="str">
        <f t="shared" si="109"/>
        <v/>
      </c>
      <c r="BH213" s="434">
        <v>24</v>
      </c>
      <c r="BM213" s="230">
        <v>5</v>
      </c>
      <c r="BN213" s="436">
        <f t="shared" si="101"/>
        <v>0</v>
      </c>
      <c r="BO213" s="436">
        <f t="shared" si="101"/>
        <v>0</v>
      </c>
      <c r="BP213" s="474"/>
      <c r="BQ213" s="474"/>
      <c r="BR213" s="375">
        <f t="shared" si="110"/>
        <v>0</v>
      </c>
      <c r="BS213" s="405"/>
      <c r="BT213" s="474"/>
      <c r="BU213" s="375">
        <f t="shared" si="111"/>
        <v>0</v>
      </c>
      <c r="BV213" s="474"/>
      <c r="BW213" s="474"/>
      <c r="BX213" s="375">
        <f t="shared" si="112"/>
        <v>0</v>
      </c>
      <c r="BY213" s="474"/>
      <c r="BZ213" s="474"/>
      <c r="CA213" s="375">
        <f t="shared" si="113"/>
        <v>0</v>
      </c>
      <c r="CB213" s="474"/>
      <c r="CC213" s="474"/>
      <c r="CD213" s="375">
        <f t="shared" si="114"/>
        <v>0</v>
      </c>
      <c r="CE213" s="474"/>
      <c r="CF213" s="474"/>
      <c r="CG213" s="375">
        <f t="shared" si="115"/>
        <v>0</v>
      </c>
    </row>
    <row r="214" spans="34:85" ht="16.5" thickBot="1">
      <c r="AH214" s="361"/>
      <c r="AI214" s="404"/>
      <c r="AJ214" s="361"/>
      <c r="AK214" s="363"/>
      <c r="AL214" s="364"/>
      <c r="AM214" s="365" t="str">
        <f t="shared" si="102"/>
        <v/>
      </c>
      <c r="AN214" s="366" t="str">
        <f t="shared" si="103"/>
        <v/>
      </c>
      <c r="AO214" s="8" t="str">
        <f t="shared" si="116"/>
        <v/>
      </c>
      <c r="AP214" s="8" t="str">
        <f t="shared" si="117"/>
        <v/>
      </c>
      <c r="AQ214" s="8">
        <f t="shared" si="118"/>
        <v>0</v>
      </c>
      <c r="AR214" s="8" t="str">
        <f t="shared" si="104"/>
        <v/>
      </c>
      <c r="AS214" s="8">
        <f t="shared" si="105"/>
        <v>0</v>
      </c>
      <c r="AT214" s="8" t="str">
        <f t="shared" si="106"/>
        <v/>
      </c>
      <c r="AU214" s="8" t="str">
        <f t="shared" si="107"/>
        <v>0</v>
      </c>
      <c r="AV214" s="8" t="str">
        <f t="shared" si="108"/>
        <v>0</v>
      </c>
      <c r="AW214" s="8" t="str">
        <f t="shared" si="109"/>
        <v/>
      </c>
      <c r="BH214" s="434">
        <v>24</v>
      </c>
      <c r="BM214" s="230">
        <v>6</v>
      </c>
      <c r="BN214" s="436">
        <f t="shared" si="101"/>
        <v>0</v>
      </c>
      <c r="BO214" s="436">
        <f t="shared" si="101"/>
        <v>0</v>
      </c>
      <c r="BP214" s="474"/>
      <c r="BQ214" s="474"/>
      <c r="BR214" s="375">
        <f t="shared" si="110"/>
        <v>0</v>
      </c>
      <c r="BS214" s="405"/>
      <c r="BT214" s="474"/>
      <c r="BU214" s="375">
        <f t="shared" si="111"/>
        <v>0</v>
      </c>
      <c r="BV214" s="474"/>
      <c r="BW214" s="474"/>
      <c r="BX214" s="375">
        <f t="shared" si="112"/>
        <v>0</v>
      </c>
      <c r="BY214" s="474"/>
      <c r="BZ214" s="474"/>
      <c r="CA214" s="375">
        <f t="shared" si="113"/>
        <v>0</v>
      </c>
      <c r="CB214" s="474"/>
      <c r="CC214" s="474"/>
      <c r="CD214" s="375">
        <f t="shared" si="114"/>
        <v>0</v>
      </c>
      <c r="CE214" s="474"/>
      <c r="CF214" s="474"/>
      <c r="CG214" s="375">
        <f t="shared" si="115"/>
        <v>0</v>
      </c>
    </row>
    <row r="215" spans="34:85" ht="16.5" thickBot="1">
      <c r="AH215" s="361"/>
      <c r="AI215" s="404"/>
      <c r="AJ215" s="361"/>
      <c r="AK215" s="363"/>
      <c r="AL215" s="364"/>
      <c r="AM215" s="365" t="str">
        <f t="shared" si="102"/>
        <v/>
      </c>
      <c r="AN215" s="366" t="str">
        <f t="shared" si="103"/>
        <v/>
      </c>
      <c r="AO215" s="8" t="str">
        <f t="shared" si="116"/>
        <v/>
      </c>
      <c r="AP215" s="8" t="str">
        <f t="shared" si="117"/>
        <v/>
      </c>
      <c r="AQ215" s="8">
        <f t="shared" si="118"/>
        <v>0</v>
      </c>
      <c r="AR215" s="8" t="str">
        <f t="shared" si="104"/>
        <v/>
      </c>
      <c r="AS215" s="8">
        <f t="shared" si="105"/>
        <v>0</v>
      </c>
      <c r="AT215" s="8" t="str">
        <f t="shared" si="106"/>
        <v/>
      </c>
      <c r="AU215" s="8" t="str">
        <f t="shared" si="107"/>
        <v>0</v>
      </c>
      <c r="AV215" s="8" t="str">
        <f t="shared" si="108"/>
        <v>0</v>
      </c>
      <c r="AW215" s="8" t="str">
        <f t="shared" si="109"/>
        <v/>
      </c>
      <c r="BH215" s="434">
        <v>24</v>
      </c>
      <c r="BM215" s="230">
        <v>7</v>
      </c>
      <c r="BN215" s="436">
        <f t="shared" si="101"/>
        <v>0</v>
      </c>
      <c r="BO215" s="436">
        <f t="shared" si="101"/>
        <v>0</v>
      </c>
      <c r="BP215" s="474"/>
      <c r="BQ215" s="474"/>
      <c r="BR215" s="375">
        <f t="shared" si="110"/>
        <v>0</v>
      </c>
      <c r="BS215" s="405"/>
      <c r="BT215" s="474"/>
      <c r="BU215" s="375">
        <f t="shared" si="111"/>
        <v>0</v>
      </c>
      <c r="BV215" s="474"/>
      <c r="BW215" s="474"/>
      <c r="BX215" s="375">
        <f t="shared" si="112"/>
        <v>0</v>
      </c>
      <c r="BY215" s="474"/>
      <c r="BZ215" s="474"/>
      <c r="CA215" s="375">
        <f t="shared" si="113"/>
        <v>0</v>
      </c>
      <c r="CB215" s="474"/>
      <c r="CC215" s="474"/>
      <c r="CD215" s="375">
        <f t="shared" si="114"/>
        <v>0</v>
      </c>
      <c r="CE215" s="474"/>
      <c r="CF215" s="474"/>
      <c r="CG215" s="375">
        <f t="shared" si="115"/>
        <v>0</v>
      </c>
    </row>
    <row r="216" spans="34:85" ht="16.5" thickBot="1">
      <c r="AH216" s="437"/>
      <c r="AI216" s="404"/>
      <c r="AJ216" s="361"/>
      <c r="AK216" s="363"/>
      <c r="AL216" s="364"/>
      <c r="AM216" s="365" t="str">
        <f t="shared" si="102"/>
        <v/>
      </c>
      <c r="AN216" s="366" t="str">
        <f t="shared" si="103"/>
        <v/>
      </c>
      <c r="AO216" s="8" t="str">
        <f t="shared" si="116"/>
        <v/>
      </c>
      <c r="AP216" s="8" t="str">
        <f t="shared" si="117"/>
        <v/>
      </c>
      <c r="AQ216" s="8">
        <f t="shared" si="118"/>
        <v>0</v>
      </c>
      <c r="AR216" s="8" t="str">
        <f t="shared" si="104"/>
        <v/>
      </c>
      <c r="AS216" s="8">
        <f t="shared" si="105"/>
        <v>0</v>
      </c>
      <c r="AT216" s="8" t="str">
        <f t="shared" si="106"/>
        <v/>
      </c>
      <c r="AU216" s="8" t="str">
        <f t="shared" si="107"/>
        <v>0</v>
      </c>
      <c r="AV216" s="8" t="str">
        <f t="shared" si="108"/>
        <v>0</v>
      </c>
      <c r="AW216" s="8" t="str">
        <f t="shared" si="109"/>
        <v/>
      </c>
      <c r="BH216" s="434">
        <v>24</v>
      </c>
      <c r="BM216" s="230">
        <v>8</v>
      </c>
      <c r="BN216" s="436">
        <f t="shared" si="101"/>
        <v>0</v>
      </c>
      <c r="BO216" s="436">
        <f t="shared" si="101"/>
        <v>0</v>
      </c>
      <c r="BP216" s="474"/>
      <c r="BQ216" s="474"/>
      <c r="BR216" s="375">
        <f t="shared" si="110"/>
        <v>0</v>
      </c>
      <c r="BS216" s="405"/>
      <c r="BT216" s="474"/>
      <c r="BU216" s="375">
        <f t="shared" si="111"/>
        <v>0</v>
      </c>
      <c r="BV216" s="474"/>
      <c r="BW216" s="474"/>
      <c r="BX216" s="375">
        <f t="shared" si="112"/>
        <v>0</v>
      </c>
      <c r="BY216" s="474"/>
      <c r="BZ216" s="474"/>
      <c r="CA216" s="375">
        <f t="shared" si="113"/>
        <v>0</v>
      </c>
      <c r="CB216" s="474"/>
      <c r="CC216" s="474"/>
      <c r="CD216" s="375">
        <f t="shared" si="114"/>
        <v>0</v>
      </c>
      <c r="CE216" s="474"/>
      <c r="CF216" s="474"/>
      <c r="CG216" s="375">
        <f t="shared" si="115"/>
        <v>0</v>
      </c>
    </row>
    <row r="217" spans="34:85" ht="16.5" thickBot="1">
      <c r="AH217" s="361"/>
      <c r="AI217" s="438"/>
      <c r="AJ217" s="361"/>
      <c r="AK217" s="363"/>
      <c r="AL217" s="364"/>
      <c r="AM217" s="365" t="str">
        <f t="shared" si="102"/>
        <v/>
      </c>
      <c r="AN217" s="366" t="str">
        <f t="shared" si="103"/>
        <v/>
      </c>
      <c r="AO217" s="8" t="str">
        <f t="shared" si="116"/>
        <v/>
      </c>
      <c r="AP217" s="8" t="str">
        <f t="shared" si="117"/>
        <v/>
      </c>
      <c r="AQ217" s="8">
        <f t="shared" si="118"/>
        <v>0</v>
      </c>
      <c r="AR217" s="8" t="str">
        <f t="shared" si="104"/>
        <v/>
      </c>
      <c r="AS217" s="8">
        <f t="shared" si="105"/>
        <v>0</v>
      </c>
      <c r="AT217" s="8" t="str">
        <f t="shared" si="106"/>
        <v/>
      </c>
      <c r="AU217" s="8" t="str">
        <f t="shared" si="107"/>
        <v>0</v>
      </c>
      <c r="AV217" s="8" t="str">
        <f t="shared" si="108"/>
        <v>0</v>
      </c>
      <c r="AW217" s="8" t="str">
        <f t="shared" si="109"/>
        <v/>
      </c>
      <c r="BH217" s="434">
        <v>25</v>
      </c>
      <c r="BM217" s="406">
        <v>9</v>
      </c>
      <c r="BN217" s="436">
        <f t="shared" si="101"/>
        <v>0</v>
      </c>
      <c r="BO217" s="436">
        <f t="shared" si="101"/>
        <v>0</v>
      </c>
      <c r="BP217" s="474"/>
      <c r="BQ217" s="474"/>
      <c r="BR217" s="375">
        <f t="shared" si="110"/>
        <v>0</v>
      </c>
      <c r="BS217" s="405"/>
      <c r="BT217" s="474"/>
      <c r="BU217" s="375">
        <f t="shared" si="111"/>
        <v>0</v>
      </c>
      <c r="BV217" s="474"/>
      <c r="BW217" s="474"/>
      <c r="BX217" s="375">
        <f t="shared" si="112"/>
        <v>0</v>
      </c>
      <c r="BY217" s="474"/>
      <c r="BZ217" s="474"/>
      <c r="CA217" s="375">
        <f t="shared" si="113"/>
        <v>0</v>
      </c>
      <c r="CB217" s="474"/>
      <c r="CC217" s="474"/>
      <c r="CD217" s="375">
        <f t="shared" si="114"/>
        <v>0</v>
      </c>
      <c r="CE217" s="474"/>
      <c r="CF217" s="474"/>
      <c r="CG217" s="375">
        <f t="shared" si="115"/>
        <v>0</v>
      </c>
    </row>
    <row r="218" spans="34:85" ht="16.5" customHeight="1" thickBot="1">
      <c r="AH218" s="361"/>
      <c r="AI218" s="438"/>
      <c r="AJ218" s="361"/>
      <c r="AK218" s="363"/>
      <c r="AL218" s="364"/>
      <c r="AM218" s="365" t="str">
        <f t="shared" si="102"/>
        <v/>
      </c>
      <c r="AN218" s="366" t="str">
        <f t="shared" si="103"/>
        <v/>
      </c>
      <c r="AO218" s="8" t="str">
        <f t="shared" si="116"/>
        <v/>
      </c>
      <c r="AP218" s="8" t="str">
        <f t="shared" si="117"/>
        <v/>
      </c>
      <c r="AQ218" s="8">
        <f t="shared" si="118"/>
        <v>0</v>
      </c>
      <c r="AR218" s="8" t="str">
        <f t="shared" si="104"/>
        <v/>
      </c>
      <c r="AS218" s="8">
        <f t="shared" si="105"/>
        <v>0</v>
      </c>
      <c r="AT218" s="8" t="str">
        <f t="shared" si="106"/>
        <v/>
      </c>
      <c r="AU218" s="8" t="str">
        <f t="shared" si="107"/>
        <v>0</v>
      </c>
      <c r="AV218" s="8" t="str">
        <f t="shared" si="108"/>
        <v>0</v>
      </c>
      <c r="AW218" s="8" t="str">
        <f t="shared" si="109"/>
        <v/>
      </c>
      <c r="BH218" s="434">
        <v>25</v>
      </c>
      <c r="BM218" s="230">
        <v>1</v>
      </c>
      <c r="BN218" s="374">
        <f t="shared" si="101"/>
        <v>0</v>
      </c>
      <c r="BO218" s="374">
        <f t="shared" si="101"/>
        <v>0</v>
      </c>
      <c r="BP218" s="374"/>
      <c r="BQ218" s="374"/>
      <c r="BR218" s="375">
        <f t="shared" si="110"/>
        <v>0</v>
      </c>
      <c r="BS218" s="376"/>
      <c r="BT218" s="374"/>
      <c r="BU218" s="375">
        <f t="shared" si="111"/>
        <v>0</v>
      </c>
      <c r="BV218" s="374"/>
      <c r="BW218" s="374"/>
      <c r="BX218" s="375">
        <f t="shared" si="112"/>
        <v>0</v>
      </c>
      <c r="BY218" s="374"/>
      <c r="BZ218" s="374"/>
      <c r="CA218" s="375">
        <f t="shared" si="113"/>
        <v>0</v>
      </c>
      <c r="CB218" s="374"/>
      <c r="CC218" s="374"/>
      <c r="CD218" s="375">
        <f t="shared" si="114"/>
        <v>0</v>
      </c>
      <c r="CE218" s="374"/>
      <c r="CF218" s="374"/>
      <c r="CG218" s="375">
        <f t="shared" si="115"/>
        <v>0</v>
      </c>
    </row>
    <row r="219" spans="34:85" ht="16.5" customHeight="1" thickBot="1">
      <c r="AH219" s="361"/>
      <c r="AI219" s="438"/>
      <c r="AJ219" s="361"/>
      <c r="AK219" s="439"/>
      <c r="AL219" s="440"/>
      <c r="AM219" s="365" t="str">
        <f t="shared" si="102"/>
        <v/>
      </c>
      <c r="AN219" s="366" t="str">
        <f t="shared" si="103"/>
        <v/>
      </c>
      <c r="AO219" s="8" t="str">
        <f t="shared" si="116"/>
        <v/>
      </c>
      <c r="AP219" s="8" t="str">
        <f t="shared" si="117"/>
        <v/>
      </c>
      <c r="AQ219" s="8">
        <f t="shared" si="118"/>
        <v>0</v>
      </c>
      <c r="AR219" s="8" t="str">
        <f t="shared" si="104"/>
        <v/>
      </c>
      <c r="AS219" s="8">
        <f t="shared" si="105"/>
        <v>0</v>
      </c>
      <c r="AT219" s="8" t="str">
        <f t="shared" si="106"/>
        <v/>
      </c>
      <c r="AU219" s="8" t="str">
        <f t="shared" si="107"/>
        <v>0</v>
      </c>
      <c r="AV219" s="8" t="str">
        <f t="shared" si="108"/>
        <v>0</v>
      </c>
      <c r="AW219" s="8" t="str">
        <f t="shared" si="109"/>
        <v/>
      </c>
      <c r="BH219" s="434">
        <v>25</v>
      </c>
      <c r="BM219" s="230">
        <v>2</v>
      </c>
      <c r="BN219" s="374">
        <f t="shared" si="101"/>
        <v>0</v>
      </c>
      <c r="BO219" s="374">
        <f t="shared" si="101"/>
        <v>0</v>
      </c>
      <c r="BP219" s="374"/>
      <c r="BQ219" s="374"/>
      <c r="BR219" s="375">
        <f t="shared" si="110"/>
        <v>0</v>
      </c>
      <c r="BS219" s="376"/>
      <c r="BT219" s="374"/>
      <c r="BU219" s="375">
        <f t="shared" si="111"/>
        <v>0</v>
      </c>
      <c r="BV219" s="374"/>
      <c r="BW219" s="374"/>
      <c r="BX219" s="375">
        <f t="shared" si="112"/>
        <v>0</v>
      </c>
      <c r="BY219" s="374"/>
      <c r="BZ219" s="374"/>
      <c r="CA219" s="375">
        <f t="shared" si="113"/>
        <v>0</v>
      </c>
      <c r="CB219" s="374"/>
      <c r="CC219" s="374"/>
      <c r="CD219" s="375">
        <f t="shared" si="114"/>
        <v>0</v>
      </c>
      <c r="CE219" s="374"/>
      <c r="CF219" s="374"/>
      <c r="CG219" s="375">
        <f t="shared" si="115"/>
        <v>0</v>
      </c>
    </row>
    <row r="220" spans="34:85" ht="16.5" thickBot="1">
      <c r="AH220" s="361"/>
      <c r="AI220" s="438"/>
      <c r="AJ220" s="361"/>
      <c r="AK220" s="363"/>
      <c r="AL220" s="364"/>
      <c r="AM220" s="365" t="str">
        <f t="shared" si="102"/>
        <v/>
      </c>
      <c r="AN220" s="366" t="str">
        <f t="shared" si="103"/>
        <v/>
      </c>
      <c r="AO220" s="8" t="str">
        <f t="shared" si="116"/>
        <v/>
      </c>
      <c r="AP220" s="8" t="str">
        <f t="shared" si="117"/>
        <v/>
      </c>
      <c r="AQ220" s="8">
        <f t="shared" si="118"/>
        <v>0</v>
      </c>
      <c r="AR220" s="8" t="str">
        <f t="shared" si="104"/>
        <v/>
      </c>
      <c r="AS220" s="8">
        <f t="shared" si="105"/>
        <v>0</v>
      </c>
      <c r="AT220" s="8" t="str">
        <f t="shared" si="106"/>
        <v/>
      </c>
      <c r="AU220" s="8" t="str">
        <f t="shared" si="107"/>
        <v>0</v>
      </c>
      <c r="AV220" s="8" t="str">
        <f t="shared" si="108"/>
        <v>0</v>
      </c>
      <c r="AW220" s="8" t="str">
        <f t="shared" si="109"/>
        <v/>
      </c>
      <c r="BH220" s="434">
        <v>25</v>
      </c>
      <c r="BM220" s="230">
        <v>3</v>
      </c>
      <c r="BN220" s="374">
        <f t="shared" si="101"/>
        <v>0</v>
      </c>
      <c r="BO220" s="374">
        <f t="shared" si="101"/>
        <v>0</v>
      </c>
      <c r="BP220" s="374"/>
      <c r="BQ220" s="374"/>
      <c r="BR220" s="375">
        <f t="shared" si="110"/>
        <v>0</v>
      </c>
      <c r="BS220" s="376"/>
      <c r="BT220" s="374"/>
      <c r="BU220" s="375">
        <f t="shared" si="111"/>
        <v>0</v>
      </c>
      <c r="BV220" s="374"/>
      <c r="BW220" s="374"/>
      <c r="BX220" s="375">
        <f t="shared" si="112"/>
        <v>0</v>
      </c>
      <c r="BY220" s="374"/>
      <c r="BZ220" s="374"/>
      <c r="CA220" s="375">
        <f t="shared" si="113"/>
        <v>0</v>
      </c>
      <c r="CB220" s="374"/>
      <c r="CC220" s="374"/>
      <c r="CD220" s="375">
        <f t="shared" si="114"/>
        <v>0</v>
      </c>
      <c r="CE220" s="374"/>
      <c r="CF220" s="374"/>
      <c r="CG220" s="375">
        <f t="shared" si="115"/>
        <v>0</v>
      </c>
    </row>
    <row r="221" spans="34:85" ht="16.5" thickBot="1">
      <c r="AH221" s="361"/>
      <c r="AI221" s="438"/>
      <c r="AJ221" s="361"/>
      <c r="AK221" s="363"/>
      <c r="AL221" s="364"/>
      <c r="AM221" s="365" t="str">
        <f t="shared" si="102"/>
        <v/>
      </c>
      <c r="AN221" s="366" t="str">
        <f t="shared" si="103"/>
        <v/>
      </c>
      <c r="AO221" s="8" t="str">
        <f t="shared" si="116"/>
        <v/>
      </c>
      <c r="AP221" s="8" t="str">
        <f t="shared" si="117"/>
        <v/>
      </c>
      <c r="AQ221" s="8">
        <f t="shared" si="118"/>
        <v>0</v>
      </c>
      <c r="AR221" s="8" t="str">
        <f t="shared" si="104"/>
        <v/>
      </c>
      <c r="AS221" s="8">
        <f t="shared" si="105"/>
        <v>0</v>
      </c>
      <c r="AT221" s="8" t="str">
        <f t="shared" si="106"/>
        <v/>
      </c>
      <c r="AU221" s="8" t="str">
        <f t="shared" si="107"/>
        <v>0</v>
      </c>
      <c r="AV221" s="8" t="str">
        <f t="shared" si="108"/>
        <v>0</v>
      </c>
      <c r="AW221" s="8" t="str">
        <f t="shared" si="109"/>
        <v/>
      </c>
      <c r="BH221" s="434">
        <v>25</v>
      </c>
      <c r="BM221" s="230">
        <v>4</v>
      </c>
      <c r="BN221" s="374">
        <f t="shared" si="101"/>
        <v>0</v>
      </c>
      <c r="BO221" s="374">
        <f t="shared" si="101"/>
        <v>0</v>
      </c>
      <c r="BP221" s="374"/>
      <c r="BQ221" s="374"/>
      <c r="BR221" s="375">
        <f t="shared" si="110"/>
        <v>0</v>
      </c>
      <c r="BS221" s="376"/>
      <c r="BT221" s="374"/>
      <c r="BU221" s="375">
        <f t="shared" si="111"/>
        <v>0</v>
      </c>
      <c r="BV221" s="374"/>
      <c r="BW221" s="374"/>
      <c r="BX221" s="375">
        <f t="shared" si="112"/>
        <v>0</v>
      </c>
      <c r="BY221" s="374"/>
      <c r="BZ221" s="374"/>
      <c r="CA221" s="375">
        <f t="shared" si="113"/>
        <v>0</v>
      </c>
      <c r="CB221" s="374"/>
      <c r="CC221" s="374"/>
      <c r="CD221" s="375">
        <f t="shared" si="114"/>
        <v>0</v>
      </c>
      <c r="CE221" s="374"/>
      <c r="CF221" s="374"/>
      <c r="CG221" s="375">
        <f t="shared" si="115"/>
        <v>0</v>
      </c>
    </row>
    <row r="222" spans="34:85" ht="16.5" thickBot="1">
      <c r="AH222" s="361"/>
      <c r="AI222" s="438"/>
      <c r="AJ222" s="361"/>
      <c r="AK222" s="363"/>
      <c r="AL222" s="364"/>
      <c r="AM222" s="365" t="str">
        <f t="shared" si="102"/>
        <v/>
      </c>
      <c r="AN222" s="366" t="str">
        <f t="shared" si="103"/>
        <v/>
      </c>
      <c r="AO222" s="8" t="str">
        <f t="shared" si="116"/>
        <v/>
      </c>
      <c r="AP222" s="8" t="str">
        <f t="shared" si="117"/>
        <v/>
      </c>
      <c r="AQ222" s="8">
        <f t="shared" si="118"/>
        <v>0</v>
      </c>
      <c r="AR222" s="8" t="str">
        <f t="shared" si="104"/>
        <v/>
      </c>
      <c r="AS222" s="8">
        <f t="shared" si="105"/>
        <v>0</v>
      </c>
      <c r="AT222" s="8" t="str">
        <f t="shared" si="106"/>
        <v/>
      </c>
      <c r="AU222" s="8" t="str">
        <f t="shared" si="107"/>
        <v>0</v>
      </c>
      <c r="AV222" s="8" t="str">
        <f t="shared" si="108"/>
        <v>0</v>
      </c>
      <c r="AW222" s="8" t="str">
        <f t="shared" si="109"/>
        <v/>
      </c>
      <c r="BH222" s="434">
        <v>25</v>
      </c>
      <c r="BM222" s="230">
        <v>5</v>
      </c>
      <c r="BN222" s="374">
        <f t="shared" si="101"/>
        <v>0</v>
      </c>
      <c r="BO222" s="374">
        <f t="shared" si="101"/>
        <v>0</v>
      </c>
      <c r="BP222" s="374"/>
      <c r="BQ222" s="374"/>
      <c r="BR222" s="375">
        <f t="shared" si="110"/>
        <v>0</v>
      </c>
      <c r="BS222" s="376"/>
      <c r="BT222" s="374"/>
      <c r="BU222" s="375">
        <f t="shared" si="111"/>
        <v>0</v>
      </c>
      <c r="BV222" s="374"/>
      <c r="BW222" s="374"/>
      <c r="BX222" s="375">
        <f t="shared" si="112"/>
        <v>0</v>
      </c>
      <c r="BY222" s="374"/>
      <c r="BZ222" s="374"/>
      <c r="CA222" s="375">
        <f t="shared" si="113"/>
        <v>0</v>
      </c>
      <c r="CB222" s="374"/>
      <c r="CC222" s="374"/>
      <c r="CD222" s="375">
        <f t="shared" si="114"/>
        <v>0</v>
      </c>
      <c r="CE222" s="374"/>
      <c r="CF222" s="374"/>
      <c r="CG222" s="375">
        <f t="shared" si="115"/>
        <v>0</v>
      </c>
    </row>
    <row r="223" spans="34:85" ht="16.5" thickBot="1">
      <c r="AH223" s="361"/>
      <c r="AI223" s="438"/>
      <c r="AJ223" s="361"/>
      <c r="AK223" s="363"/>
      <c r="AL223" s="364"/>
      <c r="AM223" s="365" t="str">
        <f t="shared" si="102"/>
        <v/>
      </c>
      <c r="AN223" s="366" t="str">
        <f t="shared" si="103"/>
        <v/>
      </c>
      <c r="AO223" s="8" t="str">
        <f t="shared" si="116"/>
        <v/>
      </c>
      <c r="AP223" s="8" t="str">
        <f t="shared" si="117"/>
        <v/>
      </c>
      <c r="AQ223" s="8">
        <f t="shared" si="118"/>
        <v>0</v>
      </c>
      <c r="AR223" s="8" t="str">
        <f t="shared" si="104"/>
        <v/>
      </c>
      <c r="AS223" s="8">
        <f t="shared" si="105"/>
        <v>0</v>
      </c>
      <c r="AT223" s="8" t="str">
        <f t="shared" si="106"/>
        <v/>
      </c>
      <c r="AU223" s="8" t="str">
        <f t="shared" si="107"/>
        <v>0</v>
      </c>
      <c r="AV223" s="8" t="str">
        <f t="shared" si="108"/>
        <v>0</v>
      </c>
      <c r="AW223" s="8" t="str">
        <f t="shared" si="109"/>
        <v/>
      </c>
      <c r="BH223" s="434">
        <v>25</v>
      </c>
      <c r="BM223" s="230">
        <v>6</v>
      </c>
      <c r="BN223" s="374">
        <f t="shared" si="101"/>
        <v>0</v>
      </c>
      <c r="BO223" s="374">
        <f t="shared" si="101"/>
        <v>0</v>
      </c>
      <c r="BP223" s="374"/>
      <c r="BQ223" s="374"/>
      <c r="BR223" s="375">
        <f t="shared" si="110"/>
        <v>0</v>
      </c>
      <c r="BS223" s="376"/>
      <c r="BT223" s="374"/>
      <c r="BU223" s="375">
        <f t="shared" si="111"/>
        <v>0</v>
      </c>
      <c r="BV223" s="374"/>
      <c r="BW223" s="374"/>
      <c r="BX223" s="375">
        <f t="shared" si="112"/>
        <v>0</v>
      </c>
      <c r="BY223" s="374"/>
      <c r="BZ223" s="374"/>
      <c r="CA223" s="375">
        <f t="shared" si="113"/>
        <v>0</v>
      </c>
      <c r="CB223" s="374"/>
      <c r="CC223" s="374"/>
      <c r="CD223" s="375">
        <f t="shared" si="114"/>
        <v>0</v>
      </c>
      <c r="CE223" s="374"/>
      <c r="CF223" s="374"/>
      <c r="CG223" s="375">
        <f t="shared" si="115"/>
        <v>0</v>
      </c>
    </row>
    <row r="224" spans="34:85" ht="16.5" thickBot="1">
      <c r="AH224" s="361"/>
      <c r="AI224" s="438"/>
      <c r="AJ224" s="361"/>
      <c r="AK224" s="363"/>
      <c r="AL224" s="364"/>
      <c r="AM224" s="365" t="str">
        <f t="shared" si="102"/>
        <v/>
      </c>
      <c r="AN224" s="366" t="str">
        <f t="shared" si="103"/>
        <v/>
      </c>
      <c r="AO224" s="8" t="str">
        <f t="shared" si="116"/>
        <v/>
      </c>
      <c r="AP224" s="8" t="str">
        <f t="shared" si="117"/>
        <v/>
      </c>
      <c r="AQ224" s="8">
        <f t="shared" si="118"/>
        <v>0</v>
      </c>
      <c r="AR224" s="8" t="str">
        <f t="shared" si="104"/>
        <v/>
      </c>
      <c r="AS224" s="8">
        <f t="shared" si="105"/>
        <v>0</v>
      </c>
      <c r="AT224" s="8" t="str">
        <f t="shared" si="106"/>
        <v/>
      </c>
      <c r="AU224" s="8" t="str">
        <f t="shared" si="107"/>
        <v>0</v>
      </c>
      <c r="AV224" s="8" t="str">
        <f t="shared" si="108"/>
        <v>0</v>
      </c>
      <c r="AW224" s="8" t="str">
        <f t="shared" si="109"/>
        <v/>
      </c>
      <c r="BH224" s="434">
        <v>25</v>
      </c>
      <c r="BM224" s="230">
        <v>7</v>
      </c>
      <c r="BN224" s="374">
        <f t="shared" si="101"/>
        <v>0</v>
      </c>
      <c r="BO224" s="374">
        <f t="shared" si="101"/>
        <v>0</v>
      </c>
      <c r="BP224" s="374"/>
      <c r="BQ224" s="374"/>
      <c r="BR224" s="375">
        <f t="shared" si="110"/>
        <v>0</v>
      </c>
      <c r="BS224" s="376"/>
      <c r="BT224" s="374"/>
      <c r="BU224" s="375">
        <f t="shared" si="111"/>
        <v>0</v>
      </c>
      <c r="BV224" s="374"/>
      <c r="BW224" s="374"/>
      <c r="BX224" s="375">
        <f t="shared" si="112"/>
        <v>0</v>
      </c>
      <c r="BY224" s="374"/>
      <c r="BZ224" s="374"/>
      <c r="CA224" s="375">
        <f t="shared" si="113"/>
        <v>0</v>
      </c>
      <c r="CB224" s="374"/>
      <c r="CC224" s="374"/>
      <c r="CD224" s="375">
        <f t="shared" si="114"/>
        <v>0</v>
      </c>
      <c r="CE224" s="374"/>
      <c r="CF224" s="374"/>
      <c r="CG224" s="375">
        <f t="shared" si="115"/>
        <v>0</v>
      </c>
    </row>
    <row r="225" spans="34:85" ht="16.5" thickBot="1">
      <c r="AH225" s="361"/>
      <c r="AI225" s="438"/>
      <c r="AJ225" s="361"/>
      <c r="AK225" s="363"/>
      <c r="AL225" s="364"/>
      <c r="AM225" s="365" t="str">
        <f t="shared" si="102"/>
        <v/>
      </c>
      <c r="AN225" s="366" t="str">
        <f t="shared" si="103"/>
        <v/>
      </c>
      <c r="AO225" s="8" t="str">
        <f t="shared" si="116"/>
        <v/>
      </c>
      <c r="AP225" s="8" t="str">
        <f t="shared" si="117"/>
        <v/>
      </c>
      <c r="AQ225" s="8">
        <f t="shared" si="118"/>
        <v>0</v>
      </c>
      <c r="AR225" s="8" t="str">
        <f t="shared" si="104"/>
        <v/>
      </c>
      <c r="AS225" s="8">
        <f t="shared" si="105"/>
        <v>0</v>
      </c>
      <c r="AT225" s="8" t="str">
        <f t="shared" si="106"/>
        <v/>
      </c>
      <c r="AU225" s="8" t="str">
        <f t="shared" si="107"/>
        <v>0</v>
      </c>
      <c r="AV225" s="8" t="str">
        <f t="shared" si="108"/>
        <v>0</v>
      </c>
      <c r="AW225" s="8" t="str">
        <f t="shared" si="109"/>
        <v/>
      </c>
      <c r="BH225" s="434">
        <v>25</v>
      </c>
      <c r="BM225" s="230">
        <v>8</v>
      </c>
      <c r="BN225" s="374">
        <f t="shared" si="101"/>
        <v>0</v>
      </c>
      <c r="BO225" s="374">
        <f t="shared" si="101"/>
        <v>0</v>
      </c>
      <c r="BP225" s="374"/>
      <c r="BQ225" s="374"/>
      <c r="BR225" s="375">
        <f t="shared" si="110"/>
        <v>0</v>
      </c>
      <c r="BS225" s="376"/>
      <c r="BT225" s="374"/>
      <c r="BU225" s="375">
        <f t="shared" si="111"/>
        <v>0</v>
      </c>
      <c r="BV225" s="374"/>
      <c r="BW225" s="374"/>
      <c r="BX225" s="375">
        <f t="shared" si="112"/>
        <v>0</v>
      </c>
      <c r="BY225" s="374"/>
      <c r="BZ225" s="374"/>
      <c r="CA225" s="375">
        <f t="shared" si="113"/>
        <v>0</v>
      </c>
      <c r="CB225" s="374"/>
      <c r="CC225" s="374"/>
      <c r="CD225" s="375">
        <f t="shared" si="114"/>
        <v>0</v>
      </c>
      <c r="CE225" s="374"/>
      <c r="CF225" s="374"/>
      <c r="CG225" s="375">
        <f t="shared" si="115"/>
        <v>0</v>
      </c>
    </row>
    <row r="226" spans="34:85" ht="16.5" thickBot="1">
      <c r="AH226" s="361"/>
      <c r="AI226" s="438"/>
      <c r="AJ226" s="361"/>
      <c r="AK226" s="363"/>
      <c r="AL226" s="364"/>
      <c r="AM226" s="365" t="str">
        <f t="shared" si="102"/>
        <v/>
      </c>
      <c r="AN226" s="366" t="str">
        <f t="shared" si="103"/>
        <v/>
      </c>
      <c r="AO226" s="8" t="str">
        <f t="shared" si="116"/>
        <v/>
      </c>
      <c r="AP226" s="8" t="str">
        <f t="shared" si="117"/>
        <v/>
      </c>
      <c r="AQ226" s="8">
        <f t="shared" si="118"/>
        <v>0</v>
      </c>
      <c r="AR226" s="8" t="str">
        <f t="shared" si="104"/>
        <v/>
      </c>
      <c r="AS226" s="8">
        <f t="shared" si="105"/>
        <v>0</v>
      </c>
      <c r="AT226" s="8" t="str">
        <f t="shared" si="106"/>
        <v/>
      </c>
      <c r="AU226" s="8" t="str">
        <f t="shared" si="107"/>
        <v>0</v>
      </c>
      <c r="AV226" s="8" t="str">
        <f t="shared" si="108"/>
        <v>0</v>
      </c>
      <c r="AW226" s="8" t="str">
        <f t="shared" si="109"/>
        <v/>
      </c>
      <c r="BH226" s="434">
        <v>26</v>
      </c>
      <c r="BM226" s="230">
        <v>9</v>
      </c>
      <c r="BN226" s="374">
        <f t="shared" si="101"/>
        <v>0</v>
      </c>
      <c r="BO226" s="374">
        <f t="shared" si="101"/>
        <v>0</v>
      </c>
      <c r="BP226" s="374"/>
      <c r="BQ226" s="374"/>
      <c r="BR226" s="375">
        <f t="shared" si="110"/>
        <v>0</v>
      </c>
      <c r="BS226" s="376"/>
      <c r="BT226" s="374"/>
      <c r="BU226" s="375">
        <f t="shared" si="111"/>
        <v>0</v>
      </c>
      <c r="BV226" s="374"/>
      <c r="BW226" s="374"/>
      <c r="BX226" s="375">
        <f t="shared" si="112"/>
        <v>0</v>
      </c>
      <c r="BY226" s="374"/>
      <c r="BZ226" s="374"/>
      <c r="CA226" s="375">
        <f t="shared" si="113"/>
        <v>0</v>
      </c>
      <c r="CB226" s="374"/>
      <c r="CC226" s="374"/>
      <c r="CD226" s="375">
        <f t="shared" si="114"/>
        <v>0</v>
      </c>
      <c r="CE226" s="374"/>
      <c r="CF226" s="374"/>
      <c r="CG226" s="375">
        <f t="shared" si="115"/>
        <v>0</v>
      </c>
    </row>
    <row r="227" spans="34:85" ht="16.5" customHeight="1" thickBot="1">
      <c r="AH227" s="441"/>
      <c r="AI227" s="438"/>
      <c r="AJ227" s="361"/>
      <c r="AK227" s="363"/>
      <c r="AL227" s="364"/>
      <c r="AM227" s="365" t="str">
        <f t="shared" si="102"/>
        <v/>
      </c>
      <c r="AN227" s="366" t="str">
        <f t="shared" si="103"/>
        <v/>
      </c>
      <c r="AO227" s="8" t="str">
        <f t="shared" si="116"/>
        <v/>
      </c>
      <c r="AP227" s="8" t="str">
        <f t="shared" si="117"/>
        <v/>
      </c>
      <c r="AQ227" s="8">
        <f t="shared" si="118"/>
        <v>0</v>
      </c>
      <c r="AR227" s="8" t="str">
        <f t="shared" si="104"/>
        <v/>
      </c>
      <c r="AS227" s="8">
        <f t="shared" si="105"/>
        <v>0</v>
      </c>
      <c r="AT227" s="8" t="str">
        <f t="shared" si="106"/>
        <v/>
      </c>
      <c r="AU227" s="8" t="str">
        <f t="shared" si="107"/>
        <v>0</v>
      </c>
      <c r="AV227" s="8" t="str">
        <f t="shared" si="108"/>
        <v>0</v>
      </c>
      <c r="AW227" s="8" t="str">
        <f t="shared" si="109"/>
        <v/>
      </c>
      <c r="BH227" s="434">
        <v>26</v>
      </c>
      <c r="BM227" s="230">
        <v>1</v>
      </c>
      <c r="BN227" s="436">
        <f t="shared" si="101"/>
        <v>0</v>
      </c>
      <c r="BO227" s="436">
        <f t="shared" si="101"/>
        <v>0</v>
      </c>
      <c r="BP227" s="474"/>
      <c r="BQ227" s="474"/>
      <c r="BR227" s="375">
        <f t="shared" si="110"/>
        <v>0</v>
      </c>
      <c r="BS227" s="405"/>
      <c r="BT227" s="474"/>
      <c r="BU227" s="375">
        <f t="shared" si="111"/>
        <v>0</v>
      </c>
      <c r="BV227" s="474"/>
      <c r="BW227" s="474"/>
      <c r="BX227" s="375">
        <f t="shared" si="112"/>
        <v>0</v>
      </c>
      <c r="BY227" s="474"/>
      <c r="BZ227" s="474"/>
      <c r="CA227" s="375">
        <f t="shared" si="113"/>
        <v>0</v>
      </c>
      <c r="CB227" s="474"/>
      <c r="CC227" s="474"/>
      <c r="CD227" s="375">
        <f t="shared" si="114"/>
        <v>0</v>
      </c>
      <c r="CE227" s="474"/>
      <c r="CF227" s="474"/>
      <c r="CG227" s="375">
        <f t="shared" si="115"/>
        <v>0</v>
      </c>
    </row>
    <row r="228" spans="34:85" ht="16.5" customHeight="1" thickBot="1">
      <c r="AH228" s="441"/>
      <c r="AI228" s="438"/>
      <c r="AJ228" s="361"/>
      <c r="AK228" s="363"/>
      <c r="AL228" s="364"/>
      <c r="AM228" s="365" t="str">
        <f t="shared" si="102"/>
        <v/>
      </c>
      <c r="AN228" s="366" t="str">
        <f t="shared" si="103"/>
        <v/>
      </c>
      <c r="AO228" s="8" t="str">
        <f t="shared" si="116"/>
        <v/>
      </c>
      <c r="AP228" s="8" t="str">
        <f t="shared" si="117"/>
        <v/>
      </c>
      <c r="AQ228" s="8">
        <f t="shared" si="118"/>
        <v>0</v>
      </c>
      <c r="AR228" s="8" t="str">
        <f t="shared" si="104"/>
        <v/>
      </c>
      <c r="AS228" s="8">
        <f t="shared" si="105"/>
        <v>0</v>
      </c>
      <c r="AT228" s="8" t="str">
        <f t="shared" si="106"/>
        <v/>
      </c>
      <c r="AU228" s="8" t="str">
        <f t="shared" si="107"/>
        <v>0</v>
      </c>
      <c r="AV228" s="8" t="str">
        <f t="shared" si="108"/>
        <v>0</v>
      </c>
      <c r="AW228" s="8" t="str">
        <f t="shared" si="109"/>
        <v/>
      </c>
      <c r="BH228" s="434">
        <v>26</v>
      </c>
      <c r="BM228" s="230">
        <v>2</v>
      </c>
      <c r="BN228" s="436">
        <f t="shared" si="101"/>
        <v>0</v>
      </c>
      <c r="BO228" s="436">
        <f t="shared" si="101"/>
        <v>0</v>
      </c>
      <c r="BP228" s="474"/>
      <c r="BQ228" s="474"/>
      <c r="BR228" s="375">
        <f t="shared" si="110"/>
        <v>0</v>
      </c>
      <c r="BS228" s="405"/>
      <c r="BT228" s="474"/>
      <c r="BU228" s="375">
        <f t="shared" si="111"/>
        <v>0</v>
      </c>
      <c r="BV228" s="474"/>
      <c r="BW228" s="474"/>
      <c r="BX228" s="375">
        <f t="shared" si="112"/>
        <v>0</v>
      </c>
      <c r="BY228" s="474"/>
      <c r="BZ228" s="474"/>
      <c r="CA228" s="375">
        <f t="shared" si="113"/>
        <v>0</v>
      </c>
      <c r="CB228" s="474"/>
      <c r="CC228" s="474"/>
      <c r="CD228" s="375">
        <f t="shared" si="114"/>
        <v>0</v>
      </c>
      <c r="CE228" s="474"/>
      <c r="CF228" s="474"/>
      <c r="CG228" s="375">
        <f t="shared" si="115"/>
        <v>0</v>
      </c>
    </row>
    <row r="229" spans="34:85" ht="16.5" thickBot="1">
      <c r="AH229" s="441"/>
      <c r="AI229" s="438"/>
      <c r="AJ229" s="361"/>
      <c r="AK229" s="363"/>
      <c r="AL229" s="364"/>
      <c r="AM229" s="365" t="str">
        <f t="shared" si="102"/>
        <v/>
      </c>
      <c r="AN229" s="366" t="str">
        <f t="shared" si="103"/>
        <v/>
      </c>
      <c r="AO229" s="8" t="str">
        <f t="shared" si="116"/>
        <v/>
      </c>
      <c r="AP229" s="8" t="str">
        <f t="shared" si="117"/>
        <v/>
      </c>
      <c r="AQ229" s="8">
        <f t="shared" si="118"/>
        <v>0</v>
      </c>
      <c r="AR229" s="8" t="str">
        <f t="shared" si="104"/>
        <v/>
      </c>
      <c r="AS229" s="8">
        <f t="shared" si="105"/>
        <v>0</v>
      </c>
      <c r="AT229" s="8" t="str">
        <f t="shared" si="106"/>
        <v/>
      </c>
      <c r="AU229" s="8" t="str">
        <f t="shared" si="107"/>
        <v>0</v>
      </c>
      <c r="AV229" s="8" t="str">
        <f t="shared" si="108"/>
        <v>0</v>
      </c>
      <c r="AW229" s="8" t="str">
        <f t="shared" si="109"/>
        <v/>
      </c>
      <c r="BH229" s="434">
        <v>26</v>
      </c>
      <c r="BM229" s="230">
        <v>3</v>
      </c>
      <c r="BN229" s="436">
        <f t="shared" ref="BN229:BO292" si="119">AH229</f>
        <v>0</v>
      </c>
      <c r="BO229" s="436">
        <f t="shared" si="119"/>
        <v>0</v>
      </c>
      <c r="BP229" s="474"/>
      <c r="BQ229" s="474"/>
      <c r="BR229" s="375">
        <f t="shared" si="110"/>
        <v>0</v>
      </c>
      <c r="BS229" s="405"/>
      <c r="BT229" s="474"/>
      <c r="BU229" s="375">
        <f t="shared" si="111"/>
        <v>0</v>
      </c>
      <c r="BV229" s="474"/>
      <c r="BW229" s="474"/>
      <c r="BX229" s="375">
        <f t="shared" si="112"/>
        <v>0</v>
      </c>
      <c r="BY229" s="474"/>
      <c r="BZ229" s="474"/>
      <c r="CA229" s="375">
        <f t="shared" si="113"/>
        <v>0</v>
      </c>
      <c r="CB229" s="474"/>
      <c r="CC229" s="474"/>
      <c r="CD229" s="375">
        <f t="shared" si="114"/>
        <v>0</v>
      </c>
      <c r="CE229" s="474"/>
      <c r="CF229" s="474"/>
      <c r="CG229" s="375">
        <f t="shared" si="115"/>
        <v>0</v>
      </c>
    </row>
    <row r="230" spans="34:85" ht="16.5" thickBot="1">
      <c r="AH230" s="441"/>
      <c r="AI230" s="438"/>
      <c r="AJ230" s="361"/>
      <c r="AK230" s="363"/>
      <c r="AL230" s="364"/>
      <c r="AM230" s="365" t="str">
        <f t="shared" si="102"/>
        <v/>
      </c>
      <c r="AN230" s="366" t="str">
        <f t="shared" si="103"/>
        <v/>
      </c>
      <c r="AO230" s="8" t="str">
        <f t="shared" si="116"/>
        <v/>
      </c>
      <c r="AP230" s="8" t="str">
        <f t="shared" si="117"/>
        <v/>
      </c>
      <c r="AQ230" s="8">
        <f t="shared" si="118"/>
        <v>0</v>
      </c>
      <c r="AR230" s="8" t="str">
        <f t="shared" si="104"/>
        <v/>
      </c>
      <c r="AS230" s="8">
        <f t="shared" si="105"/>
        <v>0</v>
      </c>
      <c r="AT230" s="8" t="str">
        <f t="shared" si="106"/>
        <v/>
      </c>
      <c r="AU230" s="8" t="str">
        <f t="shared" si="107"/>
        <v>0</v>
      </c>
      <c r="AV230" s="8" t="str">
        <f t="shared" si="108"/>
        <v>0</v>
      </c>
      <c r="AW230" s="8" t="str">
        <f t="shared" si="109"/>
        <v/>
      </c>
      <c r="BH230" s="434">
        <v>26</v>
      </c>
      <c r="BM230" s="230">
        <v>4</v>
      </c>
      <c r="BN230" s="436">
        <f t="shared" si="119"/>
        <v>0</v>
      </c>
      <c r="BO230" s="436">
        <f t="shared" si="119"/>
        <v>0</v>
      </c>
      <c r="BP230" s="474"/>
      <c r="BQ230" s="474"/>
      <c r="BR230" s="375">
        <f t="shared" si="110"/>
        <v>0</v>
      </c>
      <c r="BS230" s="405"/>
      <c r="BT230" s="474"/>
      <c r="BU230" s="375">
        <f t="shared" si="111"/>
        <v>0</v>
      </c>
      <c r="BV230" s="474"/>
      <c r="BW230" s="474"/>
      <c r="BX230" s="375">
        <f t="shared" si="112"/>
        <v>0</v>
      </c>
      <c r="BY230" s="474"/>
      <c r="BZ230" s="474"/>
      <c r="CA230" s="375">
        <f t="shared" si="113"/>
        <v>0</v>
      </c>
      <c r="CB230" s="474"/>
      <c r="CC230" s="474"/>
      <c r="CD230" s="375">
        <f t="shared" si="114"/>
        <v>0</v>
      </c>
      <c r="CE230" s="474"/>
      <c r="CF230" s="474"/>
      <c r="CG230" s="375">
        <f t="shared" si="115"/>
        <v>0</v>
      </c>
    </row>
    <row r="231" spans="34:85" ht="16.5" thickBot="1">
      <c r="AH231" s="441"/>
      <c r="AI231" s="438"/>
      <c r="AJ231" s="361"/>
      <c r="AK231" s="363"/>
      <c r="AL231" s="364"/>
      <c r="AM231" s="365" t="str">
        <f t="shared" si="102"/>
        <v/>
      </c>
      <c r="AN231" s="366" t="str">
        <f t="shared" si="103"/>
        <v/>
      </c>
      <c r="AO231" s="8" t="str">
        <f t="shared" si="116"/>
        <v/>
      </c>
      <c r="AP231" s="8" t="str">
        <f t="shared" si="117"/>
        <v/>
      </c>
      <c r="AQ231" s="8">
        <f t="shared" si="118"/>
        <v>0</v>
      </c>
      <c r="AR231" s="8" t="str">
        <f t="shared" si="104"/>
        <v/>
      </c>
      <c r="AS231" s="8">
        <f t="shared" si="105"/>
        <v>0</v>
      </c>
      <c r="AT231" s="8" t="str">
        <f t="shared" si="106"/>
        <v/>
      </c>
      <c r="AU231" s="8" t="str">
        <f t="shared" si="107"/>
        <v>0</v>
      </c>
      <c r="AV231" s="8" t="str">
        <f t="shared" si="108"/>
        <v>0</v>
      </c>
      <c r="AW231" s="8" t="str">
        <f t="shared" si="109"/>
        <v/>
      </c>
      <c r="BH231" s="434">
        <v>26</v>
      </c>
      <c r="BM231" s="230">
        <v>5</v>
      </c>
      <c r="BN231" s="436">
        <f t="shared" si="119"/>
        <v>0</v>
      </c>
      <c r="BO231" s="436">
        <f t="shared" si="119"/>
        <v>0</v>
      </c>
      <c r="BP231" s="474"/>
      <c r="BQ231" s="474"/>
      <c r="BR231" s="375">
        <f t="shared" si="110"/>
        <v>0</v>
      </c>
      <c r="BS231" s="405"/>
      <c r="BT231" s="474"/>
      <c r="BU231" s="375">
        <f t="shared" si="111"/>
        <v>0</v>
      </c>
      <c r="BV231" s="474"/>
      <c r="BW231" s="474"/>
      <c r="BX231" s="375">
        <f t="shared" si="112"/>
        <v>0</v>
      </c>
      <c r="BY231" s="474"/>
      <c r="BZ231" s="474"/>
      <c r="CA231" s="375">
        <f t="shared" si="113"/>
        <v>0</v>
      </c>
      <c r="CB231" s="474"/>
      <c r="CC231" s="474"/>
      <c r="CD231" s="375">
        <f t="shared" si="114"/>
        <v>0</v>
      </c>
      <c r="CE231" s="474"/>
      <c r="CF231" s="474"/>
      <c r="CG231" s="375">
        <f t="shared" si="115"/>
        <v>0</v>
      </c>
    </row>
    <row r="232" spans="34:85" ht="16.5" thickBot="1">
      <c r="AH232" s="441"/>
      <c r="AI232" s="438"/>
      <c r="AJ232" s="361"/>
      <c r="AK232" s="363"/>
      <c r="AL232" s="364"/>
      <c r="AM232" s="365" t="str">
        <f t="shared" si="102"/>
        <v/>
      </c>
      <c r="AN232" s="366" t="str">
        <f t="shared" si="103"/>
        <v/>
      </c>
      <c r="AO232" s="8" t="str">
        <f t="shared" si="116"/>
        <v/>
      </c>
      <c r="AP232" s="8" t="str">
        <f t="shared" si="117"/>
        <v/>
      </c>
      <c r="AQ232" s="8">
        <f t="shared" si="118"/>
        <v>0</v>
      </c>
      <c r="AR232" s="8" t="str">
        <f t="shared" si="104"/>
        <v/>
      </c>
      <c r="AS232" s="8">
        <f t="shared" si="105"/>
        <v>0</v>
      </c>
      <c r="AT232" s="8" t="str">
        <f t="shared" si="106"/>
        <v/>
      </c>
      <c r="AU232" s="8" t="str">
        <f t="shared" si="107"/>
        <v>0</v>
      </c>
      <c r="AV232" s="8" t="str">
        <f t="shared" si="108"/>
        <v>0</v>
      </c>
      <c r="AW232" s="8" t="str">
        <f t="shared" si="109"/>
        <v/>
      </c>
      <c r="BH232" s="434">
        <v>26</v>
      </c>
      <c r="BM232" s="230">
        <v>6</v>
      </c>
      <c r="BN232" s="436">
        <f t="shared" si="119"/>
        <v>0</v>
      </c>
      <c r="BO232" s="436">
        <f t="shared" si="119"/>
        <v>0</v>
      </c>
      <c r="BP232" s="474"/>
      <c r="BQ232" s="474"/>
      <c r="BR232" s="375">
        <f t="shared" si="110"/>
        <v>0</v>
      </c>
      <c r="BS232" s="405"/>
      <c r="BT232" s="474"/>
      <c r="BU232" s="375">
        <f t="shared" si="111"/>
        <v>0</v>
      </c>
      <c r="BV232" s="474"/>
      <c r="BW232" s="474"/>
      <c r="BX232" s="375">
        <f t="shared" si="112"/>
        <v>0</v>
      </c>
      <c r="BY232" s="474"/>
      <c r="BZ232" s="474"/>
      <c r="CA232" s="375">
        <f t="shared" si="113"/>
        <v>0</v>
      </c>
      <c r="CB232" s="474"/>
      <c r="CC232" s="474"/>
      <c r="CD232" s="375">
        <f t="shared" si="114"/>
        <v>0</v>
      </c>
      <c r="CE232" s="474"/>
      <c r="CF232" s="474"/>
      <c r="CG232" s="375">
        <f t="shared" si="115"/>
        <v>0</v>
      </c>
    </row>
    <row r="233" spans="34:85" ht="16.5" thickBot="1">
      <c r="AH233" s="442"/>
      <c r="AI233" s="438"/>
      <c r="AJ233" s="361"/>
      <c r="AK233" s="363"/>
      <c r="AL233" s="364"/>
      <c r="AM233" s="365" t="str">
        <f t="shared" si="102"/>
        <v/>
      </c>
      <c r="AN233" s="366" t="str">
        <f t="shared" si="103"/>
        <v/>
      </c>
      <c r="AO233" s="8" t="str">
        <f t="shared" si="116"/>
        <v/>
      </c>
      <c r="AP233" s="8" t="str">
        <f t="shared" si="117"/>
        <v/>
      </c>
      <c r="AQ233" s="8">
        <f t="shared" si="118"/>
        <v>0</v>
      </c>
      <c r="AR233" s="8" t="str">
        <f t="shared" si="104"/>
        <v/>
      </c>
      <c r="AS233" s="8">
        <f t="shared" si="105"/>
        <v>0</v>
      </c>
      <c r="AT233" s="8" t="str">
        <f t="shared" si="106"/>
        <v/>
      </c>
      <c r="AU233" s="8" t="str">
        <f t="shared" si="107"/>
        <v>0</v>
      </c>
      <c r="AV233" s="8" t="str">
        <f t="shared" si="108"/>
        <v>0</v>
      </c>
      <c r="AW233" s="8" t="str">
        <f t="shared" si="109"/>
        <v/>
      </c>
      <c r="BH233" s="434">
        <v>26</v>
      </c>
      <c r="BM233" s="230">
        <v>7</v>
      </c>
      <c r="BN233" s="436">
        <f t="shared" si="119"/>
        <v>0</v>
      </c>
      <c r="BO233" s="436">
        <f t="shared" si="119"/>
        <v>0</v>
      </c>
      <c r="BP233" s="474"/>
      <c r="BQ233" s="474"/>
      <c r="BR233" s="375">
        <f t="shared" si="110"/>
        <v>0</v>
      </c>
      <c r="BS233" s="405"/>
      <c r="BT233" s="474"/>
      <c r="BU233" s="375">
        <f t="shared" si="111"/>
        <v>0</v>
      </c>
      <c r="BV233" s="474"/>
      <c r="BW233" s="474"/>
      <c r="BX233" s="375">
        <f t="shared" si="112"/>
        <v>0</v>
      </c>
      <c r="BY233" s="474"/>
      <c r="BZ233" s="474"/>
      <c r="CA233" s="375">
        <f t="shared" si="113"/>
        <v>0</v>
      </c>
      <c r="CB233" s="474"/>
      <c r="CC233" s="474"/>
      <c r="CD233" s="375">
        <f t="shared" si="114"/>
        <v>0</v>
      </c>
      <c r="CE233" s="474"/>
      <c r="CF233" s="474"/>
      <c r="CG233" s="375">
        <f t="shared" si="115"/>
        <v>0</v>
      </c>
    </row>
    <row r="234" spans="34:85" ht="16.5" thickBot="1">
      <c r="AH234" s="441"/>
      <c r="AI234" s="438"/>
      <c r="AJ234" s="361"/>
      <c r="AK234" s="363"/>
      <c r="AL234" s="364"/>
      <c r="AM234" s="365" t="str">
        <f t="shared" si="102"/>
        <v/>
      </c>
      <c r="AN234" s="366" t="str">
        <f t="shared" si="103"/>
        <v/>
      </c>
      <c r="AO234" s="8" t="str">
        <f t="shared" si="116"/>
        <v/>
      </c>
      <c r="AP234" s="8" t="str">
        <f t="shared" si="117"/>
        <v/>
      </c>
      <c r="AQ234" s="8">
        <f t="shared" si="118"/>
        <v>0</v>
      </c>
      <c r="AR234" s="8" t="str">
        <f t="shared" si="104"/>
        <v/>
      </c>
      <c r="AS234" s="8">
        <f t="shared" si="105"/>
        <v>0</v>
      </c>
      <c r="AT234" s="8" t="str">
        <f t="shared" si="106"/>
        <v/>
      </c>
      <c r="AU234" s="8" t="str">
        <f t="shared" si="107"/>
        <v>0</v>
      </c>
      <c r="AV234" s="8" t="str">
        <f t="shared" si="108"/>
        <v>0</v>
      </c>
      <c r="AW234" s="8" t="str">
        <f t="shared" si="109"/>
        <v/>
      </c>
      <c r="BH234" s="434">
        <v>26</v>
      </c>
      <c r="BM234" s="230">
        <v>8</v>
      </c>
      <c r="BN234" s="436">
        <f t="shared" si="119"/>
        <v>0</v>
      </c>
      <c r="BO234" s="436">
        <f t="shared" si="119"/>
        <v>0</v>
      </c>
      <c r="BP234" s="474"/>
      <c r="BQ234" s="474"/>
      <c r="BR234" s="375">
        <f t="shared" si="110"/>
        <v>0</v>
      </c>
      <c r="BS234" s="405"/>
      <c r="BT234" s="474"/>
      <c r="BU234" s="375">
        <f t="shared" si="111"/>
        <v>0</v>
      </c>
      <c r="BV234" s="474"/>
      <c r="BW234" s="474"/>
      <c r="BX234" s="375">
        <f t="shared" si="112"/>
        <v>0</v>
      </c>
      <c r="BY234" s="474"/>
      <c r="BZ234" s="474"/>
      <c r="CA234" s="375">
        <f t="shared" si="113"/>
        <v>0</v>
      </c>
      <c r="CB234" s="474"/>
      <c r="CC234" s="474"/>
      <c r="CD234" s="375">
        <f t="shared" si="114"/>
        <v>0</v>
      </c>
      <c r="CE234" s="474"/>
      <c r="CF234" s="474"/>
      <c r="CG234" s="375">
        <f t="shared" si="115"/>
        <v>0</v>
      </c>
    </row>
    <row r="235" spans="34:85" ht="16.5" thickBot="1">
      <c r="AH235" s="443"/>
      <c r="AI235" s="404"/>
      <c r="AJ235" s="361"/>
      <c r="AK235" s="363"/>
      <c r="AL235" s="364"/>
      <c r="AM235" s="365" t="str">
        <f t="shared" si="102"/>
        <v/>
      </c>
      <c r="AN235" s="366" t="str">
        <f t="shared" si="103"/>
        <v/>
      </c>
      <c r="AO235" s="8" t="str">
        <f t="shared" si="116"/>
        <v/>
      </c>
      <c r="AP235" s="8" t="str">
        <f t="shared" si="117"/>
        <v/>
      </c>
      <c r="AQ235" s="8">
        <f t="shared" si="118"/>
        <v>0</v>
      </c>
      <c r="AR235" s="8" t="str">
        <f t="shared" si="104"/>
        <v/>
      </c>
      <c r="AS235" s="8">
        <f t="shared" si="105"/>
        <v>0</v>
      </c>
      <c r="AT235" s="8" t="str">
        <f t="shared" si="106"/>
        <v/>
      </c>
      <c r="AU235" s="8" t="str">
        <f t="shared" si="107"/>
        <v>0</v>
      </c>
      <c r="AV235" s="8" t="str">
        <f t="shared" si="108"/>
        <v>0</v>
      </c>
      <c r="AW235" s="8" t="str">
        <f t="shared" si="109"/>
        <v/>
      </c>
      <c r="BH235" s="434">
        <v>26</v>
      </c>
      <c r="BM235" s="230">
        <v>9</v>
      </c>
      <c r="BN235" s="436">
        <f t="shared" si="119"/>
        <v>0</v>
      </c>
      <c r="BO235" s="436">
        <f t="shared" si="119"/>
        <v>0</v>
      </c>
      <c r="BP235" s="474"/>
      <c r="BQ235" s="474"/>
      <c r="BR235" s="375">
        <f t="shared" si="110"/>
        <v>0</v>
      </c>
      <c r="BS235" s="405"/>
      <c r="BT235" s="474"/>
      <c r="BU235" s="375">
        <f t="shared" si="111"/>
        <v>0</v>
      </c>
      <c r="BV235" s="474"/>
      <c r="BW235" s="474"/>
      <c r="BX235" s="375">
        <f t="shared" si="112"/>
        <v>0</v>
      </c>
      <c r="BY235" s="474"/>
      <c r="BZ235" s="474"/>
      <c r="CA235" s="375">
        <f t="shared" si="113"/>
        <v>0</v>
      </c>
      <c r="CB235" s="474"/>
      <c r="CC235" s="474"/>
      <c r="CD235" s="375">
        <f t="shared" si="114"/>
        <v>0</v>
      </c>
      <c r="CE235" s="474"/>
      <c r="CF235" s="474"/>
      <c r="CG235" s="375">
        <f t="shared" si="115"/>
        <v>0</v>
      </c>
    </row>
    <row r="236" spans="34:85" ht="16.5" customHeight="1" thickBot="1">
      <c r="AH236" s="441"/>
      <c r="AI236" s="404"/>
      <c r="AJ236" s="361"/>
      <c r="AK236" s="363"/>
      <c r="AL236" s="364"/>
      <c r="AM236" s="365" t="str">
        <f t="shared" si="102"/>
        <v/>
      </c>
      <c r="AN236" s="366" t="str">
        <f t="shared" si="103"/>
        <v/>
      </c>
      <c r="AO236" s="8" t="str">
        <f t="shared" si="116"/>
        <v/>
      </c>
      <c r="AP236" s="8" t="str">
        <f t="shared" si="117"/>
        <v/>
      </c>
      <c r="AQ236" s="8">
        <f t="shared" si="118"/>
        <v>0</v>
      </c>
      <c r="AR236" s="8" t="str">
        <f t="shared" si="104"/>
        <v/>
      </c>
      <c r="AS236" s="8">
        <f t="shared" si="105"/>
        <v>0</v>
      </c>
      <c r="AT236" s="8" t="str">
        <f t="shared" si="106"/>
        <v/>
      </c>
      <c r="AU236" s="8" t="str">
        <f t="shared" si="107"/>
        <v>0</v>
      </c>
      <c r="AV236" s="8" t="str">
        <f t="shared" si="108"/>
        <v>0</v>
      </c>
      <c r="AW236" s="8" t="str">
        <f t="shared" si="109"/>
        <v/>
      </c>
      <c r="BH236" s="434">
        <v>27</v>
      </c>
      <c r="BM236" s="230">
        <v>1</v>
      </c>
      <c r="BN236" s="374">
        <f t="shared" si="119"/>
        <v>0</v>
      </c>
      <c r="BO236" s="374">
        <f t="shared" si="119"/>
        <v>0</v>
      </c>
      <c r="BP236" s="374"/>
      <c r="BQ236" s="374"/>
      <c r="BR236" s="375">
        <f t="shared" si="110"/>
        <v>0</v>
      </c>
      <c r="BS236" s="376"/>
      <c r="BT236" s="374"/>
      <c r="BU236" s="375">
        <f t="shared" si="111"/>
        <v>0</v>
      </c>
      <c r="BV236" s="374"/>
      <c r="BW236" s="374"/>
      <c r="BX236" s="375">
        <f t="shared" si="112"/>
        <v>0</v>
      </c>
      <c r="BY236" s="374"/>
      <c r="BZ236" s="374"/>
      <c r="CA236" s="375">
        <f t="shared" si="113"/>
        <v>0</v>
      </c>
      <c r="CB236" s="374"/>
      <c r="CC236" s="374"/>
      <c r="CD236" s="375">
        <f t="shared" si="114"/>
        <v>0</v>
      </c>
      <c r="CE236" s="374"/>
      <c r="CF236" s="374"/>
      <c r="CG236" s="375">
        <f t="shared" si="115"/>
        <v>0</v>
      </c>
    </row>
    <row r="237" spans="34:85" ht="16.5" thickBot="1">
      <c r="AH237" s="441"/>
      <c r="AI237" s="404"/>
      <c r="AJ237" s="444"/>
      <c r="AK237" s="363"/>
      <c r="AL237" s="364"/>
      <c r="AM237" s="365" t="str">
        <f t="shared" si="102"/>
        <v/>
      </c>
      <c r="AN237" s="366" t="str">
        <f t="shared" si="103"/>
        <v/>
      </c>
      <c r="AO237" s="8" t="str">
        <f t="shared" ref="AO237:AO253" si="120">IF(AND(AM237&lt;&gt;"",AN237&lt;&gt;""),AK238&amp;"x","")</f>
        <v/>
      </c>
      <c r="AP237" s="8" t="str">
        <f t="shared" ref="AP237:AP253" si="121">IF(AND(AM237&lt;&gt;"",AN237&lt;&gt;""),AL238&amp;"x","")</f>
        <v/>
      </c>
      <c r="AQ237" s="8">
        <f t="shared" ref="AQ237:AQ253" si="122">AK238</f>
        <v>0</v>
      </c>
      <c r="AR237" s="8" t="str">
        <f t="shared" si="104"/>
        <v/>
      </c>
      <c r="AS237" s="8">
        <f t="shared" si="105"/>
        <v>0</v>
      </c>
      <c r="AT237" s="8" t="str">
        <f t="shared" si="106"/>
        <v/>
      </c>
      <c r="AU237" s="8" t="str">
        <f t="shared" si="107"/>
        <v>0</v>
      </c>
      <c r="AV237" s="8" t="str">
        <f t="shared" si="108"/>
        <v>0</v>
      </c>
      <c r="AW237" s="8" t="str">
        <f t="shared" si="109"/>
        <v/>
      </c>
      <c r="BH237" s="434">
        <v>27</v>
      </c>
      <c r="BM237" s="230">
        <v>2</v>
      </c>
      <c r="BN237" s="374">
        <f t="shared" si="119"/>
        <v>0</v>
      </c>
      <c r="BO237" s="374">
        <f t="shared" si="119"/>
        <v>0</v>
      </c>
      <c r="BP237" s="374"/>
      <c r="BQ237" s="374"/>
      <c r="BR237" s="375">
        <f t="shared" si="110"/>
        <v>0</v>
      </c>
      <c r="BS237" s="376"/>
      <c r="BT237" s="374"/>
      <c r="BU237" s="375">
        <f t="shared" si="111"/>
        <v>0</v>
      </c>
      <c r="BV237" s="374"/>
      <c r="BW237" s="374"/>
      <c r="BX237" s="375">
        <f t="shared" si="112"/>
        <v>0</v>
      </c>
      <c r="BY237" s="374"/>
      <c r="BZ237" s="374"/>
      <c r="CA237" s="375">
        <f t="shared" si="113"/>
        <v>0</v>
      </c>
      <c r="CB237" s="374"/>
      <c r="CC237" s="374"/>
      <c r="CD237" s="375">
        <f t="shared" si="114"/>
        <v>0</v>
      </c>
      <c r="CE237" s="374"/>
      <c r="CF237" s="374"/>
      <c r="CG237" s="375">
        <f t="shared" si="115"/>
        <v>0</v>
      </c>
    </row>
    <row r="238" spans="34:85" ht="16.5" customHeight="1" thickBot="1">
      <c r="AH238" s="441"/>
      <c r="AI238" s="404"/>
      <c r="AJ238" s="444"/>
      <c r="AK238" s="363"/>
      <c r="AL238" s="364"/>
      <c r="AM238" s="365" t="str">
        <f t="shared" si="102"/>
        <v/>
      </c>
      <c r="AN238" s="366" t="str">
        <f t="shared" si="103"/>
        <v/>
      </c>
      <c r="AO238" s="8" t="str">
        <f t="shared" si="120"/>
        <v/>
      </c>
      <c r="AP238" s="8" t="str">
        <f t="shared" si="121"/>
        <v/>
      </c>
      <c r="AQ238" s="8">
        <f t="shared" si="122"/>
        <v>0</v>
      </c>
      <c r="AR238" s="8" t="str">
        <f t="shared" si="104"/>
        <v/>
      </c>
      <c r="AS238" s="8">
        <f t="shared" si="105"/>
        <v>0</v>
      </c>
      <c r="AT238" s="8" t="str">
        <f t="shared" si="106"/>
        <v/>
      </c>
      <c r="AU238" s="8" t="str">
        <f t="shared" si="107"/>
        <v>0</v>
      </c>
      <c r="AV238" s="8" t="str">
        <f t="shared" si="108"/>
        <v>0</v>
      </c>
      <c r="AW238" s="8" t="str">
        <f t="shared" si="109"/>
        <v/>
      </c>
      <c r="BH238" s="434">
        <v>27</v>
      </c>
      <c r="BM238" s="230">
        <v>3</v>
      </c>
      <c r="BN238" s="374">
        <f t="shared" si="119"/>
        <v>0</v>
      </c>
      <c r="BO238" s="374">
        <f t="shared" si="119"/>
        <v>0</v>
      </c>
      <c r="BP238" s="374"/>
      <c r="BQ238" s="374"/>
      <c r="BR238" s="375">
        <f t="shared" si="110"/>
        <v>0</v>
      </c>
      <c r="BS238" s="376"/>
      <c r="BT238" s="374"/>
      <c r="BU238" s="375">
        <f t="shared" si="111"/>
        <v>0</v>
      </c>
      <c r="BV238" s="374"/>
      <c r="BW238" s="374"/>
      <c r="BX238" s="375">
        <f t="shared" si="112"/>
        <v>0</v>
      </c>
      <c r="BY238" s="374"/>
      <c r="BZ238" s="374"/>
      <c r="CA238" s="375">
        <f t="shared" si="113"/>
        <v>0</v>
      </c>
      <c r="CB238" s="374"/>
      <c r="CC238" s="374"/>
      <c r="CD238" s="375">
        <f t="shared" si="114"/>
        <v>0</v>
      </c>
      <c r="CE238" s="374"/>
      <c r="CF238" s="374"/>
      <c r="CG238" s="375">
        <f t="shared" si="115"/>
        <v>0</v>
      </c>
    </row>
    <row r="239" spans="34:85" ht="16.5" thickBot="1">
      <c r="AH239" s="441"/>
      <c r="AI239" s="404"/>
      <c r="AJ239" s="444"/>
      <c r="AK239" s="363"/>
      <c r="AL239" s="364"/>
      <c r="AM239" s="365" t="str">
        <f t="shared" si="102"/>
        <v/>
      </c>
      <c r="AN239" s="366" t="str">
        <f t="shared" si="103"/>
        <v/>
      </c>
      <c r="AO239" s="8" t="str">
        <f t="shared" si="120"/>
        <v/>
      </c>
      <c r="AP239" s="8" t="str">
        <f t="shared" si="121"/>
        <v/>
      </c>
      <c r="AQ239" s="8">
        <f t="shared" si="122"/>
        <v>0</v>
      </c>
      <c r="AR239" s="8" t="str">
        <f t="shared" si="104"/>
        <v/>
      </c>
      <c r="AS239" s="8">
        <f t="shared" si="105"/>
        <v>0</v>
      </c>
      <c r="AT239" s="8" t="str">
        <f t="shared" si="106"/>
        <v/>
      </c>
      <c r="AU239" s="8" t="str">
        <f t="shared" si="107"/>
        <v>0</v>
      </c>
      <c r="AV239" s="8" t="str">
        <f t="shared" si="108"/>
        <v>0</v>
      </c>
      <c r="AW239" s="8" t="str">
        <f t="shared" si="109"/>
        <v/>
      </c>
      <c r="BH239" s="434">
        <v>27</v>
      </c>
      <c r="BM239" s="230">
        <v>4</v>
      </c>
      <c r="BN239" s="374">
        <f t="shared" si="119"/>
        <v>0</v>
      </c>
      <c r="BO239" s="374">
        <f t="shared" si="119"/>
        <v>0</v>
      </c>
      <c r="BP239" s="374"/>
      <c r="BQ239" s="374"/>
      <c r="BR239" s="375">
        <f t="shared" si="110"/>
        <v>0</v>
      </c>
      <c r="BS239" s="376"/>
      <c r="BT239" s="374"/>
      <c r="BU239" s="375">
        <f t="shared" si="111"/>
        <v>0</v>
      </c>
      <c r="BV239" s="374"/>
      <c r="BW239" s="374"/>
      <c r="BX239" s="375">
        <f t="shared" si="112"/>
        <v>0</v>
      </c>
      <c r="BY239" s="374"/>
      <c r="BZ239" s="374"/>
      <c r="CA239" s="375">
        <f t="shared" si="113"/>
        <v>0</v>
      </c>
      <c r="CB239" s="374"/>
      <c r="CC239" s="374"/>
      <c r="CD239" s="375">
        <f t="shared" si="114"/>
        <v>0</v>
      </c>
      <c r="CE239" s="374"/>
      <c r="CF239" s="374"/>
      <c r="CG239" s="375">
        <f t="shared" si="115"/>
        <v>0</v>
      </c>
    </row>
    <row r="240" spans="34:85" ht="16.5" thickBot="1">
      <c r="AH240" s="441"/>
      <c r="AI240" s="404"/>
      <c r="AJ240" s="444"/>
      <c r="AK240" s="363"/>
      <c r="AL240" s="364"/>
      <c r="AM240" s="365" t="str">
        <f t="shared" si="102"/>
        <v/>
      </c>
      <c r="AN240" s="366" t="str">
        <f t="shared" si="103"/>
        <v/>
      </c>
      <c r="AO240" s="8" t="str">
        <f t="shared" si="120"/>
        <v/>
      </c>
      <c r="AP240" s="8" t="str">
        <f t="shared" si="121"/>
        <v/>
      </c>
      <c r="AQ240" s="8">
        <f t="shared" si="122"/>
        <v>0</v>
      </c>
      <c r="AR240" s="8" t="str">
        <f t="shared" si="104"/>
        <v/>
      </c>
      <c r="AS240" s="8">
        <f t="shared" si="105"/>
        <v>0</v>
      </c>
      <c r="AT240" s="8" t="str">
        <f t="shared" si="106"/>
        <v/>
      </c>
      <c r="AU240" s="8" t="str">
        <f t="shared" si="107"/>
        <v>0</v>
      </c>
      <c r="AV240" s="8" t="str">
        <f t="shared" si="108"/>
        <v>0</v>
      </c>
      <c r="AW240" s="8" t="str">
        <f t="shared" si="109"/>
        <v/>
      </c>
      <c r="BH240" s="434">
        <v>27</v>
      </c>
      <c r="BM240" s="230">
        <v>5</v>
      </c>
      <c r="BN240" s="374">
        <f t="shared" si="119"/>
        <v>0</v>
      </c>
      <c r="BO240" s="374">
        <f t="shared" si="119"/>
        <v>0</v>
      </c>
      <c r="BP240" s="374"/>
      <c r="BQ240" s="374"/>
      <c r="BR240" s="375">
        <f t="shared" si="110"/>
        <v>0</v>
      </c>
      <c r="BS240" s="376"/>
      <c r="BT240" s="374"/>
      <c r="BU240" s="375">
        <f t="shared" si="111"/>
        <v>0</v>
      </c>
      <c r="BV240" s="374"/>
      <c r="BW240" s="374"/>
      <c r="BX240" s="375">
        <f t="shared" si="112"/>
        <v>0</v>
      </c>
      <c r="BY240" s="374"/>
      <c r="BZ240" s="374"/>
      <c r="CA240" s="375">
        <f t="shared" si="113"/>
        <v>0</v>
      </c>
      <c r="CB240" s="374"/>
      <c r="CC240" s="374"/>
      <c r="CD240" s="375">
        <f t="shared" si="114"/>
        <v>0</v>
      </c>
      <c r="CE240" s="374"/>
      <c r="CF240" s="374"/>
      <c r="CG240" s="375">
        <f t="shared" si="115"/>
        <v>0</v>
      </c>
    </row>
    <row r="241" spans="34:85" ht="16.5" thickBot="1">
      <c r="AH241" s="441"/>
      <c r="AI241" s="404"/>
      <c r="AJ241" s="444"/>
      <c r="AK241" s="363"/>
      <c r="AL241" s="364"/>
      <c r="AM241" s="365" t="str">
        <f t="shared" si="102"/>
        <v/>
      </c>
      <c r="AN241" s="366" t="str">
        <f t="shared" si="103"/>
        <v/>
      </c>
      <c r="AO241" s="8" t="str">
        <f t="shared" si="120"/>
        <v/>
      </c>
      <c r="AP241" s="8" t="str">
        <f t="shared" si="121"/>
        <v/>
      </c>
      <c r="AQ241" s="8">
        <f t="shared" si="122"/>
        <v>0</v>
      </c>
      <c r="AR241" s="8" t="str">
        <f t="shared" si="104"/>
        <v/>
      </c>
      <c r="AS241" s="8">
        <f t="shared" si="105"/>
        <v>0</v>
      </c>
      <c r="AT241" s="8" t="str">
        <f t="shared" si="106"/>
        <v/>
      </c>
      <c r="AU241" s="8" t="str">
        <f t="shared" si="107"/>
        <v>0</v>
      </c>
      <c r="AV241" s="8" t="str">
        <f t="shared" si="108"/>
        <v>0</v>
      </c>
      <c r="AW241" s="8" t="str">
        <f t="shared" si="109"/>
        <v/>
      </c>
      <c r="BH241" s="434">
        <v>27</v>
      </c>
      <c r="BM241" s="230">
        <v>6</v>
      </c>
      <c r="BN241" s="374">
        <f t="shared" si="119"/>
        <v>0</v>
      </c>
      <c r="BO241" s="374">
        <f t="shared" si="119"/>
        <v>0</v>
      </c>
      <c r="BP241" s="374"/>
      <c r="BQ241" s="374"/>
      <c r="BR241" s="375">
        <f t="shared" si="110"/>
        <v>0</v>
      </c>
      <c r="BS241" s="376"/>
      <c r="BT241" s="374"/>
      <c r="BU241" s="375">
        <f t="shared" si="111"/>
        <v>0</v>
      </c>
      <c r="BV241" s="374"/>
      <c r="BW241" s="374"/>
      <c r="BX241" s="375">
        <f t="shared" si="112"/>
        <v>0</v>
      </c>
      <c r="BY241" s="374"/>
      <c r="BZ241" s="374"/>
      <c r="CA241" s="375">
        <f t="shared" si="113"/>
        <v>0</v>
      </c>
      <c r="CB241" s="374"/>
      <c r="CC241" s="374"/>
      <c r="CD241" s="375">
        <f t="shared" si="114"/>
        <v>0</v>
      </c>
      <c r="CE241" s="374"/>
      <c r="CF241" s="374"/>
      <c r="CG241" s="375">
        <f t="shared" si="115"/>
        <v>0</v>
      </c>
    </row>
    <row r="242" spans="34:85" ht="16.5" thickBot="1">
      <c r="AH242" s="441"/>
      <c r="AI242" s="404"/>
      <c r="AJ242" s="444"/>
      <c r="AK242" s="363"/>
      <c r="AL242" s="364"/>
      <c r="AM242" s="365" t="str">
        <f t="shared" si="102"/>
        <v/>
      </c>
      <c r="AN242" s="366" t="str">
        <f t="shared" si="103"/>
        <v/>
      </c>
      <c r="AO242" s="8" t="str">
        <f t="shared" si="120"/>
        <v/>
      </c>
      <c r="AP242" s="8" t="str">
        <f t="shared" si="121"/>
        <v/>
      </c>
      <c r="AQ242" s="8">
        <f t="shared" si="122"/>
        <v>0</v>
      </c>
      <c r="AR242" s="8" t="str">
        <f t="shared" si="104"/>
        <v/>
      </c>
      <c r="AS242" s="8">
        <f t="shared" si="105"/>
        <v>0</v>
      </c>
      <c r="AT242" s="8" t="str">
        <f t="shared" si="106"/>
        <v/>
      </c>
      <c r="AU242" s="8" t="str">
        <f t="shared" si="107"/>
        <v>0</v>
      </c>
      <c r="AV242" s="8" t="str">
        <f t="shared" si="108"/>
        <v>0</v>
      </c>
      <c r="AW242" s="8" t="str">
        <f t="shared" si="109"/>
        <v/>
      </c>
      <c r="BH242" s="434">
        <v>27</v>
      </c>
      <c r="BM242" s="230">
        <v>7</v>
      </c>
      <c r="BN242" s="374">
        <f t="shared" si="119"/>
        <v>0</v>
      </c>
      <c r="BO242" s="374">
        <f t="shared" si="119"/>
        <v>0</v>
      </c>
      <c r="BP242" s="374"/>
      <c r="BQ242" s="374"/>
      <c r="BR242" s="375">
        <f t="shared" si="110"/>
        <v>0</v>
      </c>
      <c r="BS242" s="376"/>
      <c r="BT242" s="374"/>
      <c r="BU242" s="375">
        <f t="shared" si="111"/>
        <v>0</v>
      </c>
      <c r="BV242" s="374"/>
      <c r="BW242" s="374"/>
      <c r="BX242" s="375">
        <f t="shared" si="112"/>
        <v>0</v>
      </c>
      <c r="BY242" s="374"/>
      <c r="BZ242" s="374"/>
      <c r="CA242" s="375">
        <f t="shared" si="113"/>
        <v>0</v>
      </c>
      <c r="CB242" s="374"/>
      <c r="CC242" s="374"/>
      <c r="CD242" s="375">
        <f t="shared" si="114"/>
        <v>0</v>
      </c>
      <c r="CE242" s="374"/>
      <c r="CF242" s="374"/>
      <c r="CG242" s="375">
        <f t="shared" si="115"/>
        <v>0</v>
      </c>
    </row>
    <row r="243" spans="34:85" ht="16.5" thickBot="1">
      <c r="AH243" s="441"/>
      <c r="AI243" s="404"/>
      <c r="AJ243" s="444"/>
      <c r="AK243" s="363"/>
      <c r="AL243" s="364"/>
      <c r="AM243" s="365" t="str">
        <f t="shared" si="102"/>
        <v/>
      </c>
      <c r="AN243" s="366" t="str">
        <f t="shared" si="103"/>
        <v/>
      </c>
      <c r="AO243" s="8" t="str">
        <f t="shared" si="120"/>
        <v/>
      </c>
      <c r="AP243" s="8" t="str">
        <f t="shared" si="121"/>
        <v/>
      </c>
      <c r="AQ243" s="8">
        <f t="shared" si="122"/>
        <v>0</v>
      </c>
      <c r="AR243" s="8" t="str">
        <f t="shared" si="104"/>
        <v/>
      </c>
      <c r="AS243" s="8">
        <f t="shared" si="105"/>
        <v>0</v>
      </c>
      <c r="AT243" s="8" t="str">
        <f t="shared" si="106"/>
        <v/>
      </c>
      <c r="AU243" s="8" t="str">
        <f t="shared" si="107"/>
        <v>0</v>
      </c>
      <c r="AV243" s="8" t="str">
        <f t="shared" si="108"/>
        <v>0</v>
      </c>
      <c r="AW243" s="8" t="str">
        <f t="shared" si="109"/>
        <v/>
      </c>
      <c r="BH243" s="434">
        <v>27</v>
      </c>
      <c r="BM243" s="230">
        <v>8</v>
      </c>
      <c r="BN243" s="374">
        <f t="shared" si="119"/>
        <v>0</v>
      </c>
      <c r="BO243" s="374">
        <f t="shared" si="119"/>
        <v>0</v>
      </c>
      <c r="BP243" s="374"/>
      <c r="BQ243" s="374"/>
      <c r="BR243" s="375">
        <f t="shared" si="110"/>
        <v>0</v>
      </c>
      <c r="BS243" s="376"/>
      <c r="BT243" s="374"/>
      <c r="BU243" s="375">
        <f t="shared" si="111"/>
        <v>0</v>
      </c>
      <c r="BV243" s="374"/>
      <c r="BW243" s="374"/>
      <c r="BX243" s="375">
        <f t="shared" si="112"/>
        <v>0</v>
      </c>
      <c r="BY243" s="374"/>
      <c r="BZ243" s="374"/>
      <c r="CA243" s="375">
        <f t="shared" si="113"/>
        <v>0</v>
      </c>
      <c r="CB243" s="374"/>
      <c r="CC243" s="374"/>
      <c r="CD243" s="375">
        <f t="shared" si="114"/>
        <v>0</v>
      </c>
      <c r="CE243" s="374"/>
      <c r="CF243" s="374"/>
      <c r="CG243" s="375">
        <f t="shared" si="115"/>
        <v>0</v>
      </c>
    </row>
    <row r="244" spans="34:85" ht="16.5" thickBot="1">
      <c r="AH244" s="441"/>
      <c r="AI244" s="404"/>
      <c r="AJ244" s="444"/>
      <c r="AK244" s="363"/>
      <c r="AL244" s="364"/>
      <c r="AM244" s="365" t="str">
        <f t="shared" si="102"/>
        <v/>
      </c>
      <c r="AN244" s="366" t="str">
        <f t="shared" si="103"/>
        <v/>
      </c>
      <c r="AO244" s="8" t="str">
        <f t="shared" si="120"/>
        <v/>
      </c>
      <c r="AP244" s="8" t="str">
        <f t="shared" si="121"/>
        <v/>
      </c>
      <c r="AQ244" s="8">
        <f t="shared" si="122"/>
        <v>0</v>
      </c>
      <c r="AR244" s="8" t="str">
        <f t="shared" si="104"/>
        <v/>
      </c>
      <c r="AS244" s="8">
        <f t="shared" si="105"/>
        <v>0</v>
      </c>
      <c r="AT244" s="8" t="str">
        <f t="shared" si="106"/>
        <v/>
      </c>
      <c r="AU244" s="8" t="str">
        <f t="shared" si="107"/>
        <v>0</v>
      </c>
      <c r="AV244" s="8" t="str">
        <f t="shared" si="108"/>
        <v>0</v>
      </c>
      <c r="AW244" s="8" t="str">
        <f t="shared" si="109"/>
        <v/>
      </c>
      <c r="BH244" s="434">
        <v>28</v>
      </c>
      <c r="BM244" s="230">
        <v>9</v>
      </c>
      <c r="BN244" s="374">
        <f t="shared" si="119"/>
        <v>0</v>
      </c>
      <c r="BO244" s="374">
        <f t="shared" si="119"/>
        <v>0</v>
      </c>
      <c r="BP244" s="374"/>
      <c r="BQ244" s="374"/>
      <c r="BR244" s="375">
        <f t="shared" si="110"/>
        <v>0</v>
      </c>
      <c r="BS244" s="376"/>
      <c r="BT244" s="374"/>
      <c r="BU244" s="375">
        <f t="shared" si="111"/>
        <v>0</v>
      </c>
      <c r="BV244" s="374"/>
      <c r="BW244" s="374"/>
      <c r="BX244" s="375">
        <f t="shared" si="112"/>
        <v>0</v>
      </c>
      <c r="BY244" s="374"/>
      <c r="BZ244" s="374"/>
      <c r="CA244" s="375">
        <f t="shared" si="113"/>
        <v>0</v>
      </c>
      <c r="CB244" s="374"/>
      <c r="CC244" s="374"/>
      <c r="CD244" s="375">
        <f t="shared" si="114"/>
        <v>0</v>
      </c>
      <c r="CE244" s="374"/>
      <c r="CF244" s="374"/>
      <c r="CG244" s="375">
        <f t="shared" si="115"/>
        <v>0</v>
      </c>
    </row>
    <row r="245" spans="34:85" ht="16.5" customHeight="1" thickBot="1">
      <c r="AH245" s="441"/>
      <c r="AI245" s="404"/>
      <c r="AJ245" s="444"/>
      <c r="AK245" s="363"/>
      <c r="AL245" s="364"/>
      <c r="AM245" s="365" t="str">
        <f t="shared" si="102"/>
        <v/>
      </c>
      <c r="AN245" s="366" t="str">
        <f t="shared" si="103"/>
        <v/>
      </c>
      <c r="AO245" s="8" t="str">
        <f t="shared" si="120"/>
        <v/>
      </c>
      <c r="AP245" s="8" t="str">
        <f t="shared" si="121"/>
        <v/>
      </c>
      <c r="AQ245" s="8">
        <f t="shared" si="122"/>
        <v>0</v>
      </c>
      <c r="AR245" s="8" t="str">
        <f t="shared" si="104"/>
        <v/>
      </c>
      <c r="AS245" s="8">
        <f t="shared" si="105"/>
        <v>0</v>
      </c>
      <c r="AT245" s="8" t="str">
        <f t="shared" si="106"/>
        <v/>
      </c>
      <c r="AU245" s="8" t="str">
        <f t="shared" si="107"/>
        <v>0</v>
      </c>
      <c r="AV245" s="8" t="str">
        <f t="shared" si="108"/>
        <v>0</v>
      </c>
      <c r="AW245" s="8" t="str">
        <f t="shared" si="109"/>
        <v/>
      </c>
      <c r="BH245" s="434">
        <v>28</v>
      </c>
      <c r="BM245" s="230">
        <v>1</v>
      </c>
      <c r="BN245" s="436">
        <f t="shared" si="119"/>
        <v>0</v>
      </c>
      <c r="BO245" s="436">
        <f t="shared" si="119"/>
        <v>0</v>
      </c>
      <c r="BP245" s="474"/>
      <c r="BQ245" s="474"/>
      <c r="BR245" s="375">
        <f t="shared" si="110"/>
        <v>0</v>
      </c>
      <c r="BS245" s="405"/>
      <c r="BT245" s="474"/>
      <c r="BU245" s="375">
        <f t="shared" si="111"/>
        <v>0</v>
      </c>
      <c r="BV245" s="474"/>
      <c r="BW245" s="474"/>
      <c r="BX245" s="375">
        <f t="shared" si="112"/>
        <v>0</v>
      </c>
      <c r="BY245" s="474"/>
      <c r="BZ245" s="474"/>
      <c r="CA245" s="375">
        <f t="shared" si="113"/>
        <v>0</v>
      </c>
      <c r="CB245" s="474"/>
      <c r="CC245" s="474"/>
      <c r="CD245" s="375">
        <f t="shared" si="114"/>
        <v>0</v>
      </c>
      <c r="CE245" s="474"/>
      <c r="CF245" s="474"/>
      <c r="CG245" s="375">
        <f t="shared" si="115"/>
        <v>0</v>
      </c>
    </row>
    <row r="246" spans="34:85" ht="16.5" customHeight="1" thickBot="1">
      <c r="AH246" s="441"/>
      <c r="AI246" s="404"/>
      <c r="AJ246" s="444"/>
      <c r="AK246" s="363"/>
      <c r="AL246" s="364"/>
      <c r="AM246" s="365" t="str">
        <f t="shared" si="102"/>
        <v/>
      </c>
      <c r="AN246" s="366" t="str">
        <f t="shared" si="103"/>
        <v/>
      </c>
      <c r="AO246" s="8" t="str">
        <f t="shared" si="120"/>
        <v/>
      </c>
      <c r="AP246" s="8" t="str">
        <f t="shared" si="121"/>
        <v/>
      </c>
      <c r="AQ246" s="8">
        <f t="shared" si="122"/>
        <v>0</v>
      </c>
      <c r="AR246" s="8" t="str">
        <f t="shared" si="104"/>
        <v/>
      </c>
      <c r="AS246" s="8">
        <f t="shared" si="105"/>
        <v>0</v>
      </c>
      <c r="AT246" s="8" t="str">
        <f t="shared" si="106"/>
        <v/>
      </c>
      <c r="AU246" s="8" t="str">
        <f t="shared" si="107"/>
        <v>0</v>
      </c>
      <c r="AV246" s="8" t="str">
        <f t="shared" si="108"/>
        <v>0</v>
      </c>
      <c r="AW246" s="8" t="str">
        <f t="shared" si="109"/>
        <v/>
      </c>
      <c r="BH246" s="434">
        <v>28</v>
      </c>
      <c r="BM246" s="230">
        <v>2</v>
      </c>
      <c r="BN246" s="436">
        <f t="shared" si="119"/>
        <v>0</v>
      </c>
      <c r="BO246" s="436">
        <f t="shared" si="119"/>
        <v>0</v>
      </c>
      <c r="BP246" s="474"/>
      <c r="BQ246" s="474"/>
      <c r="BR246" s="375">
        <f t="shared" si="110"/>
        <v>0</v>
      </c>
      <c r="BS246" s="405"/>
      <c r="BT246" s="474"/>
      <c r="BU246" s="375">
        <f t="shared" si="111"/>
        <v>0</v>
      </c>
      <c r="BV246" s="474"/>
      <c r="BW246" s="474"/>
      <c r="BX246" s="375">
        <f t="shared" si="112"/>
        <v>0</v>
      </c>
      <c r="BY246" s="474"/>
      <c r="BZ246" s="474"/>
      <c r="CA246" s="375">
        <f t="shared" si="113"/>
        <v>0</v>
      </c>
      <c r="CB246" s="474"/>
      <c r="CC246" s="474"/>
      <c r="CD246" s="375">
        <f t="shared" si="114"/>
        <v>0</v>
      </c>
      <c r="CE246" s="474"/>
      <c r="CF246" s="474"/>
      <c r="CG246" s="375">
        <f t="shared" si="115"/>
        <v>0</v>
      </c>
    </row>
    <row r="247" spans="34:85" ht="16.5" thickBot="1">
      <c r="AH247" s="441"/>
      <c r="AI247" s="404"/>
      <c r="AJ247" s="444"/>
      <c r="AK247" s="363"/>
      <c r="AL247" s="364"/>
      <c r="AM247" s="365" t="str">
        <f t="shared" si="102"/>
        <v/>
      </c>
      <c r="AN247" s="366" t="str">
        <f t="shared" si="103"/>
        <v/>
      </c>
      <c r="AO247" s="8" t="str">
        <f t="shared" si="120"/>
        <v/>
      </c>
      <c r="AP247" s="8" t="str">
        <f t="shared" si="121"/>
        <v/>
      </c>
      <c r="AQ247" s="8">
        <f t="shared" si="122"/>
        <v>0</v>
      </c>
      <c r="AR247" s="8" t="str">
        <f t="shared" si="104"/>
        <v/>
      </c>
      <c r="AS247" s="8">
        <f t="shared" si="105"/>
        <v>0</v>
      </c>
      <c r="AT247" s="8" t="str">
        <f t="shared" si="106"/>
        <v/>
      </c>
      <c r="AU247" s="8" t="str">
        <f t="shared" si="107"/>
        <v>0</v>
      </c>
      <c r="AV247" s="8" t="str">
        <f t="shared" si="108"/>
        <v>0</v>
      </c>
      <c r="AW247" s="8" t="str">
        <f t="shared" si="109"/>
        <v/>
      </c>
      <c r="BH247" s="434">
        <v>28</v>
      </c>
      <c r="BM247" s="230">
        <v>3</v>
      </c>
      <c r="BN247" s="436">
        <f t="shared" si="119"/>
        <v>0</v>
      </c>
      <c r="BO247" s="436">
        <f t="shared" si="119"/>
        <v>0</v>
      </c>
      <c r="BP247" s="474"/>
      <c r="BQ247" s="474"/>
      <c r="BR247" s="375">
        <f t="shared" si="110"/>
        <v>0</v>
      </c>
      <c r="BS247" s="405"/>
      <c r="BT247" s="474"/>
      <c r="BU247" s="375">
        <f t="shared" si="111"/>
        <v>0</v>
      </c>
      <c r="BV247" s="474"/>
      <c r="BW247" s="474"/>
      <c r="BX247" s="375">
        <f t="shared" si="112"/>
        <v>0</v>
      </c>
      <c r="BY247" s="474"/>
      <c r="BZ247" s="474"/>
      <c r="CA247" s="375">
        <f t="shared" si="113"/>
        <v>0</v>
      </c>
      <c r="CB247" s="474"/>
      <c r="CC247" s="474"/>
      <c r="CD247" s="375">
        <f t="shared" si="114"/>
        <v>0</v>
      </c>
      <c r="CE247" s="474"/>
      <c r="CF247" s="474"/>
      <c r="CG247" s="375">
        <f t="shared" si="115"/>
        <v>0</v>
      </c>
    </row>
    <row r="248" spans="34:85" ht="16.5" thickBot="1">
      <c r="AH248" s="441"/>
      <c r="AI248" s="404"/>
      <c r="AJ248" s="444"/>
      <c r="AK248" s="363"/>
      <c r="AL248" s="364"/>
      <c r="AM248" s="365" t="str">
        <f t="shared" si="102"/>
        <v/>
      </c>
      <c r="AN248" s="366" t="str">
        <f t="shared" si="103"/>
        <v/>
      </c>
      <c r="AO248" s="8" t="str">
        <f t="shared" si="120"/>
        <v/>
      </c>
      <c r="AP248" s="8" t="str">
        <f t="shared" si="121"/>
        <v/>
      </c>
      <c r="AQ248" s="8">
        <f t="shared" si="122"/>
        <v>0</v>
      </c>
      <c r="AR248" s="8" t="str">
        <f t="shared" si="104"/>
        <v/>
      </c>
      <c r="AS248" s="8">
        <f t="shared" si="105"/>
        <v>0</v>
      </c>
      <c r="AT248" s="8" t="str">
        <f t="shared" si="106"/>
        <v/>
      </c>
      <c r="AU248" s="8" t="str">
        <f t="shared" si="107"/>
        <v>0</v>
      </c>
      <c r="AV248" s="8" t="str">
        <f t="shared" si="108"/>
        <v>0</v>
      </c>
      <c r="AW248" s="8" t="str">
        <f t="shared" si="109"/>
        <v/>
      </c>
      <c r="BH248" s="434">
        <v>28</v>
      </c>
      <c r="BM248" s="230">
        <v>4</v>
      </c>
      <c r="BN248" s="436">
        <f t="shared" si="119"/>
        <v>0</v>
      </c>
      <c r="BO248" s="436">
        <f t="shared" si="119"/>
        <v>0</v>
      </c>
      <c r="BP248" s="474"/>
      <c r="BQ248" s="474"/>
      <c r="BR248" s="375">
        <f t="shared" si="110"/>
        <v>0</v>
      </c>
      <c r="BS248" s="405"/>
      <c r="BT248" s="474"/>
      <c r="BU248" s="375">
        <f t="shared" si="111"/>
        <v>0</v>
      </c>
      <c r="BV248" s="474"/>
      <c r="BW248" s="474"/>
      <c r="BX248" s="375">
        <f t="shared" si="112"/>
        <v>0</v>
      </c>
      <c r="BY248" s="474"/>
      <c r="BZ248" s="474"/>
      <c r="CA248" s="375">
        <f t="shared" si="113"/>
        <v>0</v>
      </c>
      <c r="CB248" s="474"/>
      <c r="CC248" s="474"/>
      <c r="CD248" s="375">
        <f t="shared" si="114"/>
        <v>0</v>
      </c>
      <c r="CE248" s="474"/>
      <c r="CF248" s="474"/>
      <c r="CG248" s="375">
        <f t="shared" si="115"/>
        <v>0</v>
      </c>
    </row>
    <row r="249" spans="34:85" ht="16.5" thickBot="1">
      <c r="AH249" s="441"/>
      <c r="AI249" s="404"/>
      <c r="AJ249" s="444"/>
      <c r="AK249" s="363"/>
      <c r="AL249" s="364"/>
      <c r="AM249" s="365" t="str">
        <f t="shared" si="102"/>
        <v/>
      </c>
      <c r="AN249" s="366" t="str">
        <f t="shared" si="103"/>
        <v/>
      </c>
      <c r="AO249" s="8" t="str">
        <f t="shared" si="120"/>
        <v/>
      </c>
      <c r="AP249" s="8" t="str">
        <f t="shared" si="121"/>
        <v/>
      </c>
      <c r="AQ249" s="8">
        <f t="shared" si="122"/>
        <v>0</v>
      </c>
      <c r="AR249" s="8" t="str">
        <f t="shared" si="104"/>
        <v/>
      </c>
      <c r="AS249" s="8">
        <f t="shared" si="105"/>
        <v>0</v>
      </c>
      <c r="AT249" s="8" t="str">
        <f t="shared" si="106"/>
        <v/>
      </c>
      <c r="AU249" s="8" t="str">
        <f t="shared" si="107"/>
        <v>0</v>
      </c>
      <c r="AV249" s="8" t="str">
        <f t="shared" si="108"/>
        <v>0</v>
      </c>
      <c r="AW249" s="8" t="str">
        <f t="shared" si="109"/>
        <v/>
      </c>
      <c r="BH249" s="434">
        <v>28</v>
      </c>
      <c r="BM249" s="230">
        <v>5</v>
      </c>
      <c r="BN249" s="436">
        <f t="shared" si="119"/>
        <v>0</v>
      </c>
      <c r="BO249" s="436">
        <f t="shared" si="119"/>
        <v>0</v>
      </c>
      <c r="BP249" s="474"/>
      <c r="BQ249" s="474"/>
      <c r="BR249" s="375">
        <f t="shared" si="110"/>
        <v>0</v>
      </c>
      <c r="BS249" s="405"/>
      <c r="BT249" s="474"/>
      <c r="BU249" s="375">
        <f t="shared" si="111"/>
        <v>0</v>
      </c>
      <c r="BV249" s="474"/>
      <c r="BW249" s="474"/>
      <c r="BX249" s="375">
        <f t="shared" si="112"/>
        <v>0</v>
      </c>
      <c r="BY249" s="474"/>
      <c r="BZ249" s="474"/>
      <c r="CA249" s="375">
        <f t="shared" si="113"/>
        <v>0</v>
      </c>
      <c r="CB249" s="474"/>
      <c r="CC249" s="474"/>
      <c r="CD249" s="375">
        <f t="shared" si="114"/>
        <v>0</v>
      </c>
      <c r="CE249" s="474"/>
      <c r="CF249" s="474"/>
      <c r="CG249" s="375">
        <f t="shared" si="115"/>
        <v>0</v>
      </c>
    </row>
    <row r="250" spans="34:85" ht="16.5" thickBot="1">
      <c r="AH250" s="441"/>
      <c r="AI250" s="404"/>
      <c r="AJ250" s="444"/>
      <c r="AK250" s="363"/>
      <c r="AL250" s="364"/>
      <c r="AM250" s="365" t="str">
        <f t="shared" si="102"/>
        <v/>
      </c>
      <c r="AN250" s="366" t="str">
        <f t="shared" si="103"/>
        <v/>
      </c>
      <c r="AO250" s="8" t="str">
        <f t="shared" si="120"/>
        <v/>
      </c>
      <c r="AP250" s="8" t="str">
        <f t="shared" si="121"/>
        <v/>
      </c>
      <c r="AQ250" s="8">
        <f t="shared" si="122"/>
        <v>0</v>
      </c>
      <c r="AR250" s="8" t="str">
        <f t="shared" si="104"/>
        <v/>
      </c>
      <c r="AS250" s="8">
        <f t="shared" si="105"/>
        <v>0</v>
      </c>
      <c r="AT250" s="8" t="str">
        <f t="shared" si="106"/>
        <v/>
      </c>
      <c r="AU250" s="8" t="str">
        <f t="shared" si="107"/>
        <v>0</v>
      </c>
      <c r="AV250" s="8" t="str">
        <f t="shared" si="108"/>
        <v>0</v>
      </c>
      <c r="AW250" s="8" t="str">
        <f t="shared" si="109"/>
        <v/>
      </c>
      <c r="BH250" s="434">
        <v>28</v>
      </c>
      <c r="BM250" s="230">
        <v>6</v>
      </c>
      <c r="BN250" s="436">
        <f t="shared" si="119"/>
        <v>0</v>
      </c>
      <c r="BO250" s="436">
        <f t="shared" si="119"/>
        <v>0</v>
      </c>
      <c r="BP250" s="474"/>
      <c r="BQ250" s="474"/>
      <c r="BR250" s="375">
        <f t="shared" si="110"/>
        <v>0</v>
      </c>
      <c r="BS250" s="405"/>
      <c r="BT250" s="474"/>
      <c r="BU250" s="375">
        <f t="shared" si="111"/>
        <v>0</v>
      </c>
      <c r="BV250" s="474"/>
      <c r="BW250" s="474"/>
      <c r="BX250" s="375">
        <f t="shared" si="112"/>
        <v>0</v>
      </c>
      <c r="BY250" s="474"/>
      <c r="BZ250" s="474"/>
      <c r="CA250" s="375">
        <f t="shared" si="113"/>
        <v>0</v>
      </c>
      <c r="CB250" s="474"/>
      <c r="CC250" s="474"/>
      <c r="CD250" s="375">
        <f t="shared" si="114"/>
        <v>0</v>
      </c>
      <c r="CE250" s="474"/>
      <c r="CF250" s="474"/>
      <c r="CG250" s="375">
        <f t="shared" si="115"/>
        <v>0</v>
      </c>
    </row>
    <row r="251" spans="34:85" ht="16.5" thickBot="1">
      <c r="AH251" s="441"/>
      <c r="AI251" s="404"/>
      <c r="AJ251" s="444"/>
      <c r="AK251" s="363"/>
      <c r="AL251" s="364"/>
      <c r="AM251" s="365" t="str">
        <f t="shared" si="102"/>
        <v/>
      </c>
      <c r="AN251" s="366" t="str">
        <f t="shared" si="103"/>
        <v/>
      </c>
      <c r="AO251" s="8" t="str">
        <f t="shared" si="120"/>
        <v/>
      </c>
      <c r="AP251" s="8" t="str">
        <f t="shared" si="121"/>
        <v/>
      </c>
      <c r="AQ251" s="8">
        <f t="shared" si="122"/>
        <v>0</v>
      </c>
      <c r="AR251" s="8" t="str">
        <f t="shared" si="104"/>
        <v/>
      </c>
      <c r="AS251" s="8">
        <f t="shared" si="105"/>
        <v>0</v>
      </c>
      <c r="AT251" s="8" t="str">
        <f t="shared" si="106"/>
        <v/>
      </c>
      <c r="AU251" s="8" t="str">
        <f t="shared" si="107"/>
        <v>0</v>
      </c>
      <c r="AV251" s="8" t="str">
        <f t="shared" si="108"/>
        <v>0</v>
      </c>
      <c r="AW251" s="8" t="str">
        <f t="shared" si="109"/>
        <v/>
      </c>
      <c r="BH251" s="434">
        <v>28</v>
      </c>
      <c r="BM251" s="230">
        <v>7</v>
      </c>
      <c r="BN251" s="436">
        <f t="shared" si="119"/>
        <v>0</v>
      </c>
      <c r="BO251" s="436">
        <f t="shared" si="119"/>
        <v>0</v>
      </c>
      <c r="BP251" s="474"/>
      <c r="BQ251" s="474"/>
      <c r="BR251" s="375">
        <f t="shared" si="110"/>
        <v>0</v>
      </c>
      <c r="BS251" s="405"/>
      <c r="BT251" s="474"/>
      <c r="BU251" s="375">
        <f t="shared" si="111"/>
        <v>0</v>
      </c>
      <c r="BV251" s="474"/>
      <c r="BW251" s="474"/>
      <c r="BX251" s="375">
        <f t="shared" si="112"/>
        <v>0</v>
      </c>
      <c r="BY251" s="474"/>
      <c r="BZ251" s="474"/>
      <c r="CA251" s="375">
        <f t="shared" si="113"/>
        <v>0</v>
      </c>
      <c r="CB251" s="474"/>
      <c r="CC251" s="474"/>
      <c r="CD251" s="375">
        <f t="shared" si="114"/>
        <v>0</v>
      </c>
      <c r="CE251" s="474"/>
      <c r="CF251" s="474"/>
      <c r="CG251" s="375">
        <f t="shared" si="115"/>
        <v>0</v>
      </c>
    </row>
    <row r="252" spans="34:85" ht="16.5" thickBot="1">
      <c r="AH252" s="441"/>
      <c r="AI252" s="404"/>
      <c r="AJ252" s="444"/>
      <c r="AK252" s="363"/>
      <c r="AL252" s="364"/>
      <c r="AM252" s="365" t="str">
        <f t="shared" si="102"/>
        <v/>
      </c>
      <c r="AN252" s="366" t="str">
        <f t="shared" si="103"/>
        <v/>
      </c>
      <c r="AO252" s="8" t="str">
        <f t="shared" si="120"/>
        <v/>
      </c>
      <c r="AP252" s="8" t="str">
        <f t="shared" si="121"/>
        <v/>
      </c>
      <c r="AQ252" s="8">
        <f t="shared" si="122"/>
        <v>0</v>
      </c>
      <c r="AR252" s="8" t="str">
        <f t="shared" si="104"/>
        <v/>
      </c>
      <c r="AS252" s="8">
        <f t="shared" si="105"/>
        <v>0</v>
      </c>
      <c r="AT252" s="8" t="str">
        <f t="shared" si="106"/>
        <v/>
      </c>
      <c r="AU252" s="8" t="str">
        <f t="shared" si="107"/>
        <v>0</v>
      </c>
      <c r="AV252" s="8" t="str">
        <f t="shared" si="108"/>
        <v>0</v>
      </c>
      <c r="AW252" s="8" t="str">
        <f t="shared" si="109"/>
        <v/>
      </c>
      <c r="BH252" s="434">
        <v>28</v>
      </c>
      <c r="BM252" s="230">
        <v>8</v>
      </c>
      <c r="BN252" s="436">
        <f t="shared" si="119"/>
        <v>0</v>
      </c>
      <c r="BO252" s="436">
        <f t="shared" si="119"/>
        <v>0</v>
      </c>
      <c r="BP252" s="474"/>
      <c r="BQ252" s="474"/>
      <c r="BR252" s="375">
        <f t="shared" si="110"/>
        <v>0</v>
      </c>
      <c r="BS252" s="405"/>
      <c r="BT252" s="474"/>
      <c r="BU252" s="375">
        <f t="shared" si="111"/>
        <v>0</v>
      </c>
      <c r="BV252" s="474"/>
      <c r="BW252" s="474"/>
      <c r="BX252" s="375">
        <f t="shared" si="112"/>
        <v>0</v>
      </c>
      <c r="BY252" s="474"/>
      <c r="BZ252" s="474"/>
      <c r="CA252" s="375">
        <f t="shared" si="113"/>
        <v>0</v>
      </c>
      <c r="CB252" s="474"/>
      <c r="CC252" s="474"/>
      <c r="CD252" s="375">
        <f t="shared" si="114"/>
        <v>0</v>
      </c>
      <c r="CE252" s="474"/>
      <c r="CF252" s="474"/>
      <c r="CG252" s="375">
        <f t="shared" si="115"/>
        <v>0</v>
      </c>
    </row>
    <row r="253" spans="34:85" ht="16.5" thickBot="1">
      <c r="AH253" s="442"/>
      <c r="AI253" s="404"/>
      <c r="AJ253" s="444"/>
      <c r="AK253" s="363"/>
      <c r="AL253" s="364"/>
      <c r="AM253" s="365" t="str">
        <f t="shared" si="102"/>
        <v/>
      </c>
      <c r="AN253" s="366" t="str">
        <f t="shared" si="103"/>
        <v/>
      </c>
      <c r="AO253" s="8" t="str">
        <f t="shared" si="120"/>
        <v/>
      </c>
      <c r="AP253" s="8" t="str">
        <f t="shared" si="121"/>
        <v/>
      </c>
      <c r="AQ253" s="8">
        <f t="shared" si="122"/>
        <v>0</v>
      </c>
      <c r="AR253" s="8" t="str">
        <f t="shared" si="104"/>
        <v/>
      </c>
      <c r="AS253" s="8">
        <f t="shared" si="105"/>
        <v>0</v>
      </c>
      <c r="AT253" s="8" t="str">
        <f t="shared" si="106"/>
        <v/>
      </c>
      <c r="AU253" s="8" t="str">
        <f t="shared" si="107"/>
        <v>0</v>
      </c>
      <c r="AV253" s="8" t="str">
        <f t="shared" si="108"/>
        <v>0</v>
      </c>
      <c r="AW253" s="8" t="str">
        <f t="shared" si="109"/>
        <v/>
      </c>
      <c r="BH253" s="434">
        <v>29</v>
      </c>
      <c r="BM253" s="445">
        <v>9</v>
      </c>
      <c r="BN253" s="436">
        <f t="shared" si="119"/>
        <v>0</v>
      </c>
      <c r="BO253" s="436">
        <f t="shared" si="119"/>
        <v>0</v>
      </c>
      <c r="BP253" s="474"/>
      <c r="BQ253" s="474"/>
      <c r="BR253" s="375">
        <f t="shared" si="110"/>
        <v>0</v>
      </c>
      <c r="BS253" s="405"/>
      <c r="BT253" s="474"/>
      <c r="BU253" s="375">
        <f t="shared" si="111"/>
        <v>0</v>
      </c>
      <c r="BV253" s="474"/>
      <c r="BW253" s="474"/>
      <c r="BX253" s="375">
        <f t="shared" si="112"/>
        <v>0</v>
      </c>
      <c r="BY253" s="474"/>
      <c r="BZ253" s="474"/>
      <c r="CA253" s="375">
        <f t="shared" si="113"/>
        <v>0</v>
      </c>
      <c r="CB253" s="474"/>
      <c r="CC253" s="474"/>
      <c r="CD253" s="375">
        <f t="shared" si="114"/>
        <v>0</v>
      </c>
      <c r="CE253" s="474"/>
      <c r="CF253" s="474"/>
      <c r="CG253" s="375">
        <f t="shared" si="115"/>
        <v>0</v>
      </c>
    </row>
    <row r="254" spans="34:85" ht="16.5" customHeight="1" thickBot="1">
      <c r="AH254" s="441"/>
      <c r="AI254" s="404"/>
      <c r="AJ254" s="444"/>
      <c r="AK254" s="363"/>
      <c r="AL254" s="364"/>
      <c r="AM254" s="365" t="str">
        <f t="shared" si="102"/>
        <v/>
      </c>
      <c r="AN254" s="366" t="str">
        <f t="shared" si="103"/>
        <v/>
      </c>
      <c r="AO254" s="8" t="str">
        <f>IF(AND(AM254&lt;&gt;"",AN254&lt;&gt;""),#REF!&amp;"x","")</f>
        <v/>
      </c>
      <c r="AP254" s="8" t="str">
        <f>IF(AND(AM254&lt;&gt;"",AN254&lt;&gt;""),#REF!&amp;"x","")</f>
        <v/>
      </c>
      <c r="AQ254" s="8" t="e">
        <f>#REF!</f>
        <v>#REF!</v>
      </c>
      <c r="AR254" s="8" t="str">
        <f t="shared" si="104"/>
        <v/>
      </c>
      <c r="AS254" s="8" t="e">
        <f>#REF!</f>
        <v>#REF!</v>
      </c>
      <c r="AT254" s="8" t="str">
        <f t="shared" si="106"/>
        <v/>
      </c>
      <c r="AU254" s="8" t="e">
        <f t="shared" si="107"/>
        <v>#REF!</v>
      </c>
      <c r="AV254" s="8" t="e">
        <f t="shared" si="108"/>
        <v>#REF!</v>
      </c>
      <c r="AW254" s="8" t="str">
        <f t="shared" si="109"/>
        <v/>
      </c>
      <c r="BH254" s="434">
        <v>29</v>
      </c>
      <c r="BM254" s="230">
        <v>1</v>
      </c>
      <c r="BN254" s="374">
        <f t="shared" si="119"/>
        <v>0</v>
      </c>
      <c r="BO254" s="374">
        <f t="shared" si="119"/>
        <v>0</v>
      </c>
      <c r="BP254" s="374"/>
      <c r="BQ254" s="374"/>
      <c r="BR254" s="375">
        <f t="shared" si="110"/>
        <v>0</v>
      </c>
      <c r="BS254" s="376"/>
      <c r="BT254" s="374"/>
      <c r="BU254" s="375">
        <f t="shared" si="111"/>
        <v>0</v>
      </c>
      <c r="BV254" s="374"/>
      <c r="BW254" s="374"/>
      <c r="BX254" s="375">
        <f t="shared" si="112"/>
        <v>0</v>
      </c>
      <c r="BY254" s="374"/>
      <c r="BZ254" s="374"/>
      <c r="CA254" s="375">
        <f t="shared" si="113"/>
        <v>0</v>
      </c>
      <c r="CB254" s="374"/>
      <c r="CC254" s="374"/>
      <c r="CD254" s="375">
        <f t="shared" si="114"/>
        <v>0</v>
      </c>
      <c r="CE254" s="374"/>
      <c r="CF254" s="374"/>
      <c r="CG254" s="375">
        <f t="shared" si="115"/>
        <v>0</v>
      </c>
    </row>
    <row r="255" spans="34:85" ht="16.5" customHeight="1" thickBot="1">
      <c r="AH255" s="441"/>
      <c r="AI255" s="404"/>
      <c r="AJ255" s="444"/>
      <c r="AK255" s="363"/>
      <c r="AL255" s="364"/>
      <c r="AM255" s="365" t="str">
        <f t="shared" si="102"/>
        <v/>
      </c>
      <c r="AN255" s="366" t="str">
        <f t="shared" si="103"/>
        <v/>
      </c>
      <c r="AO255" s="8" t="str">
        <f t="shared" ref="AO255:AO317" si="123">IF(AND(AM255&lt;&gt;"",AN255&lt;&gt;""),AK255&amp;"x","")</f>
        <v/>
      </c>
      <c r="AP255" s="8" t="str">
        <f t="shared" ref="AP255:AP317" si="124">IF(AND(AM255&lt;&gt;"",AN255&lt;&gt;""),AL255&amp;"x","")</f>
        <v/>
      </c>
      <c r="AQ255" s="8">
        <f t="shared" ref="AQ255:AQ317" si="125">AK255</f>
        <v>0</v>
      </c>
      <c r="AR255" s="8" t="str">
        <f t="shared" si="104"/>
        <v/>
      </c>
      <c r="AS255" s="8">
        <f t="shared" ref="AS255:AS317" si="126">AL255</f>
        <v>0</v>
      </c>
      <c r="AT255" s="8" t="str">
        <f t="shared" si="106"/>
        <v/>
      </c>
      <c r="AU255" s="8" t="str">
        <f t="shared" si="107"/>
        <v>0</v>
      </c>
      <c r="AV255" s="8" t="str">
        <f t="shared" si="108"/>
        <v>0</v>
      </c>
      <c r="AW255" s="8" t="str">
        <f t="shared" si="109"/>
        <v/>
      </c>
      <c r="BH255" s="434">
        <v>29</v>
      </c>
      <c r="BM255" s="230">
        <v>2</v>
      </c>
      <c r="BN255" s="374">
        <f t="shared" si="119"/>
        <v>0</v>
      </c>
      <c r="BO255" s="374">
        <f t="shared" si="119"/>
        <v>0</v>
      </c>
      <c r="BP255" s="374"/>
      <c r="BQ255" s="374"/>
      <c r="BR255" s="375">
        <f t="shared" si="110"/>
        <v>0</v>
      </c>
      <c r="BS255" s="376"/>
      <c r="BT255" s="374"/>
      <c r="BU255" s="375">
        <f t="shared" si="111"/>
        <v>0</v>
      </c>
      <c r="BV255" s="374"/>
      <c r="BW255" s="374"/>
      <c r="BX255" s="375">
        <f t="shared" si="112"/>
        <v>0</v>
      </c>
      <c r="BY255" s="374"/>
      <c r="BZ255" s="374"/>
      <c r="CA255" s="375">
        <f t="shared" si="113"/>
        <v>0</v>
      </c>
      <c r="CB255" s="374"/>
      <c r="CC255" s="374"/>
      <c r="CD255" s="375">
        <f t="shared" si="114"/>
        <v>0</v>
      </c>
      <c r="CE255" s="374"/>
      <c r="CF255" s="374"/>
      <c r="CG255" s="375">
        <f t="shared" si="115"/>
        <v>0</v>
      </c>
    </row>
    <row r="256" spans="34:85" ht="16.5" thickBot="1">
      <c r="AH256" s="441"/>
      <c r="AI256" s="404"/>
      <c r="AJ256" s="444"/>
      <c r="AK256" s="363"/>
      <c r="AL256" s="364"/>
      <c r="AM256" s="365" t="str">
        <f t="shared" si="102"/>
        <v/>
      </c>
      <c r="AN256" s="366" t="str">
        <f t="shared" si="103"/>
        <v/>
      </c>
      <c r="AO256" s="8" t="str">
        <f t="shared" si="123"/>
        <v/>
      </c>
      <c r="AP256" s="8" t="str">
        <f t="shared" si="124"/>
        <v/>
      </c>
      <c r="AQ256" s="8">
        <f t="shared" si="125"/>
        <v>0</v>
      </c>
      <c r="AR256" s="8" t="str">
        <f t="shared" si="104"/>
        <v/>
      </c>
      <c r="AS256" s="8">
        <f t="shared" si="126"/>
        <v>0</v>
      </c>
      <c r="AT256" s="8" t="str">
        <f t="shared" si="106"/>
        <v/>
      </c>
      <c r="AU256" s="8" t="str">
        <f t="shared" si="107"/>
        <v>0</v>
      </c>
      <c r="AV256" s="8" t="str">
        <f t="shared" si="108"/>
        <v>0</v>
      </c>
      <c r="AW256" s="8" t="str">
        <f t="shared" si="109"/>
        <v/>
      </c>
      <c r="BH256" s="434">
        <v>29</v>
      </c>
      <c r="BM256" s="230">
        <v>3</v>
      </c>
      <c r="BN256" s="374">
        <f t="shared" si="119"/>
        <v>0</v>
      </c>
      <c r="BO256" s="374">
        <f t="shared" si="119"/>
        <v>0</v>
      </c>
      <c r="BP256" s="374"/>
      <c r="BQ256" s="374"/>
      <c r="BR256" s="375">
        <f t="shared" si="110"/>
        <v>0</v>
      </c>
      <c r="BS256" s="376"/>
      <c r="BT256" s="374"/>
      <c r="BU256" s="375">
        <f t="shared" si="111"/>
        <v>0</v>
      </c>
      <c r="BV256" s="374"/>
      <c r="BW256" s="374"/>
      <c r="BX256" s="375">
        <f t="shared" si="112"/>
        <v>0</v>
      </c>
      <c r="BY256" s="374"/>
      <c r="BZ256" s="374"/>
      <c r="CA256" s="375">
        <f t="shared" si="113"/>
        <v>0</v>
      </c>
      <c r="CB256" s="374"/>
      <c r="CC256" s="374"/>
      <c r="CD256" s="375">
        <f t="shared" si="114"/>
        <v>0</v>
      </c>
      <c r="CE256" s="374"/>
      <c r="CF256" s="374"/>
      <c r="CG256" s="375">
        <f t="shared" si="115"/>
        <v>0</v>
      </c>
    </row>
    <row r="257" spans="34:85" ht="16.5" thickBot="1">
      <c r="AH257" s="441"/>
      <c r="AI257" s="404"/>
      <c r="AJ257" s="444"/>
      <c r="AK257" s="363"/>
      <c r="AL257" s="364"/>
      <c r="AM257" s="365" t="str">
        <f t="shared" si="102"/>
        <v/>
      </c>
      <c r="AN257" s="366" t="str">
        <f t="shared" si="103"/>
        <v/>
      </c>
      <c r="AO257" s="8" t="str">
        <f t="shared" si="123"/>
        <v/>
      </c>
      <c r="AP257" s="8" t="str">
        <f t="shared" si="124"/>
        <v/>
      </c>
      <c r="AQ257" s="8">
        <f t="shared" si="125"/>
        <v>0</v>
      </c>
      <c r="AR257" s="8" t="str">
        <f t="shared" si="104"/>
        <v/>
      </c>
      <c r="AS257" s="8">
        <f t="shared" si="126"/>
        <v>0</v>
      </c>
      <c r="AT257" s="8" t="str">
        <f t="shared" si="106"/>
        <v/>
      </c>
      <c r="AU257" s="8" t="str">
        <f t="shared" si="107"/>
        <v>0</v>
      </c>
      <c r="AV257" s="8" t="str">
        <f t="shared" si="108"/>
        <v>0</v>
      </c>
      <c r="AW257" s="8" t="str">
        <f t="shared" si="109"/>
        <v/>
      </c>
      <c r="BH257" s="434">
        <v>29</v>
      </c>
      <c r="BM257" s="230">
        <v>4</v>
      </c>
      <c r="BN257" s="374">
        <f t="shared" si="119"/>
        <v>0</v>
      </c>
      <c r="BO257" s="374">
        <f t="shared" si="119"/>
        <v>0</v>
      </c>
      <c r="BP257" s="374"/>
      <c r="BQ257" s="374"/>
      <c r="BR257" s="375">
        <f t="shared" si="110"/>
        <v>0</v>
      </c>
      <c r="BS257" s="376"/>
      <c r="BT257" s="374"/>
      <c r="BU257" s="375">
        <f t="shared" si="111"/>
        <v>0</v>
      </c>
      <c r="BV257" s="374"/>
      <c r="BW257" s="374"/>
      <c r="BX257" s="375">
        <f t="shared" si="112"/>
        <v>0</v>
      </c>
      <c r="BY257" s="374"/>
      <c r="BZ257" s="374"/>
      <c r="CA257" s="375">
        <f t="shared" si="113"/>
        <v>0</v>
      </c>
      <c r="CB257" s="374"/>
      <c r="CC257" s="374"/>
      <c r="CD257" s="375">
        <f t="shared" si="114"/>
        <v>0</v>
      </c>
      <c r="CE257" s="374"/>
      <c r="CF257" s="374"/>
      <c r="CG257" s="375">
        <f t="shared" si="115"/>
        <v>0</v>
      </c>
    </row>
    <row r="258" spans="34:85" ht="16.5" thickBot="1">
      <c r="AH258" s="441"/>
      <c r="AI258" s="404"/>
      <c r="AJ258" s="444"/>
      <c r="AK258" s="363"/>
      <c r="AL258" s="364"/>
      <c r="AM258" s="365" t="str">
        <f t="shared" si="102"/>
        <v/>
      </c>
      <c r="AN258" s="366" t="str">
        <f t="shared" si="103"/>
        <v/>
      </c>
      <c r="AO258" s="8" t="str">
        <f t="shared" si="123"/>
        <v/>
      </c>
      <c r="AP258" s="8" t="str">
        <f t="shared" si="124"/>
        <v/>
      </c>
      <c r="AQ258" s="8">
        <f t="shared" si="125"/>
        <v>0</v>
      </c>
      <c r="AR258" s="8" t="str">
        <f t="shared" si="104"/>
        <v/>
      </c>
      <c r="AS258" s="8">
        <f t="shared" si="126"/>
        <v>0</v>
      </c>
      <c r="AT258" s="8" t="str">
        <f t="shared" si="106"/>
        <v/>
      </c>
      <c r="AU258" s="8" t="str">
        <f t="shared" si="107"/>
        <v>0</v>
      </c>
      <c r="AV258" s="8" t="str">
        <f t="shared" si="108"/>
        <v>0</v>
      </c>
      <c r="AW258" s="8" t="str">
        <f t="shared" si="109"/>
        <v/>
      </c>
      <c r="BH258" s="434">
        <v>29</v>
      </c>
      <c r="BM258" s="230">
        <v>5</v>
      </c>
      <c r="BN258" s="374">
        <f t="shared" si="119"/>
        <v>0</v>
      </c>
      <c r="BO258" s="374">
        <f t="shared" si="119"/>
        <v>0</v>
      </c>
      <c r="BP258" s="374"/>
      <c r="BQ258" s="374"/>
      <c r="BR258" s="375">
        <f t="shared" si="110"/>
        <v>0</v>
      </c>
      <c r="BS258" s="376"/>
      <c r="BT258" s="374"/>
      <c r="BU258" s="375">
        <f t="shared" si="111"/>
        <v>0</v>
      </c>
      <c r="BV258" s="374"/>
      <c r="BW258" s="374"/>
      <c r="BX258" s="375">
        <f t="shared" si="112"/>
        <v>0</v>
      </c>
      <c r="BY258" s="374"/>
      <c r="BZ258" s="374"/>
      <c r="CA258" s="375">
        <f t="shared" si="113"/>
        <v>0</v>
      </c>
      <c r="CB258" s="374"/>
      <c r="CC258" s="374"/>
      <c r="CD258" s="375">
        <f t="shared" si="114"/>
        <v>0</v>
      </c>
      <c r="CE258" s="374"/>
      <c r="CF258" s="374"/>
      <c r="CG258" s="375">
        <f t="shared" si="115"/>
        <v>0</v>
      </c>
    </row>
    <row r="259" spans="34:85" ht="16.5" thickBot="1">
      <c r="AH259" s="441"/>
      <c r="AI259" s="404"/>
      <c r="AJ259" s="444"/>
      <c r="AK259" s="363"/>
      <c r="AL259" s="364"/>
      <c r="AM259" s="365" t="str">
        <f t="shared" ref="AM259:AM317" si="127">IF($AH259="","",$AH259)</f>
        <v/>
      </c>
      <c r="AN259" s="366" t="str">
        <f t="shared" ref="AN259:AN317" si="128">IF($AJ259="","",$AJ259)</f>
        <v/>
      </c>
      <c r="AO259" s="8" t="str">
        <f t="shared" si="123"/>
        <v/>
      </c>
      <c r="AP259" s="8" t="str">
        <f t="shared" si="124"/>
        <v/>
      </c>
      <c r="AQ259" s="8">
        <f t="shared" si="125"/>
        <v>0</v>
      </c>
      <c r="AR259" s="8" t="str">
        <f t="shared" ref="AR259:AR317" si="129">IF(AH259&gt;AJ259,3,IF(AND(AH259=AJ259,28&lt;&gt;"",AJ259&lt;&gt;""),1,IF(AND(AH259="",AJ259=""),"",0)))</f>
        <v/>
      </c>
      <c r="AS259" s="8">
        <f t="shared" si="126"/>
        <v>0</v>
      </c>
      <c r="AT259" s="8" t="str">
        <f t="shared" ref="AT259:AT317" si="130">IF(AH259&lt;AJ259,3,IF(AND(AH259=AJ259,AH259&lt;&gt;"",AJ259&lt;&gt;""),1,IF(AND(AH259="",AJ259=""),"",0)))</f>
        <v/>
      </c>
      <c r="AU259" s="8" t="str">
        <f t="shared" ref="AU259:AU317" si="131">AQ259&amp;AR259</f>
        <v>0</v>
      </c>
      <c r="AV259" s="8" t="str">
        <f t="shared" ref="AV259:AV317" si="132">AS259&amp;AT259</f>
        <v>0</v>
      </c>
      <c r="AW259" s="8" t="str">
        <f t="shared" ref="AW259:AW317" si="133">IF($AH259&gt;$AJ259,1,IF(AND($AH259=$AJ259,$AH259&lt;&gt;"",$AJ259&lt;&gt;""),0,IF($AH259&lt;$AJ259,2,"")))</f>
        <v/>
      </c>
      <c r="BH259" s="434">
        <v>29</v>
      </c>
      <c r="BM259" s="230">
        <v>6</v>
      </c>
      <c r="BN259" s="374">
        <f t="shared" si="119"/>
        <v>0</v>
      </c>
      <c r="BO259" s="374">
        <f t="shared" si="119"/>
        <v>0</v>
      </c>
      <c r="BP259" s="374"/>
      <c r="BQ259" s="374"/>
      <c r="BR259" s="375">
        <f t="shared" ref="BR259:BR307" si="134">($BN259&lt;&gt;"")*(BP259&lt;&gt;"")*(($BN259=BP259)*($BO259=BQ259)*1+($BN259-$BO259-BP259+BQ259=0)*1+(SIGN($BN259-$BO259)=(SIGN(BP259-BQ259)))*1-($BN259-$BO259=0)*(BP259-BQ259=0)*($BN259&lt;&gt;BP259)*1)</f>
        <v>0</v>
      </c>
      <c r="BS259" s="376"/>
      <c r="BT259" s="374"/>
      <c r="BU259" s="375">
        <f t="shared" ref="BU259:BU307" si="135">($BN259&lt;&gt;"")*(BP259&lt;&gt;"")*(($BN259=BS259)*($BO259=BT259)*1+($BN259-$BO259-BS259+BT259=0)*1+(SIGN($BN259-$BO259)=(SIGN(BS259-BT259)))*1-($BN259-$BO259=0)*(BS259-BT259=0)*($BN259&lt;&gt;BS259)*1)</f>
        <v>0</v>
      </c>
      <c r="BV259" s="374"/>
      <c r="BW259" s="374"/>
      <c r="BX259" s="375">
        <f t="shared" ref="BX259:BX307" si="136">($BN259&lt;&gt;"")*(BV259&lt;&gt;"")*(($BN259=BV259)*($BO259=BW259)*1+($BN259-$BO259-BV259+BW259=0)*1+(SIGN($BN259-$BO259)=(SIGN(BV259-BW259)))*1-($BN259-$BO259=0)*(BV259-BW259=0)*($BN259&lt;&gt;BV259)*1)</f>
        <v>0</v>
      </c>
      <c r="BY259" s="374"/>
      <c r="BZ259" s="374"/>
      <c r="CA259" s="375">
        <f t="shared" ref="CA259:CA306" si="137">($BN259&lt;&gt;"")*(BY259&lt;&gt;"")*(($BN259=BY259)*($BO259=BZ259)*1+($BN259-$BO259-BY259+BZ259=0)*1+(SIGN($BN259-$BO259)=(SIGN(BY259-BZ259)))*1-($BN259-$BO259=0)*(BY259-BZ259=0)*($BN259&lt;&gt;BY259)*1)</f>
        <v>0</v>
      </c>
      <c r="CB259" s="374"/>
      <c r="CC259" s="374"/>
      <c r="CD259" s="375">
        <f t="shared" ref="CD259:CD307" si="138">($BN259&lt;&gt;"")*(CB259&lt;&gt;"")*(($BN259=CB259)*($BO259=CC259)*1+($BN259-$BO259-CB259+CC259=0)*1+(SIGN($BN259-$BO259)=(SIGN(CB259-CC259)))*1-($BN259-$BO259=0)*(CB259-CC259=0)*($BN259&lt;&gt;CB259)*1)</f>
        <v>0</v>
      </c>
      <c r="CE259" s="374"/>
      <c r="CF259" s="374"/>
      <c r="CG259" s="375">
        <f t="shared" ref="CG259:CG307" si="139">($BN259&lt;&gt;"")*(CE259&lt;&gt;"")*(($BN259=BS259)*($BO259=CF259)*1+($BN259-$BO259-CE259+CF259=0)*1+(SIGN($BN259-$BO259)=(SIGN(CE259-CF259)))*1-($BN259-$BO259=0)*(CE259-CF259=0)*($BN259&lt;&gt;CE259)*1)</f>
        <v>0</v>
      </c>
    </row>
    <row r="260" spans="34:85" ht="16.5" thickBot="1">
      <c r="AH260" s="441"/>
      <c r="AI260" s="404"/>
      <c r="AJ260" s="444"/>
      <c r="AK260" s="363"/>
      <c r="AL260" s="364"/>
      <c r="AM260" s="365" t="str">
        <f t="shared" si="127"/>
        <v/>
      </c>
      <c r="AN260" s="366" t="str">
        <f t="shared" si="128"/>
        <v/>
      </c>
      <c r="AO260" s="8" t="str">
        <f t="shared" si="123"/>
        <v/>
      </c>
      <c r="AP260" s="8" t="str">
        <f t="shared" si="124"/>
        <v/>
      </c>
      <c r="AQ260" s="8">
        <f t="shared" si="125"/>
        <v>0</v>
      </c>
      <c r="AR260" s="8" t="str">
        <f t="shared" si="129"/>
        <v/>
      </c>
      <c r="AS260" s="8">
        <f t="shared" si="126"/>
        <v>0</v>
      </c>
      <c r="AT260" s="8" t="str">
        <f t="shared" si="130"/>
        <v/>
      </c>
      <c r="AU260" s="8" t="str">
        <f t="shared" si="131"/>
        <v>0</v>
      </c>
      <c r="AV260" s="8" t="str">
        <f t="shared" si="132"/>
        <v>0</v>
      </c>
      <c r="AW260" s="8" t="str">
        <f t="shared" si="133"/>
        <v/>
      </c>
      <c r="BH260" s="434">
        <v>29</v>
      </c>
      <c r="BM260" s="230">
        <v>7</v>
      </c>
      <c r="BN260" s="374">
        <f t="shared" si="119"/>
        <v>0</v>
      </c>
      <c r="BO260" s="374">
        <f t="shared" si="119"/>
        <v>0</v>
      </c>
      <c r="BP260" s="374"/>
      <c r="BQ260" s="374"/>
      <c r="BR260" s="375">
        <f t="shared" si="134"/>
        <v>0</v>
      </c>
      <c r="BS260" s="376"/>
      <c r="BT260" s="374"/>
      <c r="BU260" s="375">
        <f t="shared" si="135"/>
        <v>0</v>
      </c>
      <c r="BV260" s="374"/>
      <c r="BW260" s="374"/>
      <c r="BX260" s="375">
        <f t="shared" si="136"/>
        <v>0</v>
      </c>
      <c r="BY260" s="374"/>
      <c r="BZ260" s="374"/>
      <c r="CA260" s="375">
        <f t="shared" si="137"/>
        <v>0</v>
      </c>
      <c r="CB260" s="374"/>
      <c r="CC260" s="374"/>
      <c r="CD260" s="375">
        <f t="shared" si="138"/>
        <v>0</v>
      </c>
      <c r="CE260" s="374"/>
      <c r="CF260" s="374"/>
      <c r="CG260" s="375">
        <f t="shared" si="139"/>
        <v>0</v>
      </c>
    </row>
    <row r="261" spans="34:85" ht="16.5" thickBot="1">
      <c r="AH261" s="441"/>
      <c r="AI261" s="404"/>
      <c r="AJ261" s="444"/>
      <c r="AK261" s="363"/>
      <c r="AL261" s="364"/>
      <c r="AM261" s="365" t="str">
        <f t="shared" si="127"/>
        <v/>
      </c>
      <c r="AN261" s="366" t="str">
        <f t="shared" si="128"/>
        <v/>
      </c>
      <c r="AO261" s="8" t="str">
        <f t="shared" si="123"/>
        <v/>
      </c>
      <c r="AP261" s="8" t="str">
        <f t="shared" si="124"/>
        <v/>
      </c>
      <c r="AQ261" s="8">
        <f t="shared" si="125"/>
        <v>0</v>
      </c>
      <c r="AR261" s="8" t="str">
        <f t="shared" si="129"/>
        <v/>
      </c>
      <c r="AS261" s="8">
        <f t="shared" si="126"/>
        <v>0</v>
      </c>
      <c r="AT261" s="8" t="str">
        <f t="shared" si="130"/>
        <v/>
      </c>
      <c r="AU261" s="8" t="str">
        <f t="shared" si="131"/>
        <v>0</v>
      </c>
      <c r="AV261" s="8" t="str">
        <f t="shared" si="132"/>
        <v>0</v>
      </c>
      <c r="AW261" s="8" t="str">
        <f t="shared" si="133"/>
        <v/>
      </c>
      <c r="BH261" s="434">
        <v>29</v>
      </c>
      <c r="BM261" s="230">
        <v>8</v>
      </c>
      <c r="BN261" s="374">
        <f t="shared" si="119"/>
        <v>0</v>
      </c>
      <c r="BO261" s="374">
        <f t="shared" si="119"/>
        <v>0</v>
      </c>
      <c r="BP261" s="374"/>
      <c r="BQ261" s="374"/>
      <c r="BR261" s="375">
        <f t="shared" si="134"/>
        <v>0</v>
      </c>
      <c r="BS261" s="376"/>
      <c r="BT261" s="374"/>
      <c r="BU261" s="375">
        <f t="shared" si="135"/>
        <v>0</v>
      </c>
      <c r="BV261" s="374"/>
      <c r="BW261" s="374"/>
      <c r="BX261" s="375">
        <f t="shared" si="136"/>
        <v>0</v>
      </c>
      <c r="BY261" s="374"/>
      <c r="BZ261" s="374"/>
      <c r="CA261" s="375">
        <f t="shared" si="137"/>
        <v>0</v>
      </c>
      <c r="CB261" s="374"/>
      <c r="CC261" s="374"/>
      <c r="CD261" s="375">
        <f t="shared" si="138"/>
        <v>0</v>
      </c>
      <c r="CE261" s="374"/>
      <c r="CF261" s="374"/>
      <c r="CG261" s="375">
        <f t="shared" si="139"/>
        <v>0</v>
      </c>
    </row>
    <row r="262" spans="34:85" ht="16.5" thickBot="1">
      <c r="AH262" s="441"/>
      <c r="AI262" s="404"/>
      <c r="AJ262" s="444"/>
      <c r="AK262" s="363"/>
      <c r="AL262" s="364"/>
      <c r="AM262" s="365" t="str">
        <f t="shared" si="127"/>
        <v/>
      </c>
      <c r="AN262" s="366" t="str">
        <f t="shared" si="128"/>
        <v/>
      </c>
      <c r="AO262" s="8" t="str">
        <f t="shared" si="123"/>
        <v/>
      </c>
      <c r="AP262" s="8" t="str">
        <f t="shared" si="124"/>
        <v/>
      </c>
      <c r="AQ262" s="8">
        <f t="shared" si="125"/>
        <v>0</v>
      </c>
      <c r="AR262" s="8" t="str">
        <f t="shared" si="129"/>
        <v/>
      </c>
      <c r="AS262" s="8">
        <f t="shared" si="126"/>
        <v>0</v>
      </c>
      <c r="AT262" s="8" t="str">
        <f t="shared" si="130"/>
        <v/>
      </c>
      <c r="AU262" s="8" t="str">
        <f t="shared" si="131"/>
        <v>0</v>
      </c>
      <c r="AV262" s="8" t="str">
        <f t="shared" si="132"/>
        <v>0</v>
      </c>
      <c r="AW262" s="8" t="str">
        <f t="shared" si="133"/>
        <v/>
      </c>
      <c r="BH262" s="434">
        <v>30</v>
      </c>
      <c r="BM262" s="406">
        <v>9</v>
      </c>
      <c r="BN262" s="374">
        <f t="shared" si="119"/>
        <v>0</v>
      </c>
      <c r="BO262" s="374">
        <f t="shared" si="119"/>
        <v>0</v>
      </c>
      <c r="BP262" s="374"/>
      <c r="BQ262" s="374"/>
      <c r="BR262" s="375">
        <f t="shared" si="134"/>
        <v>0</v>
      </c>
      <c r="BS262" s="376"/>
      <c r="BT262" s="374"/>
      <c r="BU262" s="375">
        <f t="shared" si="135"/>
        <v>0</v>
      </c>
      <c r="BV262" s="374"/>
      <c r="BW262" s="374"/>
      <c r="BX262" s="375">
        <f t="shared" si="136"/>
        <v>0</v>
      </c>
      <c r="BY262" s="374"/>
      <c r="BZ262" s="374"/>
      <c r="CA262" s="375">
        <f t="shared" si="137"/>
        <v>0</v>
      </c>
      <c r="CB262" s="374"/>
      <c r="CC262" s="374"/>
      <c r="CD262" s="375">
        <f t="shared" si="138"/>
        <v>0</v>
      </c>
      <c r="CE262" s="374"/>
      <c r="CF262" s="374"/>
      <c r="CG262" s="375">
        <f t="shared" si="139"/>
        <v>0</v>
      </c>
    </row>
    <row r="263" spans="34:85" ht="16.5" customHeight="1" thickBot="1">
      <c r="AH263" s="441"/>
      <c r="AI263" s="404"/>
      <c r="AJ263" s="444"/>
      <c r="AK263" s="363"/>
      <c r="AL263" s="364"/>
      <c r="AM263" s="365" t="str">
        <f t="shared" si="127"/>
        <v/>
      </c>
      <c r="AN263" s="366" t="str">
        <f t="shared" si="128"/>
        <v/>
      </c>
      <c r="AO263" s="8" t="str">
        <f t="shared" si="123"/>
        <v/>
      </c>
      <c r="AP263" s="8" t="str">
        <f t="shared" si="124"/>
        <v/>
      </c>
      <c r="AQ263" s="8">
        <f t="shared" si="125"/>
        <v>0</v>
      </c>
      <c r="AR263" s="8" t="str">
        <f t="shared" si="129"/>
        <v/>
      </c>
      <c r="AS263" s="8">
        <f t="shared" si="126"/>
        <v>0</v>
      </c>
      <c r="AT263" s="8" t="str">
        <f t="shared" si="130"/>
        <v/>
      </c>
      <c r="AU263" s="8" t="str">
        <f t="shared" si="131"/>
        <v>0</v>
      </c>
      <c r="AV263" s="8" t="str">
        <f t="shared" si="132"/>
        <v>0</v>
      </c>
      <c r="AW263" s="8" t="str">
        <f t="shared" si="133"/>
        <v/>
      </c>
      <c r="BH263" s="434">
        <v>30</v>
      </c>
      <c r="BM263" s="230">
        <v>1</v>
      </c>
      <c r="BN263" s="436">
        <f t="shared" si="119"/>
        <v>0</v>
      </c>
      <c r="BO263" s="436">
        <f t="shared" si="119"/>
        <v>0</v>
      </c>
      <c r="BP263" s="474"/>
      <c r="BQ263" s="474"/>
      <c r="BR263" s="375">
        <f t="shared" si="134"/>
        <v>0</v>
      </c>
      <c r="BS263" s="405"/>
      <c r="BT263" s="474"/>
      <c r="BU263" s="375">
        <f t="shared" si="135"/>
        <v>0</v>
      </c>
      <c r="BV263" s="474"/>
      <c r="BW263" s="474"/>
      <c r="BX263" s="375">
        <f t="shared" si="136"/>
        <v>0</v>
      </c>
      <c r="BY263" s="474"/>
      <c r="BZ263" s="474"/>
      <c r="CA263" s="375">
        <f t="shared" si="137"/>
        <v>0</v>
      </c>
      <c r="CB263" s="474"/>
      <c r="CC263" s="474"/>
      <c r="CD263" s="375">
        <f t="shared" si="138"/>
        <v>0</v>
      </c>
      <c r="CE263" s="474"/>
      <c r="CF263" s="474"/>
      <c r="CG263" s="375">
        <f t="shared" si="139"/>
        <v>0</v>
      </c>
    </row>
    <row r="264" spans="34:85" ht="16.5" customHeight="1" thickBot="1">
      <c r="AH264" s="441"/>
      <c r="AI264" s="404"/>
      <c r="AJ264" s="444"/>
      <c r="AK264" s="363"/>
      <c r="AL264" s="364"/>
      <c r="AM264" s="365" t="str">
        <f t="shared" si="127"/>
        <v/>
      </c>
      <c r="AN264" s="366" t="str">
        <f t="shared" si="128"/>
        <v/>
      </c>
      <c r="AO264" s="8" t="str">
        <f t="shared" si="123"/>
        <v/>
      </c>
      <c r="AP264" s="8" t="str">
        <f t="shared" si="124"/>
        <v/>
      </c>
      <c r="AQ264" s="8">
        <f t="shared" si="125"/>
        <v>0</v>
      </c>
      <c r="AR264" s="8" t="str">
        <f t="shared" si="129"/>
        <v/>
      </c>
      <c r="AS264" s="8">
        <f t="shared" si="126"/>
        <v>0</v>
      </c>
      <c r="AT264" s="8" t="str">
        <f t="shared" si="130"/>
        <v/>
      </c>
      <c r="AU264" s="8" t="str">
        <f t="shared" si="131"/>
        <v>0</v>
      </c>
      <c r="AV264" s="8" t="str">
        <f t="shared" si="132"/>
        <v>0</v>
      </c>
      <c r="AW264" s="8" t="str">
        <f t="shared" si="133"/>
        <v/>
      </c>
      <c r="BH264" s="434">
        <v>30</v>
      </c>
      <c r="BM264" s="230">
        <v>2</v>
      </c>
      <c r="BN264" s="436">
        <f t="shared" si="119"/>
        <v>0</v>
      </c>
      <c r="BO264" s="436">
        <f t="shared" si="119"/>
        <v>0</v>
      </c>
      <c r="BP264" s="474"/>
      <c r="BQ264" s="474"/>
      <c r="BR264" s="375">
        <f t="shared" si="134"/>
        <v>0</v>
      </c>
      <c r="BS264" s="405"/>
      <c r="BT264" s="474"/>
      <c r="BU264" s="375">
        <f t="shared" si="135"/>
        <v>0</v>
      </c>
      <c r="BV264" s="474"/>
      <c r="BW264" s="474"/>
      <c r="BX264" s="375">
        <f t="shared" si="136"/>
        <v>0</v>
      </c>
      <c r="BY264" s="474"/>
      <c r="BZ264" s="474"/>
      <c r="CA264" s="375">
        <f t="shared" si="137"/>
        <v>0</v>
      </c>
      <c r="CB264" s="474"/>
      <c r="CC264" s="474"/>
      <c r="CD264" s="375">
        <f t="shared" si="138"/>
        <v>0</v>
      </c>
      <c r="CE264" s="474"/>
      <c r="CF264" s="474"/>
      <c r="CG264" s="375">
        <f t="shared" si="139"/>
        <v>0</v>
      </c>
    </row>
    <row r="265" spans="34:85" ht="16.5" thickBot="1">
      <c r="AH265" s="441"/>
      <c r="AI265" s="404"/>
      <c r="AJ265" s="444"/>
      <c r="AK265" s="363"/>
      <c r="AL265" s="364"/>
      <c r="AM265" s="365" t="str">
        <f t="shared" si="127"/>
        <v/>
      </c>
      <c r="AN265" s="366" t="str">
        <f t="shared" si="128"/>
        <v/>
      </c>
      <c r="AO265" s="8" t="str">
        <f t="shared" si="123"/>
        <v/>
      </c>
      <c r="AP265" s="8" t="str">
        <f t="shared" si="124"/>
        <v/>
      </c>
      <c r="AQ265" s="8">
        <f t="shared" si="125"/>
        <v>0</v>
      </c>
      <c r="AR265" s="8" t="str">
        <f t="shared" si="129"/>
        <v/>
      </c>
      <c r="AS265" s="8">
        <f t="shared" si="126"/>
        <v>0</v>
      </c>
      <c r="AT265" s="8" t="str">
        <f t="shared" si="130"/>
        <v/>
      </c>
      <c r="AU265" s="8" t="str">
        <f t="shared" si="131"/>
        <v>0</v>
      </c>
      <c r="AV265" s="8" t="str">
        <f t="shared" si="132"/>
        <v>0</v>
      </c>
      <c r="AW265" s="8" t="str">
        <f t="shared" si="133"/>
        <v/>
      </c>
      <c r="BH265" s="434">
        <v>30</v>
      </c>
      <c r="BM265" s="230">
        <v>3</v>
      </c>
      <c r="BN265" s="436">
        <f t="shared" si="119"/>
        <v>0</v>
      </c>
      <c r="BO265" s="436">
        <f t="shared" si="119"/>
        <v>0</v>
      </c>
      <c r="BP265" s="474"/>
      <c r="BQ265" s="474"/>
      <c r="BR265" s="375">
        <f t="shared" si="134"/>
        <v>0</v>
      </c>
      <c r="BS265" s="405"/>
      <c r="BT265" s="474"/>
      <c r="BU265" s="375">
        <f t="shared" si="135"/>
        <v>0</v>
      </c>
      <c r="BV265" s="474"/>
      <c r="BW265" s="474"/>
      <c r="BX265" s="375">
        <f t="shared" si="136"/>
        <v>0</v>
      </c>
      <c r="BY265" s="474"/>
      <c r="BZ265" s="474"/>
      <c r="CA265" s="375">
        <f t="shared" si="137"/>
        <v>0</v>
      </c>
      <c r="CB265" s="474"/>
      <c r="CC265" s="474"/>
      <c r="CD265" s="375">
        <f t="shared" si="138"/>
        <v>0</v>
      </c>
      <c r="CE265" s="474"/>
      <c r="CF265" s="474"/>
      <c r="CG265" s="375">
        <f t="shared" si="139"/>
        <v>0</v>
      </c>
    </row>
    <row r="266" spans="34:85" ht="16.5" thickBot="1">
      <c r="AH266" s="441"/>
      <c r="AI266" s="404"/>
      <c r="AJ266" s="444"/>
      <c r="AK266" s="363"/>
      <c r="AL266" s="364"/>
      <c r="AM266" s="365" t="str">
        <f t="shared" si="127"/>
        <v/>
      </c>
      <c r="AN266" s="366" t="str">
        <f t="shared" si="128"/>
        <v/>
      </c>
      <c r="AO266" s="8" t="str">
        <f t="shared" si="123"/>
        <v/>
      </c>
      <c r="AP266" s="8" t="str">
        <f t="shared" si="124"/>
        <v/>
      </c>
      <c r="AQ266" s="8">
        <f t="shared" si="125"/>
        <v>0</v>
      </c>
      <c r="AR266" s="8" t="str">
        <f t="shared" si="129"/>
        <v/>
      </c>
      <c r="AS266" s="8">
        <f t="shared" si="126"/>
        <v>0</v>
      </c>
      <c r="AT266" s="8" t="str">
        <f t="shared" si="130"/>
        <v/>
      </c>
      <c r="AU266" s="8" t="str">
        <f t="shared" si="131"/>
        <v>0</v>
      </c>
      <c r="AV266" s="8" t="str">
        <f t="shared" si="132"/>
        <v>0</v>
      </c>
      <c r="AW266" s="8" t="str">
        <f t="shared" si="133"/>
        <v/>
      </c>
      <c r="BH266" s="434">
        <v>30</v>
      </c>
      <c r="BM266" s="230">
        <v>4</v>
      </c>
      <c r="BN266" s="436">
        <f t="shared" si="119"/>
        <v>0</v>
      </c>
      <c r="BO266" s="436">
        <f t="shared" si="119"/>
        <v>0</v>
      </c>
      <c r="BP266" s="474"/>
      <c r="BQ266" s="474"/>
      <c r="BR266" s="375">
        <f t="shared" si="134"/>
        <v>0</v>
      </c>
      <c r="BS266" s="405"/>
      <c r="BT266" s="474"/>
      <c r="BU266" s="375">
        <f t="shared" si="135"/>
        <v>0</v>
      </c>
      <c r="BV266" s="474"/>
      <c r="BW266" s="474"/>
      <c r="BX266" s="375">
        <f t="shared" si="136"/>
        <v>0</v>
      </c>
      <c r="BY266" s="474"/>
      <c r="BZ266" s="474"/>
      <c r="CA266" s="375">
        <f t="shared" si="137"/>
        <v>0</v>
      </c>
      <c r="CB266" s="474"/>
      <c r="CC266" s="474"/>
      <c r="CD266" s="375">
        <f t="shared" si="138"/>
        <v>0</v>
      </c>
      <c r="CE266" s="474"/>
      <c r="CF266" s="474"/>
      <c r="CG266" s="375">
        <f t="shared" si="139"/>
        <v>0</v>
      </c>
    </row>
    <row r="267" spans="34:85" ht="16.5" thickBot="1">
      <c r="AH267" s="441"/>
      <c r="AI267" s="404"/>
      <c r="AJ267" s="444"/>
      <c r="AK267" s="363"/>
      <c r="AL267" s="364"/>
      <c r="AM267" s="365" t="str">
        <f t="shared" si="127"/>
        <v/>
      </c>
      <c r="AN267" s="366" t="str">
        <f t="shared" si="128"/>
        <v/>
      </c>
      <c r="AO267" s="8" t="str">
        <f t="shared" si="123"/>
        <v/>
      </c>
      <c r="AP267" s="8" t="str">
        <f t="shared" si="124"/>
        <v/>
      </c>
      <c r="AQ267" s="8">
        <f t="shared" si="125"/>
        <v>0</v>
      </c>
      <c r="AR267" s="8" t="str">
        <f t="shared" si="129"/>
        <v/>
      </c>
      <c r="AS267" s="8">
        <f t="shared" si="126"/>
        <v>0</v>
      </c>
      <c r="AT267" s="8" t="str">
        <f t="shared" si="130"/>
        <v/>
      </c>
      <c r="AU267" s="8" t="str">
        <f t="shared" si="131"/>
        <v>0</v>
      </c>
      <c r="AV267" s="8" t="str">
        <f t="shared" si="132"/>
        <v>0</v>
      </c>
      <c r="AW267" s="8" t="str">
        <f t="shared" si="133"/>
        <v/>
      </c>
      <c r="BH267" s="434">
        <v>30</v>
      </c>
      <c r="BM267" s="230">
        <v>5</v>
      </c>
      <c r="BN267" s="436">
        <f t="shared" si="119"/>
        <v>0</v>
      </c>
      <c r="BO267" s="436">
        <f t="shared" si="119"/>
        <v>0</v>
      </c>
      <c r="BP267" s="474"/>
      <c r="BQ267" s="474"/>
      <c r="BR267" s="375">
        <f t="shared" si="134"/>
        <v>0</v>
      </c>
      <c r="BS267" s="405"/>
      <c r="BT267" s="474"/>
      <c r="BU267" s="375">
        <f t="shared" si="135"/>
        <v>0</v>
      </c>
      <c r="BV267" s="474"/>
      <c r="BW267" s="474"/>
      <c r="BX267" s="375">
        <f t="shared" si="136"/>
        <v>0</v>
      </c>
      <c r="BY267" s="474"/>
      <c r="BZ267" s="474"/>
      <c r="CA267" s="375">
        <f t="shared" si="137"/>
        <v>0</v>
      </c>
      <c r="CB267" s="474"/>
      <c r="CC267" s="474"/>
      <c r="CD267" s="375">
        <f t="shared" si="138"/>
        <v>0</v>
      </c>
      <c r="CE267" s="474"/>
      <c r="CF267" s="474"/>
      <c r="CG267" s="375">
        <f t="shared" si="139"/>
        <v>0</v>
      </c>
    </row>
    <row r="268" spans="34:85" ht="16.5" thickBot="1">
      <c r="AH268" s="441"/>
      <c r="AI268" s="404"/>
      <c r="AJ268" s="444"/>
      <c r="AK268" s="363"/>
      <c r="AL268" s="364"/>
      <c r="AM268" s="365" t="str">
        <f t="shared" si="127"/>
        <v/>
      </c>
      <c r="AN268" s="366" t="str">
        <f t="shared" si="128"/>
        <v/>
      </c>
      <c r="AO268" s="8" t="str">
        <f t="shared" si="123"/>
        <v/>
      </c>
      <c r="AP268" s="8" t="str">
        <f t="shared" si="124"/>
        <v/>
      </c>
      <c r="AQ268" s="8">
        <f t="shared" si="125"/>
        <v>0</v>
      </c>
      <c r="AR268" s="8" t="str">
        <f t="shared" si="129"/>
        <v/>
      </c>
      <c r="AS268" s="8">
        <f t="shared" si="126"/>
        <v>0</v>
      </c>
      <c r="AT268" s="8" t="str">
        <f t="shared" si="130"/>
        <v/>
      </c>
      <c r="AU268" s="8" t="str">
        <f t="shared" si="131"/>
        <v>0</v>
      </c>
      <c r="AV268" s="8" t="str">
        <f t="shared" si="132"/>
        <v>0</v>
      </c>
      <c r="AW268" s="8" t="str">
        <f t="shared" si="133"/>
        <v/>
      </c>
      <c r="BH268" s="434">
        <v>30</v>
      </c>
      <c r="BM268" s="230">
        <v>6</v>
      </c>
      <c r="BN268" s="436">
        <f t="shared" si="119"/>
        <v>0</v>
      </c>
      <c r="BO268" s="436">
        <f t="shared" si="119"/>
        <v>0</v>
      </c>
      <c r="BP268" s="474"/>
      <c r="BQ268" s="474"/>
      <c r="BR268" s="375">
        <f t="shared" si="134"/>
        <v>0</v>
      </c>
      <c r="BS268" s="405"/>
      <c r="BT268" s="474"/>
      <c r="BU268" s="375">
        <f t="shared" si="135"/>
        <v>0</v>
      </c>
      <c r="BV268" s="474"/>
      <c r="BW268" s="474"/>
      <c r="BX268" s="375">
        <f t="shared" si="136"/>
        <v>0</v>
      </c>
      <c r="BY268" s="474"/>
      <c r="BZ268" s="474"/>
      <c r="CA268" s="375">
        <f t="shared" si="137"/>
        <v>0</v>
      </c>
      <c r="CB268" s="474"/>
      <c r="CC268" s="474"/>
      <c r="CD268" s="375">
        <f t="shared" si="138"/>
        <v>0</v>
      </c>
      <c r="CE268" s="474"/>
      <c r="CF268" s="474"/>
      <c r="CG268" s="375">
        <f t="shared" si="139"/>
        <v>0</v>
      </c>
    </row>
    <row r="269" spans="34:85" ht="16.5" thickBot="1">
      <c r="AH269" s="441"/>
      <c r="AI269" s="404"/>
      <c r="AJ269" s="444"/>
      <c r="AK269" s="363"/>
      <c r="AL269" s="364"/>
      <c r="AM269" s="365" t="str">
        <f t="shared" si="127"/>
        <v/>
      </c>
      <c r="AN269" s="366" t="str">
        <f t="shared" si="128"/>
        <v/>
      </c>
      <c r="AO269" s="8" t="str">
        <f t="shared" si="123"/>
        <v/>
      </c>
      <c r="AP269" s="8" t="str">
        <f t="shared" si="124"/>
        <v/>
      </c>
      <c r="AQ269" s="8">
        <f t="shared" si="125"/>
        <v>0</v>
      </c>
      <c r="AR269" s="8" t="str">
        <f t="shared" si="129"/>
        <v/>
      </c>
      <c r="AS269" s="8">
        <f t="shared" si="126"/>
        <v>0</v>
      </c>
      <c r="AT269" s="8" t="str">
        <f t="shared" si="130"/>
        <v/>
      </c>
      <c r="AU269" s="8" t="str">
        <f t="shared" si="131"/>
        <v>0</v>
      </c>
      <c r="AV269" s="8" t="str">
        <f t="shared" si="132"/>
        <v>0</v>
      </c>
      <c r="AW269" s="8" t="str">
        <f t="shared" si="133"/>
        <v/>
      </c>
      <c r="BH269" s="434">
        <v>30</v>
      </c>
      <c r="BM269" s="230">
        <v>7</v>
      </c>
      <c r="BN269" s="436">
        <f t="shared" si="119"/>
        <v>0</v>
      </c>
      <c r="BO269" s="436">
        <f t="shared" si="119"/>
        <v>0</v>
      </c>
      <c r="BP269" s="474"/>
      <c r="BQ269" s="474"/>
      <c r="BR269" s="375">
        <f t="shared" si="134"/>
        <v>0</v>
      </c>
      <c r="BS269" s="405"/>
      <c r="BT269" s="474"/>
      <c r="BU269" s="375">
        <f t="shared" si="135"/>
        <v>0</v>
      </c>
      <c r="BV269" s="474"/>
      <c r="BW269" s="474"/>
      <c r="BX269" s="375">
        <f t="shared" si="136"/>
        <v>0</v>
      </c>
      <c r="BY269" s="474"/>
      <c r="BZ269" s="474"/>
      <c r="CA269" s="375">
        <f t="shared" si="137"/>
        <v>0</v>
      </c>
      <c r="CB269" s="474"/>
      <c r="CC269" s="474"/>
      <c r="CD269" s="375">
        <f t="shared" si="138"/>
        <v>0</v>
      </c>
      <c r="CE269" s="474"/>
      <c r="CF269" s="474"/>
      <c r="CG269" s="375">
        <f t="shared" si="139"/>
        <v>0</v>
      </c>
    </row>
    <row r="270" spans="34:85" ht="16.5" thickBot="1">
      <c r="AH270" s="441"/>
      <c r="AI270" s="404"/>
      <c r="AJ270" s="444"/>
      <c r="AK270" s="363"/>
      <c r="AL270" s="364"/>
      <c r="AM270" s="365" t="str">
        <f t="shared" si="127"/>
        <v/>
      </c>
      <c r="AN270" s="366" t="str">
        <f t="shared" si="128"/>
        <v/>
      </c>
      <c r="AO270" s="8" t="str">
        <f t="shared" si="123"/>
        <v/>
      </c>
      <c r="AP270" s="8" t="str">
        <f t="shared" si="124"/>
        <v/>
      </c>
      <c r="AQ270" s="8">
        <f t="shared" si="125"/>
        <v>0</v>
      </c>
      <c r="AR270" s="8" t="str">
        <f t="shared" si="129"/>
        <v/>
      </c>
      <c r="AS270" s="8">
        <f t="shared" si="126"/>
        <v>0</v>
      </c>
      <c r="AT270" s="8" t="str">
        <f t="shared" si="130"/>
        <v/>
      </c>
      <c r="AU270" s="8" t="str">
        <f t="shared" si="131"/>
        <v>0</v>
      </c>
      <c r="AV270" s="8" t="str">
        <f t="shared" si="132"/>
        <v>0</v>
      </c>
      <c r="AW270" s="8" t="str">
        <f t="shared" si="133"/>
        <v/>
      </c>
      <c r="BH270" s="434">
        <v>30</v>
      </c>
      <c r="BM270" s="230">
        <v>8</v>
      </c>
      <c r="BN270" s="436">
        <f t="shared" si="119"/>
        <v>0</v>
      </c>
      <c r="BO270" s="436">
        <f t="shared" si="119"/>
        <v>0</v>
      </c>
      <c r="BP270" s="474"/>
      <c r="BQ270" s="474"/>
      <c r="BR270" s="375">
        <f t="shared" si="134"/>
        <v>0</v>
      </c>
      <c r="BS270" s="405"/>
      <c r="BT270" s="474"/>
      <c r="BU270" s="375">
        <f t="shared" si="135"/>
        <v>0</v>
      </c>
      <c r="BV270" s="474"/>
      <c r="BW270" s="474"/>
      <c r="BX270" s="375">
        <f t="shared" si="136"/>
        <v>0</v>
      </c>
      <c r="BY270" s="474"/>
      <c r="BZ270" s="474"/>
      <c r="CA270" s="375">
        <f t="shared" si="137"/>
        <v>0</v>
      </c>
      <c r="CB270" s="474"/>
      <c r="CC270" s="474"/>
      <c r="CD270" s="375">
        <f t="shared" si="138"/>
        <v>0</v>
      </c>
      <c r="CE270" s="474"/>
      <c r="CF270" s="474"/>
      <c r="CG270" s="375">
        <f t="shared" si="139"/>
        <v>0</v>
      </c>
    </row>
    <row r="271" spans="34:85" ht="16.5" thickBot="1">
      <c r="AH271" s="441"/>
      <c r="AI271" s="404"/>
      <c r="AJ271" s="444"/>
      <c r="AK271" s="363"/>
      <c r="AL271" s="364"/>
      <c r="AM271" s="365" t="str">
        <f t="shared" si="127"/>
        <v/>
      </c>
      <c r="AN271" s="366" t="str">
        <f t="shared" si="128"/>
        <v/>
      </c>
      <c r="AO271" s="8" t="str">
        <f t="shared" si="123"/>
        <v/>
      </c>
      <c r="AP271" s="8" t="str">
        <f t="shared" si="124"/>
        <v/>
      </c>
      <c r="AQ271" s="8">
        <f t="shared" si="125"/>
        <v>0</v>
      </c>
      <c r="AR271" s="8" t="str">
        <f t="shared" si="129"/>
        <v/>
      </c>
      <c r="AS271" s="8">
        <f t="shared" si="126"/>
        <v>0</v>
      </c>
      <c r="AT271" s="8" t="str">
        <f t="shared" si="130"/>
        <v/>
      </c>
      <c r="AU271" s="8" t="str">
        <f t="shared" si="131"/>
        <v>0</v>
      </c>
      <c r="AV271" s="8" t="str">
        <f t="shared" si="132"/>
        <v>0</v>
      </c>
      <c r="AW271" s="8" t="str">
        <f t="shared" si="133"/>
        <v/>
      </c>
      <c r="BH271" s="434">
        <v>31</v>
      </c>
      <c r="BM271" s="230">
        <v>9</v>
      </c>
      <c r="BN271" s="436">
        <f t="shared" si="119"/>
        <v>0</v>
      </c>
      <c r="BO271" s="436">
        <f t="shared" si="119"/>
        <v>0</v>
      </c>
      <c r="BP271" s="474"/>
      <c r="BQ271" s="474"/>
      <c r="BR271" s="375">
        <f t="shared" si="134"/>
        <v>0</v>
      </c>
      <c r="BS271" s="405"/>
      <c r="BT271" s="474"/>
      <c r="BU271" s="375">
        <f t="shared" si="135"/>
        <v>0</v>
      </c>
      <c r="BV271" s="474"/>
      <c r="BW271" s="474"/>
      <c r="BX271" s="375">
        <f t="shared" si="136"/>
        <v>0</v>
      </c>
      <c r="BY271" s="474"/>
      <c r="BZ271" s="474"/>
      <c r="CA271" s="375">
        <f t="shared" si="137"/>
        <v>0</v>
      </c>
      <c r="CB271" s="474"/>
      <c r="CC271" s="474"/>
      <c r="CD271" s="375">
        <f t="shared" si="138"/>
        <v>0</v>
      </c>
      <c r="CE271" s="474"/>
      <c r="CF271" s="474"/>
      <c r="CG271" s="375">
        <f t="shared" si="139"/>
        <v>0</v>
      </c>
    </row>
    <row r="272" spans="34:85" ht="16.5" customHeight="1" thickBot="1">
      <c r="AH272" s="441"/>
      <c r="AI272" s="404"/>
      <c r="AJ272" s="444"/>
      <c r="AK272" s="363"/>
      <c r="AL272" s="364"/>
      <c r="AM272" s="365" t="str">
        <f t="shared" si="127"/>
        <v/>
      </c>
      <c r="AN272" s="366" t="str">
        <f t="shared" si="128"/>
        <v/>
      </c>
      <c r="AO272" s="8" t="str">
        <f t="shared" si="123"/>
        <v/>
      </c>
      <c r="AP272" s="8" t="str">
        <f t="shared" si="124"/>
        <v/>
      </c>
      <c r="AQ272" s="8">
        <f t="shared" si="125"/>
        <v>0</v>
      </c>
      <c r="AR272" s="8" t="str">
        <f t="shared" si="129"/>
        <v/>
      </c>
      <c r="AS272" s="8">
        <f t="shared" si="126"/>
        <v>0</v>
      </c>
      <c r="AT272" s="8" t="str">
        <f t="shared" si="130"/>
        <v/>
      </c>
      <c r="AU272" s="8" t="str">
        <f t="shared" si="131"/>
        <v>0</v>
      </c>
      <c r="AV272" s="8" t="str">
        <f t="shared" si="132"/>
        <v>0</v>
      </c>
      <c r="AW272" s="8" t="str">
        <f t="shared" si="133"/>
        <v/>
      </c>
      <c r="BH272" s="434">
        <v>31</v>
      </c>
      <c r="BM272" s="230">
        <v>1</v>
      </c>
      <c r="BN272" s="374">
        <f t="shared" si="119"/>
        <v>0</v>
      </c>
      <c r="BO272" s="374">
        <f t="shared" si="119"/>
        <v>0</v>
      </c>
      <c r="BP272" s="374"/>
      <c r="BQ272" s="374"/>
      <c r="BR272" s="375">
        <f t="shared" si="134"/>
        <v>0</v>
      </c>
      <c r="BS272" s="376"/>
      <c r="BT272" s="374"/>
      <c r="BU272" s="375">
        <f t="shared" si="135"/>
        <v>0</v>
      </c>
      <c r="BV272" s="374"/>
      <c r="BW272" s="374"/>
      <c r="BX272" s="375">
        <f t="shared" si="136"/>
        <v>0</v>
      </c>
      <c r="BY272" s="374"/>
      <c r="BZ272" s="374"/>
      <c r="CA272" s="375">
        <f t="shared" si="137"/>
        <v>0</v>
      </c>
      <c r="CB272" s="374"/>
      <c r="CC272" s="374"/>
      <c r="CD272" s="375">
        <f t="shared" si="138"/>
        <v>0</v>
      </c>
      <c r="CE272" s="374"/>
      <c r="CF272" s="374"/>
      <c r="CG272" s="375">
        <f t="shared" si="139"/>
        <v>0</v>
      </c>
    </row>
    <row r="273" spans="34:85" ht="16.5" customHeight="1" thickBot="1">
      <c r="AH273" s="442"/>
      <c r="AI273" s="404"/>
      <c r="AJ273" s="444"/>
      <c r="AK273" s="363"/>
      <c r="AL273" s="364"/>
      <c r="AM273" s="365" t="str">
        <f t="shared" si="127"/>
        <v/>
      </c>
      <c r="AN273" s="366" t="str">
        <f t="shared" si="128"/>
        <v/>
      </c>
      <c r="AO273" s="8" t="str">
        <f t="shared" si="123"/>
        <v/>
      </c>
      <c r="AP273" s="8" t="str">
        <f t="shared" si="124"/>
        <v/>
      </c>
      <c r="AQ273" s="8">
        <f t="shared" si="125"/>
        <v>0</v>
      </c>
      <c r="AR273" s="8" t="str">
        <f t="shared" si="129"/>
        <v/>
      </c>
      <c r="AS273" s="8">
        <f t="shared" si="126"/>
        <v>0</v>
      </c>
      <c r="AT273" s="8" t="str">
        <f t="shared" si="130"/>
        <v/>
      </c>
      <c r="AU273" s="8" t="str">
        <f t="shared" si="131"/>
        <v>0</v>
      </c>
      <c r="AV273" s="8" t="str">
        <f t="shared" si="132"/>
        <v>0</v>
      </c>
      <c r="AW273" s="8" t="str">
        <f t="shared" si="133"/>
        <v/>
      </c>
      <c r="BH273" s="434">
        <v>31</v>
      </c>
      <c r="BM273" s="230">
        <v>2</v>
      </c>
      <c r="BN273" s="374">
        <f t="shared" si="119"/>
        <v>0</v>
      </c>
      <c r="BO273" s="374">
        <f t="shared" si="119"/>
        <v>0</v>
      </c>
      <c r="BP273" s="374"/>
      <c r="BQ273" s="374"/>
      <c r="BR273" s="375">
        <f t="shared" si="134"/>
        <v>0</v>
      </c>
      <c r="BS273" s="376"/>
      <c r="BT273" s="374"/>
      <c r="BU273" s="375">
        <f t="shared" si="135"/>
        <v>0</v>
      </c>
      <c r="BV273" s="374"/>
      <c r="BW273" s="374"/>
      <c r="BX273" s="375">
        <f t="shared" si="136"/>
        <v>0</v>
      </c>
      <c r="BY273" s="374"/>
      <c r="BZ273" s="374"/>
      <c r="CA273" s="375">
        <f t="shared" si="137"/>
        <v>0</v>
      </c>
      <c r="CB273" s="374"/>
      <c r="CC273" s="374"/>
      <c r="CD273" s="375">
        <f t="shared" si="138"/>
        <v>0</v>
      </c>
      <c r="CE273" s="374"/>
      <c r="CF273" s="374"/>
      <c r="CG273" s="375">
        <f t="shared" si="139"/>
        <v>0</v>
      </c>
    </row>
    <row r="274" spans="34:85" ht="16.5" thickBot="1">
      <c r="AH274" s="441"/>
      <c r="AI274" s="404"/>
      <c r="AJ274" s="444"/>
      <c r="AK274" s="363"/>
      <c r="AL274" s="364"/>
      <c r="AM274" s="365" t="str">
        <f t="shared" si="127"/>
        <v/>
      </c>
      <c r="AN274" s="366" t="str">
        <f t="shared" si="128"/>
        <v/>
      </c>
      <c r="AO274" s="8" t="str">
        <f t="shared" si="123"/>
        <v/>
      </c>
      <c r="AP274" s="8" t="str">
        <f t="shared" si="124"/>
        <v/>
      </c>
      <c r="AQ274" s="8">
        <f t="shared" si="125"/>
        <v>0</v>
      </c>
      <c r="AR274" s="8" t="str">
        <f t="shared" si="129"/>
        <v/>
      </c>
      <c r="AS274" s="8">
        <f t="shared" si="126"/>
        <v>0</v>
      </c>
      <c r="AT274" s="8" t="str">
        <f t="shared" si="130"/>
        <v/>
      </c>
      <c r="AU274" s="8" t="str">
        <f t="shared" si="131"/>
        <v>0</v>
      </c>
      <c r="AV274" s="8" t="str">
        <f t="shared" si="132"/>
        <v>0</v>
      </c>
      <c r="AW274" s="8" t="str">
        <f t="shared" si="133"/>
        <v/>
      </c>
      <c r="BH274" s="434">
        <v>31</v>
      </c>
      <c r="BM274" s="230">
        <v>3</v>
      </c>
      <c r="BN274" s="374">
        <f t="shared" si="119"/>
        <v>0</v>
      </c>
      <c r="BO274" s="374">
        <f t="shared" si="119"/>
        <v>0</v>
      </c>
      <c r="BP274" s="374"/>
      <c r="BQ274" s="374"/>
      <c r="BR274" s="375">
        <f t="shared" si="134"/>
        <v>0</v>
      </c>
      <c r="BS274" s="376"/>
      <c r="BT274" s="374"/>
      <c r="BU274" s="375">
        <f t="shared" si="135"/>
        <v>0</v>
      </c>
      <c r="BV274" s="374"/>
      <c r="BW274" s="374"/>
      <c r="BX274" s="375">
        <f t="shared" si="136"/>
        <v>0</v>
      </c>
      <c r="BY274" s="374"/>
      <c r="BZ274" s="374"/>
      <c r="CA274" s="375">
        <f t="shared" si="137"/>
        <v>0</v>
      </c>
      <c r="CB274" s="374"/>
      <c r="CC274" s="374"/>
      <c r="CD274" s="375">
        <f t="shared" si="138"/>
        <v>0</v>
      </c>
      <c r="CE274" s="374"/>
      <c r="CF274" s="374"/>
      <c r="CG274" s="375">
        <f t="shared" si="139"/>
        <v>0</v>
      </c>
    </row>
    <row r="275" spans="34:85" ht="16.5" thickBot="1">
      <c r="AH275" s="441"/>
      <c r="AI275" s="404"/>
      <c r="AJ275" s="444"/>
      <c r="AK275" s="363"/>
      <c r="AL275" s="364"/>
      <c r="AM275" s="365" t="str">
        <f t="shared" si="127"/>
        <v/>
      </c>
      <c r="AN275" s="366" t="str">
        <f t="shared" si="128"/>
        <v/>
      </c>
      <c r="AO275" s="8" t="str">
        <f t="shared" si="123"/>
        <v/>
      </c>
      <c r="AP275" s="8" t="str">
        <f t="shared" si="124"/>
        <v/>
      </c>
      <c r="AQ275" s="8">
        <f t="shared" si="125"/>
        <v>0</v>
      </c>
      <c r="AR275" s="8" t="str">
        <f t="shared" si="129"/>
        <v/>
      </c>
      <c r="AS275" s="8">
        <f t="shared" si="126"/>
        <v>0</v>
      </c>
      <c r="AT275" s="8" t="str">
        <f t="shared" si="130"/>
        <v/>
      </c>
      <c r="AU275" s="8" t="str">
        <f t="shared" si="131"/>
        <v>0</v>
      </c>
      <c r="AV275" s="8" t="str">
        <f t="shared" si="132"/>
        <v>0</v>
      </c>
      <c r="AW275" s="8" t="str">
        <f t="shared" si="133"/>
        <v/>
      </c>
      <c r="BH275" s="434">
        <v>31</v>
      </c>
      <c r="BM275" s="230">
        <v>4</v>
      </c>
      <c r="BN275" s="374">
        <f t="shared" si="119"/>
        <v>0</v>
      </c>
      <c r="BO275" s="374">
        <f t="shared" si="119"/>
        <v>0</v>
      </c>
      <c r="BP275" s="374"/>
      <c r="BQ275" s="374"/>
      <c r="BR275" s="375">
        <f t="shared" si="134"/>
        <v>0</v>
      </c>
      <c r="BS275" s="376"/>
      <c r="BT275" s="374"/>
      <c r="BU275" s="375">
        <f t="shared" si="135"/>
        <v>0</v>
      </c>
      <c r="BV275" s="374"/>
      <c r="BW275" s="374"/>
      <c r="BX275" s="375">
        <f t="shared" si="136"/>
        <v>0</v>
      </c>
      <c r="BY275" s="374"/>
      <c r="BZ275" s="374"/>
      <c r="CA275" s="375">
        <f t="shared" si="137"/>
        <v>0</v>
      </c>
      <c r="CB275" s="374"/>
      <c r="CC275" s="374"/>
      <c r="CD275" s="375">
        <f t="shared" si="138"/>
        <v>0</v>
      </c>
      <c r="CE275" s="374"/>
      <c r="CF275" s="374"/>
      <c r="CG275" s="375">
        <f t="shared" si="139"/>
        <v>0</v>
      </c>
    </row>
    <row r="276" spans="34:85" ht="16.5" thickBot="1">
      <c r="AH276" s="441"/>
      <c r="AI276" s="404"/>
      <c r="AJ276" s="444"/>
      <c r="AK276" s="363"/>
      <c r="AL276" s="364"/>
      <c r="AM276" s="365" t="str">
        <f t="shared" si="127"/>
        <v/>
      </c>
      <c r="AN276" s="366" t="str">
        <f t="shared" si="128"/>
        <v/>
      </c>
      <c r="AO276" s="8" t="str">
        <f t="shared" si="123"/>
        <v/>
      </c>
      <c r="AP276" s="8" t="str">
        <f t="shared" si="124"/>
        <v/>
      </c>
      <c r="AQ276" s="8">
        <f t="shared" si="125"/>
        <v>0</v>
      </c>
      <c r="AR276" s="8" t="str">
        <f t="shared" si="129"/>
        <v/>
      </c>
      <c r="AS276" s="8">
        <f t="shared" si="126"/>
        <v>0</v>
      </c>
      <c r="AT276" s="8" t="str">
        <f t="shared" si="130"/>
        <v/>
      </c>
      <c r="AU276" s="8" t="str">
        <f t="shared" si="131"/>
        <v>0</v>
      </c>
      <c r="AV276" s="8" t="str">
        <f t="shared" si="132"/>
        <v>0</v>
      </c>
      <c r="AW276" s="8" t="str">
        <f t="shared" si="133"/>
        <v/>
      </c>
      <c r="BH276" s="434">
        <v>31</v>
      </c>
      <c r="BM276" s="230">
        <v>5</v>
      </c>
      <c r="BN276" s="374">
        <f t="shared" si="119"/>
        <v>0</v>
      </c>
      <c r="BO276" s="374">
        <f t="shared" si="119"/>
        <v>0</v>
      </c>
      <c r="BP276" s="374"/>
      <c r="BQ276" s="374"/>
      <c r="BR276" s="375">
        <f t="shared" si="134"/>
        <v>0</v>
      </c>
      <c r="BS276" s="376"/>
      <c r="BT276" s="374"/>
      <c r="BU276" s="375">
        <f t="shared" si="135"/>
        <v>0</v>
      </c>
      <c r="BV276" s="374"/>
      <c r="BW276" s="374"/>
      <c r="BX276" s="375">
        <f t="shared" si="136"/>
        <v>0</v>
      </c>
      <c r="BY276" s="374"/>
      <c r="BZ276" s="374"/>
      <c r="CA276" s="375">
        <f t="shared" si="137"/>
        <v>0</v>
      </c>
      <c r="CB276" s="374"/>
      <c r="CC276" s="374"/>
      <c r="CD276" s="375">
        <f t="shared" si="138"/>
        <v>0</v>
      </c>
      <c r="CE276" s="374"/>
      <c r="CF276" s="374"/>
      <c r="CG276" s="375">
        <f t="shared" si="139"/>
        <v>0</v>
      </c>
    </row>
    <row r="277" spans="34:85" ht="16.5" thickBot="1">
      <c r="AH277" s="441"/>
      <c r="AI277" s="404"/>
      <c r="AJ277" s="444"/>
      <c r="AK277" s="363"/>
      <c r="AL277" s="364"/>
      <c r="AM277" s="365" t="str">
        <f t="shared" si="127"/>
        <v/>
      </c>
      <c r="AN277" s="366" t="str">
        <f t="shared" si="128"/>
        <v/>
      </c>
      <c r="AO277" s="8" t="str">
        <f t="shared" si="123"/>
        <v/>
      </c>
      <c r="AP277" s="8" t="str">
        <f t="shared" si="124"/>
        <v/>
      </c>
      <c r="AQ277" s="8">
        <f t="shared" si="125"/>
        <v>0</v>
      </c>
      <c r="AR277" s="8" t="str">
        <f t="shared" si="129"/>
        <v/>
      </c>
      <c r="AS277" s="8">
        <f t="shared" si="126"/>
        <v>0</v>
      </c>
      <c r="AT277" s="8" t="str">
        <f t="shared" si="130"/>
        <v/>
      </c>
      <c r="AU277" s="8" t="str">
        <f t="shared" si="131"/>
        <v>0</v>
      </c>
      <c r="AV277" s="8" t="str">
        <f t="shared" si="132"/>
        <v>0</v>
      </c>
      <c r="AW277" s="8" t="str">
        <f t="shared" si="133"/>
        <v/>
      </c>
      <c r="BH277" s="434">
        <v>31</v>
      </c>
      <c r="BM277" s="230">
        <v>6</v>
      </c>
      <c r="BN277" s="374">
        <f t="shared" si="119"/>
        <v>0</v>
      </c>
      <c r="BO277" s="374">
        <f t="shared" si="119"/>
        <v>0</v>
      </c>
      <c r="BP277" s="374"/>
      <c r="BQ277" s="374"/>
      <c r="BR277" s="375">
        <f t="shared" si="134"/>
        <v>0</v>
      </c>
      <c r="BS277" s="376"/>
      <c r="BT277" s="374"/>
      <c r="BU277" s="375">
        <f t="shared" si="135"/>
        <v>0</v>
      </c>
      <c r="BV277" s="374"/>
      <c r="BW277" s="374"/>
      <c r="BX277" s="375">
        <f t="shared" si="136"/>
        <v>0</v>
      </c>
      <c r="BY277" s="374"/>
      <c r="BZ277" s="374"/>
      <c r="CA277" s="375">
        <f t="shared" si="137"/>
        <v>0</v>
      </c>
      <c r="CB277" s="374"/>
      <c r="CC277" s="374"/>
      <c r="CD277" s="375">
        <f t="shared" si="138"/>
        <v>0</v>
      </c>
      <c r="CE277" s="374"/>
      <c r="CF277" s="374"/>
      <c r="CG277" s="375">
        <f t="shared" si="139"/>
        <v>0</v>
      </c>
    </row>
    <row r="278" spans="34:85" ht="16.5" thickBot="1">
      <c r="AH278" s="441"/>
      <c r="AI278" s="404"/>
      <c r="AJ278" s="444"/>
      <c r="AK278" s="363"/>
      <c r="AL278" s="364"/>
      <c r="AM278" s="365" t="str">
        <f t="shared" si="127"/>
        <v/>
      </c>
      <c r="AN278" s="366" t="str">
        <f t="shared" si="128"/>
        <v/>
      </c>
      <c r="AO278" s="8" t="str">
        <f t="shared" si="123"/>
        <v/>
      </c>
      <c r="AP278" s="8" t="str">
        <f t="shared" si="124"/>
        <v/>
      </c>
      <c r="AQ278" s="8">
        <f t="shared" si="125"/>
        <v>0</v>
      </c>
      <c r="AR278" s="8" t="str">
        <f t="shared" si="129"/>
        <v/>
      </c>
      <c r="AS278" s="8">
        <f t="shared" si="126"/>
        <v>0</v>
      </c>
      <c r="AT278" s="8" t="str">
        <f t="shared" si="130"/>
        <v/>
      </c>
      <c r="AU278" s="8" t="str">
        <f t="shared" si="131"/>
        <v>0</v>
      </c>
      <c r="AV278" s="8" t="str">
        <f t="shared" si="132"/>
        <v>0</v>
      </c>
      <c r="AW278" s="8" t="str">
        <f t="shared" si="133"/>
        <v/>
      </c>
      <c r="BH278" s="434">
        <v>31</v>
      </c>
      <c r="BM278" s="230">
        <v>7</v>
      </c>
      <c r="BN278" s="374">
        <f t="shared" si="119"/>
        <v>0</v>
      </c>
      <c r="BO278" s="374">
        <f t="shared" si="119"/>
        <v>0</v>
      </c>
      <c r="BP278" s="374"/>
      <c r="BQ278" s="374"/>
      <c r="BR278" s="375">
        <f t="shared" si="134"/>
        <v>0</v>
      </c>
      <c r="BS278" s="376"/>
      <c r="BT278" s="374"/>
      <c r="BU278" s="375">
        <f t="shared" si="135"/>
        <v>0</v>
      </c>
      <c r="BV278" s="374"/>
      <c r="BW278" s="374"/>
      <c r="BX278" s="375">
        <f t="shared" si="136"/>
        <v>0</v>
      </c>
      <c r="BY278" s="374"/>
      <c r="BZ278" s="374"/>
      <c r="CA278" s="375">
        <f t="shared" si="137"/>
        <v>0</v>
      </c>
      <c r="CB278" s="374"/>
      <c r="CC278" s="374"/>
      <c r="CD278" s="375">
        <f t="shared" si="138"/>
        <v>0</v>
      </c>
      <c r="CE278" s="374"/>
      <c r="CF278" s="374"/>
      <c r="CG278" s="375">
        <f t="shared" si="139"/>
        <v>0</v>
      </c>
    </row>
    <row r="279" spans="34:85" ht="16.5" thickBot="1">
      <c r="AH279" s="441"/>
      <c r="AI279" s="404"/>
      <c r="AJ279" s="444"/>
      <c r="AK279" s="363"/>
      <c r="AL279" s="364"/>
      <c r="AM279" s="365" t="str">
        <f t="shared" si="127"/>
        <v/>
      </c>
      <c r="AN279" s="366" t="str">
        <f t="shared" si="128"/>
        <v/>
      </c>
      <c r="AO279" s="8" t="str">
        <f t="shared" si="123"/>
        <v/>
      </c>
      <c r="AP279" s="8" t="str">
        <f t="shared" si="124"/>
        <v/>
      </c>
      <c r="AQ279" s="8">
        <f t="shared" si="125"/>
        <v>0</v>
      </c>
      <c r="AR279" s="8" t="str">
        <f t="shared" si="129"/>
        <v/>
      </c>
      <c r="AS279" s="8">
        <f t="shared" si="126"/>
        <v>0</v>
      </c>
      <c r="AT279" s="8" t="str">
        <f t="shared" si="130"/>
        <v/>
      </c>
      <c r="AU279" s="8" t="str">
        <f t="shared" si="131"/>
        <v>0</v>
      </c>
      <c r="AV279" s="8" t="str">
        <f t="shared" si="132"/>
        <v>0</v>
      </c>
      <c r="AW279" s="8" t="str">
        <f t="shared" si="133"/>
        <v/>
      </c>
      <c r="BH279" s="434">
        <v>31</v>
      </c>
      <c r="BM279" s="230">
        <v>8</v>
      </c>
      <c r="BN279" s="374">
        <f t="shared" si="119"/>
        <v>0</v>
      </c>
      <c r="BO279" s="374">
        <f t="shared" si="119"/>
        <v>0</v>
      </c>
      <c r="BP279" s="374"/>
      <c r="BQ279" s="374"/>
      <c r="BR279" s="375">
        <f t="shared" si="134"/>
        <v>0</v>
      </c>
      <c r="BS279" s="376"/>
      <c r="BT279" s="374"/>
      <c r="BU279" s="375">
        <f t="shared" si="135"/>
        <v>0</v>
      </c>
      <c r="BV279" s="374"/>
      <c r="BW279" s="374"/>
      <c r="BX279" s="375">
        <f t="shared" si="136"/>
        <v>0</v>
      </c>
      <c r="BY279" s="374"/>
      <c r="BZ279" s="374"/>
      <c r="CA279" s="375">
        <f t="shared" si="137"/>
        <v>0</v>
      </c>
      <c r="CB279" s="374"/>
      <c r="CC279" s="374"/>
      <c r="CD279" s="375">
        <f t="shared" si="138"/>
        <v>0</v>
      </c>
      <c r="CE279" s="374"/>
      <c r="CF279" s="374"/>
      <c r="CG279" s="375">
        <f t="shared" si="139"/>
        <v>0</v>
      </c>
    </row>
    <row r="280" spans="34:85" ht="16.5" thickBot="1">
      <c r="AH280" s="441"/>
      <c r="AI280" s="404"/>
      <c r="AJ280" s="444"/>
      <c r="AK280" s="363"/>
      <c r="AL280" s="364"/>
      <c r="AM280" s="365" t="str">
        <f t="shared" si="127"/>
        <v/>
      </c>
      <c r="AN280" s="366" t="str">
        <f t="shared" si="128"/>
        <v/>
      </c>
      <c r="AO280" s="8" t="str">
        <f t="shared" si="123"/>
        <v/>
      </c>
      <c r="AP280" s="8" t="str">
        <f t="shared" si="124"/>
        <v/>
      </c>
      <c r="AQ280" s="8">
        <f t="shared" si="125"/>
        <v>0</v>
      </c>
      <c r="AR280" s="8" t="str">
        <f t="shared" si="129"/>
        <v/>
      </c>
      <c r="AS280" s="8">
        <f t="shared" si="126"/>
        <v>0</v>
      </c>
      <c r="AT280" s="8" t="str">
        <f t="shared" si="130"/>
        <v/>
      </c>
      <c r="AU280" s="8" t="str">
        <f t="shared" si="131"/>
        <v>0</v>
      </c>
      <c r="AV280" s="8" t="str">
        <f t="shared" si="132"/>
        <v>0</v>
      </c>
      <c r="AW280" s="8" t="str">
        <f t="shared" si="133"/>
        <v/>
      </c>
      <c r="BH280" s="434">
        <v>32</v>
      </c>
      <c r="BM280" s="230">
        <v>9</v>
      </c>
      <c r="BN280" s="374">
        <f t="shared" si="119"/>
        <v>0</v>
      </c>
      <c r="BO280" s="374">
        <f t="shared" si="119"/>
        <v>0</v>
      </c>
      <c r="BP280" s="374"/>
      <c r="BQ280" s="374"/>
      <c r="BR280" s="375">
        <f t="shared" si="134"/>
        <v>0</v>
      </c>
      <c r="BS280" s="376"/>
      <c r="BT280" s="374"/>
      <c r="BU280" s="375">
        <f t="shared" si="135"/>
        <v>0</v>
      </c>
      <c r="BV280" s="374"/>
      <c r="BW280" s="374"/>
      <c r="BX280" s="375">
        <f t="shared" si="136"/>
        <v>0</v>
      </c>
      <c r="BY280" s="374"/>
      <c r="BZ280" s="374"/>
      <c r="CA280" s="375">
        <f t="shared" si="137"/>
        <v>0</v>
      </c>
      <c r="CB280" s="374"/>
      <c r="CC280" s="374"/>
      <c r="CD280" s="375">
        <f t="shared" si="138"/>
        <v>0</v>
      </c>
      <c r="CE280" s="374"/>
      <c r="CF280" s="374"/>
      <c r="CG280" s="375">
        <f t="shared" si="139"/>
        <v>0</v>
      </c>
    </row>
    <row r="281" spans="34:85" ht="16.5" customHeight="1" thickBot="1">
      <c r="AH281" s="441"/>
      <c r="AI281" s="404"/>
      <c r="AJ281" s="444"/>
      <c r="AK281" s="363"/>
      <c r="AL281" s="364"/>
      <c r="AM281" s="365" t="str">
        <f t="shared" si="127"/>
        <v/>
      </c>
      <c r="AN281" s="366" t="str">
        <f t="shared" si="128"/>
        <v/>
      </c>
      <c r="AO281" s="8" t="str">
        <f t="shared" si="123"/>
        <v/>
      </c>
      <c r="AP281" s="8" t="str">
        <f t="shared" si="124"/>
        <v/>
      </c>
      <c r="AQ281" s="8">
        <f t="shared" si="125"/>
        <v>0</v>
      </c>
      <c r="AR281" s="8" t="str">
        <f t="shared" si="129"/>
        <v/>
      </c>
      <c r="AS281" s="8">
        <f t="shared" si="126"/>
        <v>0</v>
      </c>
      <c r="AT281" s="8" t="str">
        <f t="shared" si="130"/>
        <v/>
      </c>
      <c r="AU281" s="8" t="str">
        <f t="shared" si="131"/>
        <v>0</v>
      </c>
      <c r="AV281" s="8" t="str">
        <f t="shared" si="132"/>
        <v>0</v>
      </c>
      <c r="AW281" s="8" t="str">
        <f t="shared" si="133"/>
        <v/>
      </c>
      <c r="BH281" s="434">
        <v>32</v>
      </c>
      <c r="BM281" s="230">
        <v>1</v>
      </c>
      <c r="BN281" s="436">
        <f t="shared" si="119"/>
        <v>0</v>
      </c>
      <c r="BO281" s="436">
        <f t="shared" si="119"/>
        <v>0</v>
      </c>
      <c r="BP281" s="474"/>
      <c r="BQ281" s="474"/>
      <c r="BR281" s="375">
        <f t="shared" si="134"/>
        <v>0</v>
      </c>
      <c r="BS281" s="405"/>
      <c r="BT281" s="474"/>
      <c r="BU281" s="375">
        <f t="shared" si="135"/>
        <v>0</v>
      </c>
      <c r="BV281" s="474"/>
      <c r="BW281" s="474"/>
      <c r="BX281" s="375">
        <f t="shared" si="136"/>
        <v>0</v>
      </c>
      <c r="BY281" s="474"/>
      <c r="BZ281" s="474"/>
      <c r="CA281" s="375">
        <f t="shared" si="137"/>
        <v>0</v>
      </c>
      <c r="CB281" s="474"/>
      <c r="CC281" s="474"/>
      <c r="CD281" s="375">
        <f t="shared" si="138"/>
        <v>0</v>
      </c>
      <c r="CE281" s="474"/>
      <c r="CF281" s="474"/>
      <c r="CG281" s="375">
        <f t="shared" si="139"/>
        <v>0</v>
      </c>
    </row>
    <row r="282" spans="34:85" ht="16.5" customHeight="1" thickBot="1">
      <c r="AH282" s="441"/>
      <c r="AI282" s="404"/>
      <c r="AJ282" s="444"/>
      <c r="AK282" s="363"/>
      <c r="AL282" s="364"/>
      <c r="AM282" s="365" t="str">
        <f t="shared" si="127"/>
        <v/>
      </c>
      <c r="AN282" s="366" t="str">
        <f t="shared" si="128"/>
        <v/>
      </c>
      <c r="AO282" s="8" t="str">
        <f t="shared" si="123"/>
        <v/>
      </c>
      <c r="AP282" s="8" t="str">
        <f t="shared" si="124"/>
        <v/>
      </c>
      <c r="AQ282" s="8">
        <f t="shared" si="125"/>
        <v>0</v>
      </c>
      <c r="AR282" s="8" t="str">
        <f t="shared" si="129"/>
        <v/>
      </c>
      <c r="AS282" s="8">
        <f t="shared" si="126"/>
        <v>0</v>
      </c>
      <c r="AT282" s="8" t="str">
        <f t="shared" si="130"/>
        <v/>
      </c>
      <c r="AU282" s="8" t="str">
        <f t="shared" si="131"/>
        <v>0</v>
      </c>
      <c r="AV282" s="8" t="str">
        <f t="shared" si="132"/>
        <v>0</v>
      </c>
      <c r="AW282" s="8" t="str">
        <f t="shared" si="133"/>
        <v/>
      </c>
      <c r="BH282" s="434">
        <v>32</v>
      </c>
      <c r="BM282" s="230">
        <v>2</v>
      </c>
      <c r="BN282" s="436">
        <f t="shared" si="119"/>
        <v>0</v>
      </c>
      <c r="BO282" s="436">
        <f t="shared" si="119"/>
        <v>0</v>
      </c>
      <c r="BP282" s="474"/>
      <c r="BQ282" s="474"/>
      <c r="BR282" s="375">
        <f t="shared" si="134"/>
        <v>0</v>
      </c>
      <c r="BS282" s="405"/>
      <c r="BT282" s="474"/>
      <c r="BU282" s="375">
        <f t="shared" si="135"/>
        <v>0</v>
      </c>
      <c r="BV282" s="474"/>
      <c r="BW282" s="474"/>
      <c r="BX282" s="375">
        <f t="shared" si="136"/>
        <v>0</v>
      </c>
      <c r="BY282" s="474"/>
      <c r="BZ282" s="474"/>
      <c r="CA282" s="375">
        <f t="shared" si="137"/>
        <v>0</v>
      </c>
      <c r="CB282" s="474"/>
      <c r="CC282" s="474"/>
      <c r="CD282" s="375">
        <f t="shared" si="138"/>
        <v>0</v>
      </c>
      <c r="CE282" s="474"/>
      <c r="CF282" s="474"/>
      <c r="CG282" s="375">
        <f t="shared" si="139"/>
        <v>0</v>
      </c>
    </row>
    <row r="283" spans="34:85" ht="16.5" thickBot="1">
      <c r="AH283" s="441"/>
      <c r="AI283" s="404"/>
      <c r="AJ283" s="444"/>
      <c r="AK283" s="363"/>
      <c r="AL283" s="364"/>
      <c r="AM283" s="365" t="str">
        <f t="shared" si="127"/>
        <v/>
      </c>
      <c r="AN283" s="366" t="str">
        <f t="shared" si="128"/>
        <v/>
      </c>
      <c r="AO283" s="8" t="str">
        <f t="shared" si="123"/>
        <v/>
      </c>
      <c r="AP283" s="8" t="str">
        <f t="shared" si="124"/>
        <v/>
      </c>
      <c r="AQ283" s="8">
        <f t="shared" si="125"/>
        <v>0</v>
      </c>
      <c r="AR283" s="8" t="str">
        <f t="shared" si="129"/>
        <v/>
      </c>
      <c r="AS283" s="8">
        <f t="shared" si="126"/>
        <v>0</v>
      </c>
      <c r="AT283" s="8" t="str">
        <f t="shared" si="130"/>
        <v/>
      </c>
      <c r="AU283" s="8" t="str">
        <f t="shared" si="131"/>
        <v>0</v>
      </c>
      <c r="AV283" s="8" t="str">
        <f t="shared" si="132"/>
        <v>0</v>
      </c>
      <c r="AW283" s="8" t="str">
        <f t="shared" si="133"/>
        <v/>
      </c>
      <c r="BH283" s="434">
        <v>32</v>
      </c>
      <c r="BM283" s="230">
        <v>3</v>
      </c>
      <c r="BN283" s="436">
        <f t="shared" si="119"/>
        <v>0</v>
      </c>
      <c r="BO283" s="436">
        <f t="shared" si="119"/>
        <v>0</v>
      </c>
      <c r="BP283" s="474"/>
      <c r="BQ283" s="474"/>
      <c r="BR283" s="375">
        <f t="shared" si="134"/>
        <v>0</v>
      </c>
      <c r="BS283" s="405"/>
      <c r="BT283" s="474"/>
      <c r="BU283" s="375">
        <f t="shared" si="135"/>
        <v>0</v>
      </c>
      <c r="BV283" s="474"/>
      <c r="BW283" s="474"/>
      <c r="BX283" s="375">
        <f t="shared" si="136"/>
        <v>0</v>
      </c>
      <c r="BY283" s="474"/>
      <c r="BZ283" s="474"/>
      <c r="CA283" s="375">
        <f t="shared" si="137"/>
        <v>0</v>
      </c>
      <c r="CB283" s="474"/>
      <c r="CC283" s="474"/>
      <c r="CD283" s="375">
        <f t="shared" si="138"/>
        <v>0</v>
      </c>
      <c r="CE283" s="474"/>
      <c r="CF283" s="474"/>
      <c r="CG283" s="375">
        <f t="shared" si="139"/>
        <v>0</v>
      </c>
    </row>
    <row r="284" spans="34:85" ht="16.5" thickBot="1">
      <c r="AH284" s="441"/>
      <c r="AI284" s="404"/>
      <c r="AJ284" s="444"/>
      <c r="AK284" s="363"/>
      <c r="AL284" s="364"/>
      <c r="AM284" s="365" t="str">
        <f t="shared" si="127"/>
        <v/>
      </c>
      <c r="AN284" s="366" t="str">
        <f t="shared" si="128"/>
        <v/>
      </c>
      <c r="AO284" s="8" t="str">
        <f t="shared" si="123"/>
        <v/>
      </c>
      <c r="AP284" s="8" t="str">
        <f t="shared" si="124"/>
        <v/>
      </c>
      <c r="AQ284" s="8">
        <f t="shared" si="125"/>
        <v>0</v>
      </c>
      <c r="AR284" s="8" t="str">
        <f t="shared" si="129"/>
        <v/>
      </c>
      <c r="AS284" s="8">
        <f t="shared" si="126"/>
        <v>0</v>
      </c>
      <c r="AT284" s="8" t="str">
        <f t="shared" si="130"/>
        <v/>
      </c>
      <c r="AU284" s="8" t="str">
        <f t="shared" si="131"/>
        <v>0</v>
      </c>
      <c r="AV284" s="8" t="str">
        <f t="shared" si="132"/>
        <v>0</v>
      </c>
      <c r="AW284" s="8" t="str">
        <f t="shared" si="133"/>
        <v/>
      </c>
      <c r="BH284" s="434">
        <v>32</v>
      </c>
      <c r="BM284" s="230">
        <v>4</v>
      </c>
      <c r="BN284" s="436">
        <f t="shared" si="119"/>
        <v>0</v>
      </c>
      <c r="BO284" s="436">
        <f t="shared" si="119"/>
        <v>0</v>
      </c>
      <c r="BP284" s="474"/>
      <c r="BQ284" s="474"/>
      <c r="BR284" s="375">
        <f t="shared" si="134"/>
        <v>0</v>
      </c>
      <c r="BS284" s="405"/>
      <c r="BT284" s="474"/>
      <c r="BU284" s="375">
        <f t="shared" si="135"/>
        <v>0</v>
      </c>
      <c r="BV284" s="474"/>
      <c r="BW284" s="474"/>
      <c r="BX284" s="375">
        <f t="shared" si="136"/>
        <v>0</v>
      </c>
      <c r="BY284" s="474"/>
      <c r="BZ284" s="474"/>
      <c r="CA284" s="375">
        <f t="shared" si="137"/>
        <v>0</v>
      </c>
      <c r="CB284" s="474"/>
      <c r="CC284" s="474"/>
      <c r="CD284" s="375">
        <f t="shared" si="138"/>
        <v>0</v>
      </c>
      <c r="CE284" s="474"/>
      <c r="CF284" s="474"/>
      <c r="CG284" s="375">
        <f t="shared" si="139"/>
        <v>0</v>
      </c>
    </row>
    <row r="285" spans="34:85" ht="16.5" thickBot="1">
      <c r="AH285" s="441"/>
      <c r="AI285" s="404"/>
      <c r="AJ285" s="444"/>
      <c r="AK285" s="363"/>
      <c r="AL285" s="364"/>
      <c r="AM285" s="365" t="str">
        <f t="shared" si="127"/>
        <v/>
      </c>
      <c r="AN285" s="366" t="str">
        <f t="shared" si="128"/>
        <v/>
      </c>
      <c r="AO285" s="8" t="str">
        <f t="shared" si="123"/>
        <v/>
      </c>
      <c r="AP285" s="8" t="str">
        <f t="shared" si="124"/>
        <v/>
      </c>
      <c r="AQ285" s="8">
        <f t="shared" si="125"/>
        <v>0</v>
      </c>
      <c r="AR285" s="8" t="str">
        <f t="shared" si="129"/>
        <v/>
      </c>
      <c r="AS285" s="8">
        <f t="shared" si="126"/>
        <v>0</v>
      </c>
      <c r="AT285" s="8" t="str">
        <f t="shared" si="130"/>
        <v/>
      </c>
      <c r="AU285" s="8" t="str">
        <f t="shared" si="131"/>
        <v>0</v>
      </c>
      <c r="AV285" s="8" t="str">
        <f t="shared" si="132"/>
        <v>0</v>
      </c>
      <c r="AW285" s="8" t="str">
        <f t="shared" si="133"/>
        <v/>
      </c>
      <c r="BH285" s="434">
        <v>32</v>
      </c>
      <c r="BM285" s="230">
        <v>5</v>
      </c>
      <c r="BN285" s="436">
        <f t="shared" si="119"/>
        <v>0</v>
      </c>
      <c r="BO285" s="436">
        <f t="shared" si="119"/>
        <v>0</v>
      </c>
      <c r="BP285" s="474"/>
      <c r="BQ285" s="474"/>
      <c r="BR285" s="375">
        <f t="shared" si="134"/>
        <v>0</v>
      </c>
      <c r="BS285" s="405"/>
      <c r="BT285" s="474"/>
      <c r="BU285" s="375">
        <f t="shared" si="135"/>
        <v>0</v>
      </c>
      <c r="BV285" s="474"/>
      <c r="BW285" s="474"/>
      <c r="BX285" s="375">
        <f t="shared" si="136"/>
        <v>0</v>
      </c>
      <c r="BY285" s="474"/>
      <c r="BZ285" s="474"/>
      <c r="CA285" s="375">
        <f t="shared" si="137"/>
        <v>0</v>
      </c>
      <c r="CB285" s="474"/>
      <c r="CC285" s="474"/>
      <c r="CD285" s="375">
        <f t="shared" si="138"/>
        <v>0</v>
      </c>
      <c r="CE285" s="474"/>
      <c r="CF285" s="474"/>
      <c r="CG285" s="375">
        <f t="shared" si="139"/>
        <v>0</v>
      </c>
    </row>
    <row r="286" spans="34:85" ht="16.5" thickBot="1">
      <c r="AH286" s="441"/>
      <c r="AI286" s="404"/>
      <c r="AJ286" s="444"/>
      <c r="AK286" s="363"/>
      <c r="AL286" s="364"/>
      <c r="AM286" s="365" t="str">
        <f t="shared" si="127"/>
        <v/>
      </c>
      <c r="AN286" s="366" t="str">
        <f t="shared" si="128"/>
        <v/>
      </c>
      <c r="AO286" s="8" t="str">
        <f t="shared" si="123"/>
        <v/>
      </c>
      <c r="AP286" s="8" t="str">
        <f t="shared" si="124"/>
        <v/>
      </c>
      <c r="AQ286" s="8">
        <f t="shared" si="125"/>
        <v>0</v>
      </c>
      <c r="AR286" s="8" t="str">
        <f t="shared" si="129"/>
        <v/>
      </c>
      <c r="AS286" s="8">
        <f t="shared" si="126"/>
        <v>0</v>
      </c>
      <c r="AT286" s="8" t="str">
        <f t="shared" si="130"/>
        <v/>
      </c>
      <c r="AU286" s="8" t="str">
        <f t="shared" si="131"/>
        <v>0</v>
      </c>
      <c r="AV286" s="8" t="str">
        <f t="shared" si="132"/>
        <v>0</v>
      </c>
      <c r="AW286" s="8" t="str">
        <f t="shared" si="133"/>
        <v/>
      </c>
      <c r="BH286" s="434">
        <v>32</v>
      </c>
      <c r="BM286" s="230">
        <v>6</v>
      </c>
      <c r="BN286" s="436">
        <f t="shared" si="119"/>
        <v>0</v>
      </c>
      <c r="BO286" s="436">
        <f t="shared" si="119"/>
        <v>0</v>
      </c>
      <c r="BP286" s="474"/>
      <c r="BQ286" s="474"/>
      <c r="BR286" s="375">
        <f t="shared" si="134"/>
        <v>0</v>
      </c>
      <c r="BS286" s="405"/>
      <c r="BT286" s="474"/>
      <c r="BU286" s="375">
        <f t="shared" si="135"/>
        <v>0</v>
      </c>
      <c r="BV286" s="474"/>
      <c r="BW286" s="474"/>
      <c r="BX286" s="375">
        <f t="shared" si="136"/>
        <v>0</v>
      </c>
      <c r="BY286" s="474"/>
      <c r="BZ286" s="474"/>
      <c r="CA286" s="375">
        <f t="shared" si="137"/>
        <v>0</v>
      </c>
      <c r="CB286" s="474"/>
      <c r="CC286" s="474"/>
      <c r="CD286" s="375">
        <f t="shared" si="138"/>
        <v>0</v>
      </c>
      <c r="CE286" s="474"/>
      <c r="CF286" s="474"/>
      <c r="CG286" s="375">
        <f t="shared" si="139"/>
        <v>0</v>
      </c>
    </row>
    <row r="287" spans="34:85" ht="16.5" thickBot="1">
      <c r="AH287" s="441"/>
      <c r="AI287" s="404"/>
      <c r="AJ287" s="444"/>
      <c r="AK287" s="363"/>
      <c r="AL287" s="364"/>
      <c r="AM287" s="365" t="str">
        <f t="shared" si="127"/>
        <v/>
      </c>
      <c r="AN287" s="366" t="str">
        <f t="shared" si="128"/>
        <v/>
      </c>
      <c r="AO287" s="8" t="str">
        <f t="shared" si="123"/>
        <v/>
      </c>
      <c r="AP287" s="8" t="str">
        <f t="shared" si="124"/>
        <v/>
      </c>
      <c r="AQ287" s="8">
        <f t="shared" si="125"/>
        <v>0</v>
      </c>
      <c r="AR287" s="8" t="str">
        <f t="shared" si="129"/>
        <v/>
      </c>
      <c r="AS287" s="8">
        <f t="shared" si="126"/>
        <v>0</v>
      </c>
      <c r="AT287" s="8" t="str">
        <f t="shared" si="130"/>
        <v/>
      </c>
      <c r="AU287" s="8" t="str">
        <f t="shared" si="131"/>
        <v>0</v>
      </c>
      <c r="AV287" s="8" t="str">
        <f t="shared" si="132"/>
        <v>0</v>
      </c>
      <c r="AW287" s="8" t="str">
        <f t="shared" si="133"/>
        <v/>
      </c>
      <c r="BH287" s="434">
        <v>32</v>
      </c>
      <c r="BM287" s="230">
        <v>7</v>
      </c>
      <c r="BN287" s="436">
        <f t="shared" si="119"/>
        <v>0</v>
      </c>
      <c r="BO287" s="436">
        <f t="shared" si="119"/>
        <v>0</v>
      </c>
      <c r="BP287" s="474"/>
      <c r="BQ287" s="474"/>
      <c r="BR287" s="375">
        <f t="shared" si="134"/>
        <v>0</v>
      </c>
      <c r="BS287" s="405"/>
      <c r="BT287" s="474"/>
      <c r="BU287" s="375">
        <f t="shared" si="135"/>
        <v>0</v>
      </c>
      <c r="BV287" s="474"/>
      <c r="BW287" s="474"/>
      <c r="BX287" s="375">
        <f t="shared" si="136"/>
        <v>0</v>
      </c>
      <c r="BY287" s="474"/>
      <c r="BZ287" s="474"/>
      <c r="CA287" s="375">
        <f t="shared" si="137"/>
        <v>0</v>
      </c>
      <c r="CB287" s="474"/>
      <c r="CC287" s="474"/>
      <c r="CD287" s="375">
        <f t="shared" si="138"/>
        <v>0</v>
      </c>
      <c r="CE287" s="474"/>
      <c r="CF287" s="474"/>
      <c r="CG287" s="375">
        <f t="shared" si="139"/>
        <v>0</v>
      </c>
    </row>
    <row r="288" spans="34:85" ht="16.5" thickBot="1">
      <c r="AH288" s="441"/>
      <c r="AI288" s="404"/>
      <c r="AJ288" s="444"/>
      <c r="AK288" s="363"/>
      <c r="AL288" s="364"/>
      <c r="AM288" s="365" t="str">
        <f t="shared" si="127"/>
        <v/>
      </c>
      <c r="AN288" s="366" t="str">
        <f t="shared" si="128"/>
        <v/>
      </c>
      <c r="AO288" s="8" t="str">
        <f t="shared" si="123"/>
        <v/>
      </c>
      <c r="AP288" s="8" t="str">
        <f t="shared" si="124"/>
        <v/>
      </c>
      <c r="AQ288" s="8">
        <f t="shared" si="125"/>
        <v>0</v>
      </c>
      <c r="AR288" s="8" t="str">
        <f t="shared" si="129"/>
        <v/>
      </c>
      <c r="AS288" s="8">
        <f t="shared" si="126"/>
        <v>0</v>
      </c>
      <c r="AT288" s="8" t="str">
        <f t="shared" si="130"/>
        <v/>
      </c>
      <c r="AU288" s="8" t="str">
        <f t="shared" si="131"/>
        <v>0</v>
      </c>
      <c r="AV288" s="8" t="str">
        <f t="shared" si="132"/>
        <v>0</v>
      </c>
      <c r="AW288" s="8" t="str">
        <f t="shared" si="133"/>
        <v/>
      </c>
      <c r="BH288" s="434">
        <v>32</v>
      </c>
      <c r="BM288" s="230">
        <v>8</v>
      </c>
      <c r="BN288" s="436">
        <f t="shared" si="119"/>
        <v>0</v>
      </c>
      <c r="BO288" s="436">
        <f t="shared" si="119"/>
        <v>0</v>
      </c>
      <c r="BP288" s="474"/>
      <c r="BQ288" s="474"/>
      <c r="BR288" s="375">
        <f t="shared" si="134"/>
        <v>0</v>
      </c>
      <c r="BS288" s="405"/>
      <c r="BT288" s="474"/>
      <c r="BU288" s="375">
        <f t="shared" si="135"/>
        <v>0</v>
      </c>
      <c r="BV288" s="474"/>
      <c r="BW288" s="474"/>
      <c r="BX288" s="375">
        <f t="shared" si="136"/>
        <v>0</v>
      </c>
      <c r="BY288" s="474"/>
      <c r="BZ288" s="474"/>
      <c r="CA288" s="375">
        <f t="shared" si="137"/>
        <v>0</v>
      </c>
      <c r="CB288" s="474"/>
      <c r="CC288" s="474"/>
      <c r="CD288" s="375">
        <f t="shared" si="138"/>
        <v>0</v>
      </c>
      <c r="CE288" s="474"/>
      <c r="CF288" s="474"/>
      <c r="CG288" s="375">
        <f t="shared" si="139"/>
        <v>0</v>
      </c>
    </row>
    <row r="289" spans="34:85" ht="16.5" thickBot="1">
      <c r="AH289" s="441"/>
      <c r="AI289" s="404"/>
      <c r="AJ289" s="444"/>
      <c r="AK289" s="363"/>
      <c r="AL289" s="364"/>
      <c r="AM289" s="365" t="str">
        <f t="shared" si="127"/>
        <v/>
      </c>
      <c r="AN289" s="366" t="str">
        <f t="shared" si="128"/>
        <v/>
      </c>
      <c r="AO289" s="8" t="str">
        <f t="shared" si="123"/>
        <v/>
      </c>
      <c r="AP289" s="8" t="str">
        <f t="shared" si="124"/>
        <v/>
      </c>
      <c r="AQ289" s="8">
        <f t="shared" si="125"/>
        <v>0</v>
      </c>
      <c r="AR289" s="8" t="str">
        <f t="shared" si="129"/>
        <v/>
      </c>
      <c r="AS289" s="8">
        <f t="shared" si="126"/>
        <v>0</v>
      </c>
      <c r="AT289" s="8" t="str">
        <f t="shared" si="130"/>
        <v/>
      </c>
      <c r="AU289" s="8" t="str">
        <f t="shared" si="131"/>
        <v>0</v>
      </c>
      <c r="AV289" s="8" t="str">
        <f t="shared" si="132"/>
        <v>0</v>
      </c>
      <c r="AW289" s="8" t="str">
        <f t="shared" si="133"/>
        <v/>
      </c>
      <c r="BH289" s="434">
        <v>33</v>
      </c>
      <c r="BM289" s="230">
        <v>9</v>
      </c>
      <c r="BN289" s="436">
        <f t="shared" si="119"/>
        <v>0</v>
      </c>
      <c r="BO289" s="436">
        <f t="shared" si="119"/>
        <v>0</v>
      </c>
      <c r="BP289" s="474"/>
      <c r="BQ289" s="474"/>
      <c r="BR289" s="375">
        <f t="shared" si="134"/>
        <v>0</v>
      </c>
      <c r="BS289" s="405"/>
      <c r="BT289" s="474"/>
      <c r="BU289" s="375">
        <f t="shared" si="135"/>
        <v>0</v>
      </c>
      <c r="BV289" s="474"/>
      <c r="BW289" s="474"/>
      <c r="BX289" s="375">
        <f t="shared" si="136"/>
        <v>0</v>
      </c>
      <c r="BY289" s="474"/>
      <c r="BZ289" s="474"/>
      <c r="CA289" s="375">
        <f t="shared" si="137"/>
        <v>0</v>
      </c>
      <c r="CB289" s="474"/>
      <c r="CC289" s="474"/>
      <c r="CD289" s="375">
        <f t="shared" si="138"/>
        <v>0</v>
      </c>
      <c r="CE289" s="474"/>
      <c r="CF289" s="474"/>
      <c r="CG289" s="375">
        <f t="shared" si="139"/>
        <v>0</v>
      </c>
    </row>
    <row r="290" spans="34:85" ht="16.5" customHeight="1" thickBot="1">
      <c r="AH290" s="441"/>
      <c r="AI290" s="404"/>
      <c r="AJ290" s="444"/>
      <c r="AK290" s="363"/>
      <c r="AL290" s="364"/>
      <c r="AM290" s="365" t="str">
        <f t="shared" si="127"/>
        <v/>
      </c>
      <c r="AN290" s="366" t="str">
        <f t="shared" si="128"/>
        <v/>
      </c>
      <c r="AO290" s="8" t="str">
        <f t="shared" si="123"/>
        <v/>
      </c>
      <c r="AP290" s="8" t="str">
        <f t="shared" si="124"/>
        <v/>
      </c>
      <c r="AQ290" s="8">
        <f t="shared" si="125"/>
        <v>0</v>
      </c>
      <c r="AR290" s="8" t="str">
        <f t="shared" si="129"/>
        <v/>
      </c>
      <c r="AS290" s="8">
        <f t="shared" si="126"/>
        <v>0</v>
      </c>
      <c r="AT290" s="8" t="str">
        <f t="shared" si="130"/>
        <v/>
      </c>
      <c r="AU290" s="8" t="str">
        <f t="shared" si="131"/>
        <v>0</v>
      </c>
      <c r="AV290" s="8" t="str">
        <f t="shared" si="132"/>
        <v>0</v>
      </c>
      <c r="AW290" s="8" t="str">
        <f t="shared" si="133"/>
        <v/>
      </c>
      <c r="BH290" s="434">
        <v>33</v>
      </c>
      <c r="BM290" s="230">
        <v>1</v>
      </c>
      <c r="BN290" s="374">
        <f t="shared" si="119"/>
        <v>0</v>
      </c>
      <c r="BO290" s="374">
        <f t="shared" si="119"/>
        <v>0</v>
      </c>
      <c r="BP290" s="374"/>
      <c r="BQ290" s="374"/>
      <c r="BR290" s="375">
        <f t="shared" si="134"/>
        <v>0</v>
      </c>
      <c r="BS290" s="376"/>
      <c r="BT290" s="374"/>
      <c r="BU290" s="375">
        <f t="shared" si="135"/>
        <v>0</v>
      </c>
      <c r="BV290" s="374"/>
      <c r="BW290" s="374"/>
      <c r="BX290" s="375">
        <f t="shared" si="136"/>
        <v>0</v>
      </c>
      <c r="BY290" s="374"/>
      <c r="BZ290" s="374"/>
      <c r="CA290" s="375">
        <f t="shared" si="137"/>
        <v>0</v>
      </c>
      <c r="CB290" s="374"/>
      <c r="CC290" s="374"/>
      <c r="CD290" s="375">
        <f t="shared" si="138"/>
        <v>0</v>
      </c>
      <c r="CE290" s="374"/>
      <c r="CF290" s="374"/>
      <c r="CG290" s="375">
        <f t="shared" si="139"/>
        <v>0</v>
      </c>
    </row>
    <row r="291" spans="34:85" ht="16.5" customHeight="1" thickBot="1">
      <c r="AH291" s="441"/>
      <c r="AI291" s="404"/>
      <c r="AJ291" s="444"/>
      <c r="AK291" s="363"/>
      <c r="AL291" s="364"/>
      <c r="AM291" s="365" t="str">
        <f t="shared" si="127"/>
        <v/>
      </c>
      <c r="AN291" s="366" t="str">
        <f t="shared" si="128"/>
        <v/>
      </c>
      <c r="AO291" s="8" t="str">
        <f t="shared" si="123"/>
        <v/>
      </c>
      <c r="AP291" s="8" t="str">
        <f t="shared" si="124"/>
        <v/>
      </c>
      <c r="AQ291" s="8">
        <f t="shared" si="125"/>
        <v>0</v>
      </c>
      <c r="AR291" s="8" t="str">
        <f t="shared" si="129"/>
        <v/>
      </c>
      <c r="AS291" s="8">
        <f t="shared" si="126"/>
        <v>0</v>
      </c>
      <c r="AT291" s="8" t="str">
        <f t="shared" si="130"/>
        <v/>
      </c>
      <c r="AU291" s="8" t="str">
        <f t="shared" si="131"/>
        <v>0</v>
      </c>
      <c r="AV291" s="8" t="str">
        <f t="shared" si="132"/>
        <v>0</v>
      </c>
      <c r="AW291" s="8" t="str">
        <f t="shared" si="133"/>
        <v/>
      </c>
      <c r="BH291" s="434">
        <v>33</v>
      </c>
      <c r="BK291" s="446"/>
      <c r="BM291" s="230">
        <v>2</v>
      </c>
      <c r="BN291" s="374">
        <f t="shared" si="119"/>
        <v>0</v>
      </c>
      <c r="BO291" s="374">
        <f t="shared" si="119"/>
        <v>0</v>
      </c>
      <c r="BP291" s="374"/>
      <c r="BQ291" s="374"/>
      <c r="BR291" s="375">
        <f t="shared" si="134"/>
        <v>0</v>
      </c>
      <c r="BS291" s="376"/>
      <c r="BT291" s="374"/>
      <c r="BU291" s="375">
        <f t="shared" si="135"/>
        <v>0</v>
      </c>
      <c r="BV291" s="374"/>
      <c r="BW291" s="374"/>
      <c r="BX291" s="375">
        <f t="shared" si="136"/>
        <v>0</v>
      </c>
      <c r="BY291" s="374"/>
      <c r="BZ291" s="374"/>
      <c r="CA291" s="375">
        <f t="shared" si="137"/>
        <v>0</v>
      </c>
      <c r="CB291" s="374"/>
      <c r="CC291" s="374"/>
      <c r="CD291" s="375">
        <f t="shared" si="138"/>
        <v>0</v>
      </c>
      <c r="CE291" s="374"/>
      <c r="CF291" s="374"/>
      <c r="CG291" s="375">
        <f t="shared" si="139"/>
        <v>0</v>
      </c>
    </row>
    <row r="292" spans="34:85" ht="16.5" thickBot="1">
      <c r="AH292" s="441"/>
      <c r="AI292" s="404"/>
      <c r="AJ292" s="444"/>
      <c r="AK292" s="363"/>
      <c r="AL292" s="364"/>
      <c r="AM292" s="365" t="str">
        <f t="shared" si="127"/>
        <v/>
      </c>
      <c r="AN292" s="366" t="str">
        <f t="shared" si="128"/>
        <v/>
      </c>
      <c r="AO292" s="8" t="str">
        <f t="shared" si="123"/>
        <v/>
      </c>
      <c r="AP292" s="8" t="str">
        <f t="shared" si="124"/>
        <v/>
      </c>
      <c r="AQ292" s="8">
        <f t="shared" si="125"/>
        <v>0</v>
      </c>
      <c r="AR292" s="8" t="str">
        <f t="shared" si="129"/>
        <v/>
      </c>
      <c r="AS292" s="8">
        <f t="shared" si="126"/>
        <v>0</v>
      </c>
      <c r="AT292" s="8" t="str">
        <f t="shared" si="130"/>
        <v/>
      </c>
      <c r="AU292" s="8" t="str">
        <f t="shared" si="131"/>
        <v>0</v>
      </c>
      <c r="AV292" s="8" t="str">
        <f t="shared" si="132"/>
        <v>0</v>
      </c>
      <c r="AW292" s="8" t="str">
        <f t="shared" si="133"/>
        <v/>
      </c>
      <c r="BH292" s="434">
        <v>33</v>
      </c>
      <c r="BM292" s="230">
        <v>3</v>
      </c>
      <c r="BN292" s="374">
        <f t="shared" si="119"/>
        <v>0</v>
      </c>
      <c r="BO292" s="374">
        <f t="shared" si="119"/>
        <v>0</v>
      </c>
      <c r="BP292" s="374"/>
      <c r="BQ292" s="374"/>
      <c r="BR292" s="375">
        <f t="shared" si="134"/>
        <v>0</v>
      </c>
      <c r="BS292" s="376"/>
      <c r="BT292" s="374"/>
      <c r="BU292" s="375">
        <f t="shared" si="135"/>
        <v>0</v>
      </c>
      <c r="BV292" s="374"/>
      <c r="BW292" s="374"/>
      <c r="BX292" s="375">
        <f t="shared" si="136"/>
        <v>0</v>
      </c>
      <c r="BY292" s="374"/>
      <c r="BZ292" s="374"/>
      <c r="CA292" s="375">
        <f t="shared" si="137"/>
        <v>0</v>
      </c>
      <c r="CB292" s="374"/>
      <c r="CC292" s="374"/>
      <c r="CD292" s="375">
        <f t="shared" si="138"/>
        <v>0</v>
      </c>
      <c r="CE292" s="374"/>
      <c r="CF292" s="374"/>
      <c r="CG292" s="375">
        <f t="shared" si="139"/>
        <v>0</v>
      </c>
    </row>
    <row r="293" spans="34:85" ht="16.5" thickBot="1">
      <c r="AH293" s="442"/>
      <c r="AI293" s="404"/>
      <c r="AJ293" s="444"/>
      <c r="AK293" s="363"/>
      <c r="AL293" s="364"/>
      <c r="AM293" s="365" t="str">
        <f t="shared" si="127"/>
        <v/>
      </c>
      <c r="AN293" s="366" t="str">
        <f t="shared" si="128"/>
        <v/>
      </c>
      <c r="AO293" s="8" t="str">
        <f t="shared" si="123"/>
        <v/>
      </c>
      <c r="AP293" s="8" t="str">
        <f t="shared" si="124"/>
        <v/>
      </c>
      <c r="AQ293" s="8">
        <f t="shared" si="125"/>
        <v>0</v>
      </c>
      <c r="AR293" s="8" t="str">
        <f t="shared" si="129"/>
        <v/>
      </c>
      <c r="AS293" s="8">
        <f t="shared" si="126"/>
        <v>0</v>
      </c>
      <c r="AT293" s="8" t="str">
        <f t="shared" si="130"/>
        <v/>
      </c>
      <c r="AU293" s="8" t="str">
        <f t="shared" si="131"/>
        <v>0</v>
      </c>
      <c r="AV293" s="8" t="str">
        <f t="shared" si="132"/>
        <v>0</v>
      </c>
      <c r="AW293" s="8" t="str">
        <f t="shared" si="133"/>
        <v/>
      </c>
      <c r="BH293" s="434">
        <v>33</v>
      </c>
      <c r="BM293" s="230">
        <v>4</v>
      </c>
      <c r="BN293" s="374">
        <f t="shared" ref="BN293:BO307" si="140">AH293</f>
        <v>0</v>
      </c>
      <c r="BO293" s="374">
        <f t="shared" si="140"/>
        <v>0</v>
      </c>
      <c r="BP293" s="374"/>
      <c r="BQ293" s="374"/>
      <c r="BR293" s="375">
        <f t="shared" si="134"/>
        <v>0</v>
      </c>
      <c r="BS293" s="376"/>
      <c r="BT293" s="374"/>
      <c r="BU293" s="375">
        <f t="shared" si="135"/>
        <v>0</v>
      </c>
      <c r="BV293" s="374"/>
      <c r="BW293" s="374"/>
      <c r="BX293" s="375">
        <f t="shared" si="136"/>
        <v>0</v>
      </c>
      <c r="BY293" s="374"/>
      <c r="BZ293" s="374"/>
      <c r="CA293" s="375">
        <f t="shared" si="137"/>
        <v>0</v>
      </c>
      <c r="CB293" s="374"/>
      <c r="CC293" s="374"/>
      <c r="CD293" s="375">
        <f t="shared" si="138"/>
        <v>0</v>
      </c>
      <c r="CE293" s="374"/>
      <c r="CF293" s="374"/>
      <c r="CG293" s="375">
        <f t="shared" si="139"/>
        <v>0</v>
      </c>
    </row>
    <row r="294" spans="34:85" ht="16.5" thickBot="1">
      <c r="AH294" s="441"/>
      <c r="AI294" s="404"/>
      <c r="AJ294" s="444"/>
      <c r="AK294" s="363"/>
      <c r="AL294" s="364"/>
      <c r="AM294" s="365" t="str">
        <f t="shared" si="127"/>
        <v/>
      </c>
      <c r="AN294" s="366" t="str">
        <f t="shared" si="128"/>
        <v/>
      </c>
      <c r="AO294" s="8" t="str">
        <f t="shared" si="123"/>
        <v/>
      </c>
      <c r="AP294" s="8" t="str">
        <f t="shared" si="124"/>
        <v/>
      </c>
      <c r="AQ294" s="8">
        <f t="shared" si="125"/>
        <v>0</v>
      </c>
      <c r="AR294" s="8" t="str">
        <f t="shared" si="129"/>
        <v/>
      </c>
      <c r="AS294" s="8">
        <f t="shared" si="126"/>
        <v>0</v>
      </c>
      <c r="AT294" s="8" t="str">
        <f t="shared" si="130"/>
        <v/>
      </c>
      <c r="AU294" s="8" t="str">
        <f t="shared" si="131"/>
        <v>0</v>
      </c>
      <c r="AV294" s="8" t="str">
        <f t="shared" si="132"/>
        <v>0</v>
      </c>
      <c r="AW294" s="8" t="str">
        <f t="shared" si="133"/>
        <v/>
      </c>
      <c r="BH294" s="434">
        <v>33</v>
      </c>
      <c r="BM294" s="230">
        <v>5</v>
      </c>
      <c r="BN294" s="374">
        <f t="shared" si="140"/>
        <v>0</v>
      </c>
      <c r="BO294" s="374">
        <f t="shared" si="140"/>
        <v>0</v>
      </c>
      <c r="BP294" s="374"/>
      <c r="BQ294" s="374"/>
      <c r="BR294" s="375">
        <f t="shared" si="134"/>
        <v>0</v>
      </c>
      <c r="BS294" s="376"/>
      <c r="BT294" s="374"/>
      <c r="BU294" s="375">
        <f t="shared" si="135"/>
        <v>0</v>
      </c>
      <c r="BV294" s="374"/>
      <c r="BW294" s="374"/>
      <c r="BX294" s="375">
        <f t="shared" si="136"/>
        <v>0</v>
      </c>
      <c r="BY294" s="374"/>
      <c r="BZ294" s="374"/>
      <c r="CA294" s="375">
        <f t="shared" si="137"/>
        <v>0</v>
      </c>
      <c r="CB294" s="374"/>
      <c r="CC294" s="374"/>
      <c r="CD294" s="375">
        <f t="shared" si="138"/>
        <v>0</v>
      </c>
      <c r="CE294" s="374"/>
      <c r="CF294" s="374"/>
      <c r="CG294" s="375">
        <f t="shared" si="139"/>
        <v>0</v>
      </c>
    </row>
    <row r="295" spans="34:85" ht="16.5" thickBot="1">
      <c r="AH295" s="441"/>
      <c r="AI295" s="404"/>
      <c r="AJ295" s="444"/>
      <c r="AK295" s="363"/>
      <c r="AL295" s="364"/>
      <c r="AM295" s="365" t="str">
        <f t="shared" si="127"/>
        <v/>
      </c>
      <c r="AN295" s="366" t="str">
        <f t="shared" si="128"/>
        <v/>
      </c>
      <c r="AO295" s="8" t="str">
        <f t="shared" si="123"/>
        <v/>
      </c>
      <c r="AP295" s="8" t="str">
        <f t="shared" si="124"/>
        <v/>
      </c>
      <c r="AQ295" s="8">
        <f t="shared" si="125"/>
        <v>0</v>
      </c>
      <c r="AR295" s="8" t="str">
        <f t="shared" si="129"/>
        <v/>
      </c>
      <c r="AS295" s="8">
        <f t="shared" si="126"/>
        <v>0</v>
      </c>
      <c r="AT295" s="8" t="str">
        <f t="shared" si="130"/>
        <v/>
      </c>
      <c r="AU295" s="8" t="str">
        <f t="shared" si="131"/>
        <v>0</v>
      </c>
      <c r="AV295" s="8" t="str">
        <f t="shared" si="132"/>
        <v>0</v>
      </c>
      <c r="AW295" s="8" t="str">
        <f t="shared" si="133"/>
        <v/>
      </c>
      <c r="BH295" s="434">
        <v>33</v>
      </c>
      <c r="BM295" s="230">
        <v>6</v>
      </c>
      <c r="BN295" s="374">
        <f t="shared" si="140"/>
        <v>0</v>
      </c>
      <c r="BO295" s="374">
        <f t="shared" si="140"/>
        <v>0</v>
      </c>
      <c r="BP295" s="374"/>
      <c r="BQ295" s="374"/>
      <c r="BR295" s="375">
        <f t="shared" si="134"/>
        <v>0</v>
      </c>
      <c r="BS295" s="376"/>
      <c r="BT295" s="374"/>
      <c r="BU295" s="375">
        <f t="shared" si="135"/>
        <v>0</v>
      </c>
      <c r="BV295" s="374"/>
      <c r="BW295" s="374"/>
      <c r="BX295" s="375">
        <f t="shared" si="136"/>
        <v>0</v>
      </c>
      <c r="BY295" s="374"/>
      <c r="BZ295" s="374"/>
      <c r="CA295" s="375">
        <f t="shared" si="137"/>
        <v>0</v>
      </c>
      <c r="CB295" s="374"/>
      <c r="CC295" s="374"/>
      <c r="CD295" s="375">
        <f t="shared" si="138"/>
        <v>0</v>
      </c>
      <c r="CE295" s="374"/>
      <c r="CF295" s="374"/>
      <c r="CG295" s="375">
        <f t="shared" si="139"/>
        <v>0</v>
      </c>
    </row>
    <row r="296" spans="34:85" ht="16.5" thickBot="1">
      <c r="AH296" s="441"/>
      <c r="AI296" s="404"/>
      <c r="AJ296" s="444"/>
      <c r="AK296" s="363"/>
      <c r="AL296" s="364"/>
      <c r="AM296" s="365" t="str">
        <f t="shared" si="127"/>
        <v/>
      </c>
      <c r="AN296" s="366" t="str">
        <f t="shared" si="128"/>
        <v/>
      </c>
      <c r="AO296" s="8" t="str">
        <f t="shared" si="123"/>
        <v/>
      </c>
      <c r="AP296" s="8" t="str">
        <f t="shared" si="124"/>
        <v/>
      </c>
      <c r="AQ296" s="8">
        <f t="shared" si="125"/>
        <v>0</v>
      </c>
      <c r="AR296" s="8" t="str">
        <f t="shared" si="129"/>
        <v/>
      </c>
      <c r="AS296" s="8">
        <f t="shared" si="126"/>
        <v>0</v>
      </c>
      <c r="AT296" s="8" t="str">
        <f t="shared" si="130"/>
        <v/>
      </c>
      <c r="AU296" s="8" t="str">
        <f t="shared" si="131"/>
        <v>0</v>
      </c>
      <c r="AV296" s="8" t="str">
        <f t="shared" si="132"/>
        <v>0</v>
      </c>
      <c r="AW296" s="8" t="str">
        <f t="shared" si="133"/>
        <v/>
      </c>
      <c r="BH296" s="434">
        <v>33</v>
      </c>
      <c r="BM296" s="230">
        <v>7</v>
      </c>
      <c r="BN296" s="374">
        <f t="shared" si="140"/>
        <v>0</v>
      </c>
      <c r="BO296" s="374">
        <f t="shared" si="140"/>
        <v>0</v>
      </c>
      <c r="BP296" s="374"/>
      <c r="BQ296" s="374"/>
      <c r="BR296" s="375">
        <f t="shared" si="134"/>
        <v>0</v>
      </c>
      <c r="BS296" s="376"/>
      <c r="BT296" s="374"/>
      <c r="BU296" s="375">
        <f t="shared" si="135"/>
        <v>0</v>
      </c>
      <c r="BV296" s="374"/>
      <c r="BW296" s="374"/>
      <c r="BX296" s="375">
        <f t="shared" si="136"/>
        <v>0</v>
      </c>
      <c r="BY296" s="374"/>
      <c r="BZ296" s="374"/>
      <c r="CA296" s="375">
        <f t="shared" si="137"/>
        <v>0</v>
      </c>
      <c r="CB296" s="374"/>
      <c r="CC296" s="374"/>
      <c r="CD296" s="375">
        <f t="shared" si="138"/>
        <v>0</v>
      </c>
      <c r="CE296" s="374"/>
      <c r="CF296" s="374"/>
      <c r="CG296" s="375">
        <f t="shared" si="139"/>
        <v>0</v>
      </c>
    </row>
    <row r="297" spans="34:85" ht="16.5" thickBot="1">
      <c r="AH297" s="443"/>
      <c r="AI297" s="447"/>
      <c r="AJ297" s="448"/>
      <c r="AK297" s="363"/>
      <c r="AL297" s="364"/>
      <c r="AM297" s="365" t="str">
        <f t="shared" si="127"/>
        <v/>
      </c>
      <c r="AN297" s="366" t="str">
        <f t="shared" si="128"/>
        <v/>
      </c>
      <c r="AO297" s="8" t="str">
        <f t="shared" si="123"/>
        <v/>
      </c>
      <c r="AP297" s="8" t="str">
        <f t="shared" si="124"/>
        <v/>
      </c>
      <c r="AQ297" s="8">
        <f t="shared" si="125"/>
        <v>0</v>
      </c>
      <c r="AR297" s="8" t="str">
        <f t="shared" si="129"/>
        <v/>
      </c>
      <c r="AS297" s="8">
        <f t="shared" si="126"/>
        <v>0</v>
      </c>
      <c r="AT297" s="8" t="str">
        <f t="shared" si="130"/>
        <v/>
      </c>
      <c r="AU297" s="8" t="str">
        <f t="shared" si="131"/>
        <v>0</v>
      </c>
      <c r="AV297" s="8" t="str">
        <f t="shared" si="132"/>
        <v>0</v>
      </c>
      <c r="AW297" s="8" t="str">
        <f t="shared" si="133"/>
        <v/>
      </c>
      <c r="BH297" s="434">
        <v>33</v>
      </c>
      <c r="BM297" s="230">
        <v>8</v>
      </c>
      <c r="BN297" s="374">
        <f t="shared" si="140"/>
        <v>0</v>
      </c>
      <c r="BO297" s="374">
        <f t="shared" si="140"/>
        <v>0</v>
      </c>
      <c r="BP297" s="374"/>
      <c r="BQ297" s="374"/>
      <c r="BR297" s="375">
        <f t="shared" si="134"/>
        <v>0</v>
      </c>
      <c r="BS297" s="376"/>
      <c r="BT297" s="374"/>
      <c r="BU297" s="375">
        <f t="shared" si="135"/>
        <v>0</v>
      </c>
      <c r="BV297" s="374"/>
      <c r="BW297" s="374"/>
      <c r="BX297" s="375">
        <f t="shared" si="136"/>
        <v>0</v>
      </c>
      <c r="BY297" s="374"/>
      <c r="BZ297" s="374"/>
      <c r="CA297" s="375">
        <f t="shared" si="137"/>
        <v>0</v>
      </c>
      <c r="CB297" s="374"/>
      <c r="CC297" s="374"/>
      <c r="CD297" s="375">
        <f t="shared" si="138"/>
        <v>0</v>
      </c>
      <c r="CE297" s="374"/>
      <c r="CF297" s="374"/>
      <c r="CG297" s="375">
        <f t="shared" si="139"/>
        <v>0</v>
      </c>
    </row>
    <row r="298" spans="34:85" ht="16.5" thickBot="1">
      <c r="AH298" s="441"/>
      <c r="AI298" s="404"/>
      <c r="AJ298" s="444"/>
      <c r="AK298" s="363"/>
      <c r="AL298" s="364"/>
      <c r="AM298" s="365" t="str">
        <f t="shared" si="127"/>
        <v/>
      </c>
      <c r="AN298" s="366" t="str">
        <f t="shared" si="128"/>
        <v/>
      </c>
      <c r="AO298" s="8" t="str">
        <f t="shared" si="123"/>
        <v/>
      </c>
      <c r="AP298" s="8" t="str">
        <f t="shared" si="124"/>
        <v/>
      </c>
      <c r="AQ298" s="8">
        <f t="shared" si="125"/>
        <v>0</v>
      </c>
      <c r="AR298" s="8" t="str">
        <f t="shared" si="129"/>
        <v/>
      </c>
      <c r="AS298" s="8">
        <f t="shared" si="126"/>
        <v>0</v>
      </c>
      <c r="AT298" s="8" t="str">
        <f t="shared" si="130"/>
        <v/>
      </c>
      <c r="AU298" s="8" t="str">
        <f t="shared" si="131"/>
        <v>0</v>
      </c>
      <c r="AV298" s="8" t="str">
        <f t="shared" si="132"/>
        <v>0</v>
      </c>
      <c r="AW298" s="8" t="str">
        <f t="shared" si="133"/>
        <v/>
      </c>
      <c r="BH298" s="434">
        <v>34</v>
      </c>
      <c r="BM298" s="230">
        <v>9</v>
      </c>
      <c r="BN298" s="374">
        <f t="shared" si="140"/>
        <v>0</v>
      </c>
      <c r="BO298" s="374">
        <f t="shared" si="140"/>
        <v>0</v>
      </c>
      <c r="BP298" s="374"/>
      <c r="BQ298" s="374"/>
      <c r="BR298" s="375">
        <f t="shared" si="134"/>
        <v>0</v>
      </c>
      <c r="BS298" s="376"/>
      <c r="BT298" s="374"/>
      <c r="BU298" s="375">
        <f t="shared" si="135"/>
        <v>0</v>
      </c>
      <c r="BV298" s="374"/>
      <c r="BW298" s="374"/>
      <c r="BX298" s="375">
        <f t="shared" si="136"/>
        <v>0</v>
      </c>
      <c r="BY298" s="374"/>
      <c r="BZ298" s="374"/>
      <c r="CA298" s="375">
        <f t="shared" si="137"/>
        <v>0</v>
      </c>
      <c r="CB298" s="374"/>
      <c r="CC298" s="374"/>
      <c r="CD298" s="375">
        <f t="shared" si="138"/>
        <v>0</v>
      </c>
      <c r="CE298" s="374"/>
      <c r="CF298" s="374"/>
      <c r="CG298" s="375">
        <f t="shared" si="139"/>
        <v>0</v>
      </c>
    </row>
    <row r="299" spans="34:85" ht="16.5" customHeight="1" thickBot="1">
      <c r="AH299" s="441"/>
      <c r="AI299" s="404"/>
      <c r="AJ299" s="444"/>
      <c r="AK299" s="363"/>
      <c r="AL299" s="364"/>
      <c r="AM299" s="365" t="str">
        <f t="shared" si="127"/>
        <v/>
      </c>
      <c r="AN299" s="366" t="str">
        <f t="shared" si="128"/>
        <v/>
      </c>
      <c r="AO299" s="8" t="str">
        <f t="shared" si="123"/>
        <v/>
      </c>
      <c r="AP299" s="8" t="str">
        <f t="shared" si="124"/>
        <v/>
      </c>
      <c r="AQ299" s="8">
        <f t="shared" si="125"/>
        <v>0</v>
      </c>
      <c r="AR299" s="8" t="str">
        <f t="shared" si="129"/>
        <v/>
      </c>
      <c r="AS299" s="8">
        <f t="shared" si="126"/>
        <v>0</v>
      </c>
      <c r="AT299" s="8" t="str">
        <f t="shared" si="130"/>
        <v/>
      </c>
      <c r="AU299" s="8" t="str">
        <f t="shared" si="131"/>
        <v>0</v>
      </c>
      <c r="AV299" s="8" t="str">
        <f t="shared" si="132"/>
        <v>0</v>
      </c>
      <c r="AW299" s="8" t="str">
        <f t="shared" si="133"/>
        <v/>
      </c>
      <c r="BH299" s="434">
        <v>34</v>
      </c>
      <c r="BM299" s="230">
        <v>1</v>
      </c>
      <c r="BN299" s="436">
        <f>AH299</f>
        <v>0</v>
      </c>
      <c r="BO299" s="436">
        <f t="shared" si="140"/>
        <v>0</v>
      </c>
      <c r="BP299" s="474"/>
      <c r="BQ299" s="474"/>
      <c r="BR299" s="375">
        <f t="shared" si="134"/>
        <v>0</v>
      </c>
      <c r="BS299" s="405"/>
      <c r="BT299" s="474"/>
      <c r="BU299" s="375">
        <f t="shared" si="135"/>
        <v>0</v>
      </c>
      <c r="BV299" s="474"/>
      <c r="BW299" s="474"/>
      <c r="BX299" s="375">
        <f t="shared" si="136"/>
        <v>0</v>
      </c>
      <c r="BY299" s="474"/>
      <c r="BZ299" s="474"/>
      <c r="CA299" s="375">
        <f t="shared" si="137"/>
        <v>0</v>
      </c>
      <c r="CB299" s="474"/>
      <c r="CC299" s="474"/>
      <c r="CD299" s="375">
        <f t="shared" si="138"/>
        <v>0</v>
      </c>
      <c r="CE299" s="474"/>
      <c r="CF299" s="474"/>
      <c r="CG299" s="375">
        <f t="shared" si="139"/>
        <v>0</v>
      </c>
    </row>
    <row r="300" spans="34:85" ht="16.5" thickBot="1">
      <c r="AH300" s="441"/>
      <c r="AI300" s="404"/>
      <c r="AJ300" s="444"/>
      <c r="AK300" s="363"/>
      <c r="AL300" s="364"/>
      <c r="AM300" s="365" t="str">
        <f t="shared" si="127"/>
        <v/>
      </c>
      <c r="AN300" s="366" t="str">
        <f t="shared" si="128"/>
        <v/>
      </c>
      <c r="AO300" s="8" t="str">
        <f t="shared" si="123"/>
        <v/>
      </c>
      <c r="AP300" s="8" t="str">
        <f t="shared" si="124"/>
        <v/>
      </c>
      <c r="AQ300" s="8">
        <f t="shared" si="125"/>
        <v>0</v>
      </c>
      <c r="AR300" s="8" t="str">
        <f t="shared" si="129"/>
        <v/>
      </c>
      <c r="AS300" s="8">
        <f t="shared" si="126"/>
        <v>0</v>
      </c>
      <c r="AT300" s="8" t="str">
        <f t="shared" si="130"/>
        <v/>
      </c>
      <c r="AU300" s="8" t="str">
        <f t="shared" si="131"/>
        <v>0</v>
      </c>
      <c r="AV300" s="8" t="str">
        <f t="shared" si="132"/>
        <v>0</v>
      </c>
      <c r="AW300" s="8" t="str">
        <f t="shared" si="133"/>
        <v/>
      </c>
      <c r="BH300" s="434">
        <v>34</v>
      </c>
      <c r="BM300" s="230">
        <v>2</v>
      </c>
      <c r="BN300" s="436">
        <f t="shared" si="140"/>
        <v>0</v>
      </c>
      <c r="BO300" s="436">
        <f t="shared" si="140"/>
        <v>0</v>
      </c>
      <c r="BP300" s="474"/>
      <c r="BQ300" s="474"/>
      <c r="BR300" s="375">
        <f t="shared" si="134"/>
        <v>0</v>
      </c>
      <c r="BS300" s="405"/>
      <c r="BT300" s="474"/>
      <c r="BU300" s="375">
        <f t="shared" si="135"/>
        <v>0</v>
      </c>
      <c r="BV300" s="474"/>
      <c r="BW300" s="474"/>
      <c r="BX300" s="375">
        <f t="shared" si="136"/>
        <v>0</v>
      </c>
      <c r="BY300" s="474"/>
      <c r="BZ300" s="474"/>
      <c r="CA300" s="375">
        <f t="shared" si="137"/>
        <v>0</v>
      </c>
      <c r="CB300" s="474"/>
      <c r="CC300" s="474"/>
      <c r="CD300" s="375">
        <f t="shared" si="138"/>
        <v>0</v>
      </c>
      <c r="CE300" s="474"/>
      <c r="CF300" s="474"/>
      <c r="CG300" s="375">
        <f t="shared" si="139"/>
        <v>0</v>
      </c>
    </row>
    <row r="301" spans="34:85" ht="16.5" thickBot="1">
      <c r="AH301" s="441"/>
      <c r="AI301" s="404"/>
      <c r="AJ301" s="444"/>
      <c r="AK301" s="363"/>
      <c r="AL301" s="364"/>
      <c r="AM301" s="365" t="str">
        <f t="shared" si="127"/>
        <v/>
      </c>
      <c r="AN301" s="366" t="str">
        <f t="shared" si="128"/>
        <v/>
      </c>
      <c r="AO301" s="8" t="str">
        <f t="shared" si="123"/>
        <v/>
      </c>
      <c r="AP301" s="8" t="str">
        <f t="shared" si="124"/>
        <v/>
      </c>
      <c r="AQ301" s="8">
        <f t="shared" si="125"/>
        <v>0</v>
      </c>
      <c r="AR301" s="8" t="str">
        <f t="shared" si="129"/>
        <v/>
      </c>
      <c r="AS301" s="8">
        <f t="shared" si="126"/>
        <v>0</v>
      </c>
      <c r="AT301" s="8" t="str">
        <f t="shared" si="130"/>
        <v/>
      </c>
      <c r="AU301" s="8" t="str">
        <f t="shared" si="131"/>
        <v>0</v>
      </c>
      <c r="AV301" s="8" t="str">
        <f t="shared" si="132"/>
        <v>0</v>
      </c>
      <c r="AW301" s="8" t="str">
        <f t="shared" si="133"/>
        <v/>
      </c>
      <c r="BH301" s="434">
        <v>34</v>
      </c>
      <c r="BM301" s="230">
        <v>3</v>
      </c>
      <c r="BN301" s="436">
        <f t="shared" si="140"/>
        <v>0</v>
      </c>
      <c r="BO301" s="436">
        <f t="shared" si="140"/>
        <v>0</v>
      </c>
      <c r="BP301" s="474"/>
      <c r="BQ301" s="474"/>
      <c r="BR301" s="375">
        <f t="shared" si="134"/>
        <v>0</v>
      </c>
      <c r="BS301" s="405"/>
      <c r="BT301" s="474"/>
      <c r="BU301" s="375">
        <f t="shared" si="135"/>
        <v>0</v>
      </c>
      <c r="BV301" s="474"/>
      <c r="BW301" s="474"/>
      <c r="BX301" s="375">
        <f t="shared" si="136"/>
        <v>0</v>
      </c>
      <c r="BY301" s="474"/>
      <c r="BZ301" s="474"/>
      <c r="CA301" s="375">
        <f t="shared" si="137"/>
        <v>0</v>
      </c>
      <c r="CB301" s="474"/>
      <c r="CC301" s="474"/>
      <c r="CD301" s="375">
        <f t="shared" si="138"/>
        <v>0</v>
      </c>
      <c r="CE301" s="474"/>
      <c r="CF301" s="474"/>
      <c r="CG301" s="375">
        <f t="shared" si="139"/>
        <v>0</v>
      </c>
    </row>
    <row r="302" spans="34:85" ht="16.5" thickBot="1">
      <c r="AH302" s="441"/>
      <c r="AI302" s="404"/>
      <c r="AJ302" s="444"/>
      <c r="AK302" s="363"/>
      <c r="AL302" s="364"/>
      <c r="AM302" s="365" t="str">
        <f t="shared" si="127"/>
        <v/>
      </c>
      <c r="AN302" s="366" t="str">
        <f t="shared" si="128"/>
        <v/>
      </c>
      <c r="AO302" s="8" t="str">
        <f t="shared" si="123"/>
        <v/>
      </c>
      <c r="AP302" s="8" t="str">
        <f t="shared" si="124"/>
        <v/>
      </c>
      <c r="AQ302" s="8">
        <f t="shared" si="125"/>
        <v>0</v>
      </c>
      <c r="AR302" s="8" t="str">
        <f t="shared" si="129"/>
        <v/>
      </c>
      <c r="AS302" s="8">
        <f t="shared" si="126"/>
        <v>0</v>
      </c>
      <c r="AT302" s="8" t="str">
        <f t="shared" si="130"/>
        <v/>
      </c>
      <c r="AU302" s="8" t="str">
        <f t="shared" si="131"/>
        <v>0</v>
      </c>
      <c r="AV302" s="8" t="str">
        <f t="shared" si="132"/>
        <v>0</v>
      </c>
      <c r="AW302" s="8" t="str">
        <f t="shared" si="133"/>
        <v/>
      </c>
      <c r="BH302" s="434">
        <v>34</v>
      </c>
      <c r="BM302" s="230">
        <v>4</v>
      </c>
      <c r="BN302" s="436">
        <f t="shared" si="140"/>
        <v>0</v>
      </c>
      <c r="BO302" s="436">
        <f t="shared" si="140"/>
        <v>0</v>
      </c>
      <c r="BP302" s="474"/>
      <c r="BQ302" s="474"/>
      <c r="BR302" s="375">
        <f t="shared" si="134"/>
        <v>0</v>
      </c>
      <c r="BS302" s="405"/>
      <c r="BT302" s="474"/>
      <c r="BU302" s="375">
        <f t="shared" si="135"/>
        <v>0</v>
      </c>
      <c r="BV302" s="474"/>
      <c r="BW302" s="474"/>
      <c r="BX302" s="375">
        <f t="shared" si="136"/>
        <v>0</v>
      </c>
      <c r="BY302" s="474"/>
      <c r="BZ302" s="474"/>
      <c r="CA302" s="375">
        <f t="shared" si="137"/>
        <v>0</v>
      </c>
      <c r="CB302" s="474"/>
      <c r="CC302" s="474"/>
      <c r="CD302" s="375">
        <f t="shared" si="138"/>
        <v>0</v>
      </c>
      <c r="CE302" s="474"/>
      <c r="CF302" s="474"/>
      <c r="CG302" s="375">
        <f t="shared" si="139"/>
        <v>0</v>
      </c>
    </row>
    <row r="303" spans="34:85" ht="16.5" thickBot="1">
      <c r="AH303" s="441"/>
      <c r="AI303" s="404"/>
      <c r="AJ303" s="444"/>
      <c r="AK303" s="363"/>
      <c r="AL303" s="364"/>
      <c r="AM303" s="365" t="str">
        <f t="shared" si="127"/>
        <v/>
      </c>
      <c r="AN303" s="366" t="str">
        <f t="shared" si="128"/>
        <v/>
      </c>
      <c r="AO303" s="8" t="str">
        <f t="shared" si="123"/>
        <v/>
      </c>
      <c r="AP303" s="8" t="str">
        <f t="shared" si="124"/>
        <v/>
      </c>
      <c r="AQ303" s="8">
        <f t="shared" si="125"/>
        <v>0</v>
      </c>
      <c r="AR303" s="8" t="str">
        <f t="shared" si="129"/>
        <v/>
      </c>
      <c r="AS303" s="8">
        <f t="shared" si="126"/>
        <v>0</v>
      </c>
      <c r="AT303" s="8" t="str">
        <f t="shared" si="130"/>
        <v/>
      </c>
      <c r="AU303" s="8" t="str">
        <f t="shared" si="131"/>
        <v>0</v>
      </c>
      <c r="AV303" s="8" t="str">
        <f t="shared" si="132"/>
        <v>0</v>
      </c>
      <c r="AW303" s="8" t="str">
        <f t="shared" si="133"/>
        <v/>
      </c>
      <c r="BH303" s="434">
        <v>34</v>
      </c>
      <c r="BM303" s="230">
        <v>5</v>
      </c>
      <c r="BN303" s="436">
        <f t="shared" si="140"/>
        <v>0</v>
      </c>
      <c r="BO303" s="436">
        <f t="shared" si="140"/>
        <v>0</v>
      </c>
      <c r="BP303" s="474"/>
      <c r="BQ303" s="474"/>
      <c r="BR303" s="375">
        <f t="shared" si="134"/>
        <v>0</v>
      </c>
      <c r="BS303" s="405"/>
      <c r="BT303" s="474"/>
      <c r="BU303" s="375">
        <f t="shared" si="135"/>
        <v>0</v>
      </c>
      <c r="BV303" s="474"/>
      <c r="BW303" s="474"/>
      <c r="BX303" s="375">
        <f t="shared" si="136"/>
        <v>0</v>
      </c>
      <c r="BY303" s="474"/>
      <c r="BZ303" s="474"/>
      <c r="CA303" s="375">
        <f t="shared" si="137"/>
        <v>0</v>
      </c>
      <c r="CB303" s="474"/>
      <c r="CC303" s="474"/>
      <c r="CD303" s="375">
        <f t="shared" si="138"/>
        <v>0</v>
      </c>
      <c r="CE303" s="474"/>
      <c r="CF303" s="474"/>
      <c r="CG303" s="375">
        <f t="shared" si="139"/>
        <v>0</v>
      </c>
    </row>
    <row r="304" spans="34:85" ht="16.5" thickBot="1">
      <c r="AH304" s="441"/>
      <c r="AI304" s="404"/>
      <c r="AJ304" s="444"/>
      <c r="AK304" s="363"/>
      <c r="AL304" s="364"/>
      <c r="AM304" s="365" t="str">
        <f t="shared" si="127"/>
        <v/>
      </c>
      <c r="AN304" s="366" t="str">
        <f t="shared" si="128"/>
        <v/>
      </c>
      <c r="AO304" s="8" t="str">
        <f t="shared" si="123"/>
        <v/>
      </c>
      <c r="AP304" s="8" t="str">
        <f t="shared" si="124"/>
        <v/>
      </c>
      <c r="AQ304" s="8">
        <f t="shared" si="125"/>
        <v>0</v>
      </c>
      <c r="AR304" s="8" t="str">
        <f t="shared" si="129"/>
        <v/>
      </c>
      <c r="AS304" s="8">
        <f t="shared" si="126"/>
        <v>0</v>
      </c>
      <c r="AT304" s="8" t="str">
        <f t="shared" si="130"/>
        <v/>
      </c>
      <c r="AU304" s="8" t="str">
        <f t="shared" si="131"/>
        <v>0</v>
      </c>
      <c r="AV304" s="8" t="str">
        <f t="shared" si="132"/>
        <v>0</v>
      </c>
      <c r="AW304" s="8" t="str">
        <f t="shared" si="133"/>
        <v/>
      </c>
      <c r="BH304" s="434">
        <v>34</v>
      </c>
      <c r="BM304" s="230">
        <v>6</v>
      </c>
      <c r="BN304" s="436">
        <f t="shared" si="140"/>
        <v>0</v>
      </c>
      <c r="BO304" s="436">
        <f t="shared" si="140"/>
        <v>0</v>
      </c>
      <c r="BP304" s="474"/>
      <c r="BQ304" s="474"/>
      <c r="BR304" s="375">
        <f t="shared" si="134"/>
        <v>0</v>
      </c>
      <c r="BS304" s="405"/>
      <c r="BT304" s="474"/>
      <c r="BU304" s="375">
        <f t="shared" si="135"/>
        <v>0</v>
      </c>
      <c r="BV304" s="474"/>
      <c r="BW304" s="474"/>
      <c r="BX304" s="375">
        <f t="shared" si="136"/>
        <v>0</v>
      </c>
      <c r="BY304" s="474"/>
      <c r="BZ304" s="474"/>
      <c r="CA304" s="375">
        <f t="shared" si="137"/>
        <v>0</v>
      </c>
      <c r="CB304" s="474"/>
      <c r="CC304" s="474"/>
      <c r="CD304" s="375">
        <f t="shared" si="138"/>
        <v>0</v>
      </c>
      <c r="CE304" s="474"/>
      <c r="CF304" s="474"/>
      <c r="CG304" s="375">
        <f t="shared" si="139"/>
        <v>0</v>
      </c>
    </row>
    <row r="305" spans="34:85" ht="16.5" thickBot="1">
      <c r="AH305" s="441"/>
      <c r="AI305" s="404"/>
      <c r="AJ305" s="444"/>
      <c r="AK305" s="363"/>
      <c r="AL305" s="364"/>
      <c r="AM305" s="365" t="str">
        <f t="shared" si="127"/>
        <v/>
      </c>
      <c r="AN305" s="366" t="str">
        <f t="shared" si="128"/>
        <v/>
      </c>
      <c r="AO305" s="8" t="str">
        <f t="shared" si="123"/>
        <v/>
      </c>
      <c r="AP305" s="8" t="str">
        <f t="shared" si="124"/>
        <v/>
      </c>
      <c r="AQ305" s="8">
        <f t="shared" si="125"/>
        <v>0</v>
      </c>
      <c r="AR305" s="8" t="str">
        <f t="shared" si="129"/>
        <v/>
      </c>
      <c r="AS305" s="8">
        <f t="shared" si="126"/>
        <v>0</v>
      </c>
      <c r="AT305" s="8" t="str">
        <f t="shared" si="130"/>
        <v/>
      </c>
      <c r="AU305" s="8" t="str">
        <f t="shared" si="131"/>
        <v>0</v>
      </c>
      <c r="AV305" s="8" t="str">
        <f t="shared" si="132"/>
        <v>0</v>
      </c>
      <c r="AW305" s="8" t="str">
        <f t="shared" si="133"/>
        <v/>
      </c>
      <c r="BH305" s="434">
        <v>34</v>
      </c>
      <c r="BM305" s="230">
        <v>7</v>
      </c>
      <c r="BN305" s="436">
        <f t="shared" si="140"/>
        <v>0</v>
      </c>
      <c r="BO305" s="436">
        <f t="shared" si="140"/>
        <v>0</v>
      </c>
      <c r="BP305" s="474"/>
      <c r="BQ305" s="474"/>
      <c r="BR305" s="375">
        <f t="shared" si="134"/>
        <v>0</v>
      </c>
      <c r="BS305" s="405"/>
      <c r="BT305" s="474"/>
      <c r="BU305" s="375">
        <f t="shared" si="135"/>
        <v>0</v>
      </c>
      <c r="BV305" s="474"/>
      <c r="BW305" s="474"/>
      <c r="BX305" s="375">
        <f t="shared" si="136"/>
        <v>0</v>
      </c>
      <c r="BY305" s="474"/>
      <c r="BZ305" s="474"/>
      <c r="CA305" s="375">
        <f t="shared" si="137"/>
        <v>0</v>
      </c>
      <c r="CB305" s="474"/>
      <c r="CC305" s="474"/>
      <c r="CD305" s="375">
        <f t="shared" si="138"/>
        <v>0</v>
      </c>
      <c r="CE305" s="474"/>
      <c r="CF305" s="474"/>
      <c r="CG305" s="375">
        <f t="shared" si="139"/>
        <v>0</v>
      </c>
    </row>
    <row r="306" spans="34:85" ht="16.5" thickBot="1">
      <c r="AH306" s="449"/>
      <c r="AI306" s="404"/>
      <c r="AJ306" s="450"/>
      <c r="AK306" s="363"/>
      <c r="AL306" s="364"/>
      <c r="AM306" s="365" t="str">
        <f t="shared" si="127"/>
        <v/>
      </c>
      <c r="AN306" s="366" t="str">
        <f t="shared" si="128"/>
        <v/>
      </c>
      <c r="AO306" s="8" t="str">
        <f t="shared" si="123"/>
        <v/>
      </c>
      <c r="AP306" s="8" t="str">
        <f t="shared" si="124"/>
        <v/>
      </c>
      <c r="AQ306" s="8">
        <f t="shared" si="125"/>
        <v>0</v>
      </c>
      <c r="AR306" s="8" t="str">
        <f t="shared" si="129"/>
        <v/>
      </c>
      <c r="AS306" s="8">
        <f t="shared" si="126"/>
        <v>0</v>
      </c>
      <c r="AT306" s="8" t="str">
        <f t="shared" si="130"/>
        <v/>
      </c>
      <c r="AU306" s="8" t="str">
        <f t="shared" si="131"/>
        <v>0</v>
      </c>
      <c r="AV306" s="8" t="str">
        <f t="shared" si="132"/>
        <v>0</v>
      </c>
      <c r="AW306" s="8" t="str">
        <f t="shared" si="133"/>
        <v/>
      </c>
      <c r="BH306" s="434">
        <v>34</v>
      </c>
      <c r="BM306" s="230">
        <v>8</v>
      </c>
      <c r="BN306" s="436">
        <f t="shared" si="140"/>
        <v>0</v>
      </c>
      <c r="BO306" s="436">
        <f t="shared" si="140"/>
        <v>0</v>
      </c>
      <c r="BP306" s="474"/>
      <c r="BQ306" s="474"/>
      <c r="BR306" s="375">
        <f t="shared" si="134"/>
        <v>0</v>
      </c>
      <c r="BS306" s="405"/>
      <c r="BT306" s="474"/>
      <c r="BU306" s="375">
        <f t="shared" si="135"/>
        <v>0</v>
      </c>
      <c r="BV306" s="474"/>
      <c r="BW306" s="474"/>
      <c r="BX306" s="375">
        <f t="shared" si="136"/>
        <v>0</v>
      </c>
      <c r="BY306" s="474"/>
      <c r="BZ306" s="474"/>
      <c r="CA306" s="375">
        <f t="shared" si="137"/>
        <v>0</v>
      </c>
      <c r="CB306" s="474"/>
      <c r="CC306" s="474"/>
      <c r="CD306" s="375">
        <f t="shared" si="138"/>
        <v>0</v>
      </c>
      <c r="CE306" s="474"/>
      <c r="CF306" s="474"/>
      <c r="CG306" s="375">
        <f t="shared" si="139"/>
        <v>0</v>
      </c>
    </row>
    <row r="307" spans="34:85" ht="16.5" thickBot="1">
      <c r="AH307" s="441"/>
      <c r="AI307" s="438"/>
      <c r="AJ307" s="444"/>
      <c r="AK307" s="363"/>
      <c r="AL307" s="364"/>
      <c r="AM307" s="365" t="str">
        <f t="shared" si="127"/>
        <v/>
      </c>
      <c r="AN307" s="366" t="str">
        <f t="shared" si="128"/>
        <v/>
      </c>
      <c r="AO307" s="8" t="str">
        <f t="shared" si="123"/>
        <v/>
      </c>
      <c r="AP307" s="8" t="str">
        <f t="shared" si="124"/>
        <v/>
      </c>
      <c r="AQ307" s="8">
        <f t="shared" si="125"/>
        <v>0</v>
      </c>
      <c r="AR307" s="8" t="str">
        <f t="shared" si="129"/>
        <v/>
      </c>
      <c r="AS307" s="8">
        <f t="shared" si="126"/>
        <v>0</v>
      </c>
      <c r="AT307" s="8" t="str">
        <f t="shared" si="130"/>
        <v/>
      </c>
      <c r="AU307" s="8" t="str">
        <f t="shared" si="131"/>
        <v>0</v>
      </c>
      <c r="AV307" s="8" t="str">
        <f t="shared" si="132"/>
        <v>0</v>
      </c>
      <c r="AW307" s="8" t="str">
        <f t="shared" si="133"/>
        <v/>
      </c>
      <c r="BH307" s="434">
        <v>27</v>
      </c>
      <c r="BM307" s="230">
        <v>9</v>
      </c>
      <c r="BN307" s="436">
        <f t="shared" si="140"/>
        <v>0</v>
      </c>
      <c r="BO307" s="436">
        <f t="shared" si="140"/>
        <v>0</v>
      </c>
      <c r="BP307" s="474"/>
      <c r="BQ307" s="474"/>
      <c r="BR307" s="375">
        <f t="shared" si="134"/>
        <v>0</v>
      </c>
      <c r="BS307" s="405"/>
      <c r="BT307" s="474"/>
      <c r="BU307" s="375">
        <f t="shared" si="135"/>
        <v>0</v>
      </c>
      <c r="BV307" s="474"/>
      <c r="BW307" s="474"/>
      <c r="BX307" s="375">
        <f t="shared" si="136"/>
        <v>0</v>
      </c>
      <c r="BY307" s="474"/>
      <c r="BZ307" s="474"/>
      <c r="CA307" s="375">
        <f>($BN307&lt;&gt;"")*(BY307&lt;&gt;"")*(($BN307=BY307)*($BO307=BZ307)*1+($BN307-$BO307-BY307+BZ307=0)*1+(SIGN($BN307-$BO307)=(SIGN(BY307-BZ307)))*1-($BN307-$BO307=0)*(BY307-BZ307=0)*($BN307&lt;&gt;BY307)*1)</f>
        <v>0</v>
      </c>
      <c r="CB307" s="474"/>
      <c r="CC307" s="474"/>
      <c r="CD307" s="375">
        <f t="shared" si="138"/>
        <v>0</v>
      </c>
      <c r="CE307" s="474"/>
      <c r="CF307" s="474"/>
      <c r="CG307" s="375">
        <f t="shared" si="139"/>
        <v>0</v>
      </c>
    </row>
    <row r="308" spans="34:85" ht="16.5" customHeight="1" thickBot="1">
      <c r="AH308" s="443"/>
      <c r="AI308" s="404"/>
      <c r="AJ308" s="448"/>
      <c r="AK308" s="451"/>
      <c r="AL308" s="451"/>
      <c r="AM308" s="365" t="str">
        <f t="shared" si="127"/>
        <v/>
      </c>
      <c r="AN308" s="366" t="str">
        <f t="shared" si="128"/>
        <v/>
      </c>
      <c r="AO308" s="8" t="str">
        <f t="shared" si="123"/>
        <v/>
      </c>
      <c r="AP308" s="8" t="str">
        <f t="shared" si="124"/>
        <v/>
      </c>
      <c r="AQ308" s="8">
        <f t="shared" si="125"/>
        <v>0</v>
      </c>
      <c r="AR308" s="8" t="str">
        <f t="shared" si="129"/>
        <v/>
      </c>
      <c r="AS308" s="8">
        <f t="shared" si="126"/>
        <v>0</v>
      </c>
      <c r="AT308" s="8" t="str">
        <f t="shared" si="130"/>
        <v/>
      </c>
      <c r="AU308" s="8" t="str">
        <f t="shared" si="131"/>
        <v>0</v>
      </c>
      <c r="AV308" s="8" t="str">
        <f t="shared" si="132"/>
        <v>0</v>
      </c>
      <c r="AW308" s="8" t="str">
        <f t="shared" si="133"/>
        <v/>
      </c>
    </row>
    <row r="309" spans="34:85" ht="16.5" thickBot="1">
      <c r="AH309" s="441"/>
      <c r="AI309" s="404"/>
      <c r="AJ309" s="444"/>
      <c r="AK309" s="451"/>
      <c r="AL309" s="451"/>
      <c r="AM309" s="365" t="str">
        <f t="shared" si="127"/>
        <v/>
      </c>
      <c r="AN309" s="366" t="str">
        <f t="shared" si="128"/>
        <v/>
      </c>
      <c r="AO309" s="8" t="str">
        <f t="shared" si="123"/>
        <v/>
      </c>
      <c r="AP309" s="8" t="str">
        <f t="shared" si="124"/>
        <v/>
      </c>
      <c r="AQ309" s="8">
        <f t="shared" si="125"/>
        <v>0</v>
      </c>
      <c r="AR309" s="8" t="str">
        <f t="shared" si="129"/>
        <v/>
      </c>
      <c r="AS309" s="8">
        <f t="shared" si="126"/>
        <v>0</v>
      </c>
      <c r="AT309" s="8" t="str">
        <f t="shared" si="130"/>
        <v/>
      </c>
      <c r="AU309" s="8" t="str">
        <f t="shared" si="131"/>
        <v>0</v>
      </c>
      <c r="AV309" s="8" t="str">
        <f t="shared" si="132"/>
        <v>0</v>
      </c>
      <c r="AW309" s="8" t="str">
        <f t="shared" si="133"/>
        <v/>
      </c>
    </row>
    <row r="310" spans="34:85" ht="16.5" thickBot="1">
      <c r="AH310" s="441"/>
      <c r="AI310" s="404"/>
      <c r="AJ310" s="444"/>
      <c r="AK310" s="451"/>
      <c r="AL310" s="451"/>
      <c r="AM310" s="365" t="str">
        <f t="shared" si="127"/>
        <v/>
      </c>
      <c r="AN310" s="366" t="str">
        <f t="shared" si="128"/>
        <v/>
      </c>
      <c r="AO310" s="8" t="str">
        <f t="shared" si="123"/>
        <v/>
      </c>
      <c r="AP310" s="8" t="str">
        <f t="shared" si="124"/>
        <v/>
      </c>
      <c r="AQ310" s="8">
        <f t="shared" si="125"/>
        <v>0</v>
      </c>
      <c r="AR310" s="8" t="str">
        <f t="shared" si="129"/>
        <v/>
      </c>
      <c r="AS310" s="8">
        <f t="shared" si="126"/>
        <v>0</v>
      </c>
      <c r="AT310" s="8" t="str">
        <f t="shared" si="130"/>
        <v/>
      </c>
      <c r="AU310" s="8" t="str">
        <f t="shared" si="131"/>
        <v>0</v>
      </c>
      <c r="AV310" s="8" t="str">
        <f t="shared" si="132"/>
        <v>0</v>
      </c>
      <c r="AW310" s="8" t="str">
        <f t="shared" si="133"/>
        <v/>
      </c>
    </row>
    <row r="311" spans="34:85" ht="16.5" thickBot="1">
      <c r="AH311" s="441"/>
      <c r="AI311" s="404"/>
      <c r="AJ311" s="444"/>
      <c r="AK311" s="451"/>
      <c r="AL311" s="451"/>
      <c r="AM311" s="365" t="str">
        <f t="shared" si="127"/>
        <v/>
      </c>
      <c r="AN311" s="366" t="str">
        <f t="shared" si="128"/>
        <v/>
      </c>
      <c r="AO311" s="8" t="str">
        <f t="shared" si="123"/>
        <v/>
      </c>
      <c r="AP311" s="8" t="str">
        <f t="shared" si="124"/>
        <v/>
      </c>
      <c r="AQ311" s="8">
        <f t="shared" si="125"/>
        <v>0</v>
      </c>
      <c r="AR311" s="8" t="str">
        <f t="shared" si="129"/>
        <v/>
      </c>
      <c r="AS311" s="8">
        <f t="shared" si="126"/>
        <v>0</v>
      </c>
      <c r="AT311" s="8" t="str">
        <f t="shared" si="130"/>
        <v/>
      </c>
      <c r="AU311" s="8" t="str">
        <f t="shared" si="131"/>
        <v>0</v>
      </c>
      <c r="AV311" s="8" t="str">
        <f t="shared" si="132"/>
        <v>0</v>
      </c>
      <c r="AW311" s="8" t="str">
        <f t="shared" si="133"/>
        <v/>
      </c>
    </row>
    <row r="312" spans="34:85" ht="16.5" thickBot="1">
      <c r="AH312" s="441"/>
      <c r="AI312" s="404"/>
      <c r="AJ312" s="444"/>
      <c r="AK312" s="451"/>
      <c r="AL312" s="451"/>
      <c r="AM312" s="365" t="str">
        <f t="shared" si="127"/>
        <v/>
      </c>
      <c r="AN312" s="366" t="str">
        <f t="shared" si="128"/>
        <v/>
      </c>
      <c r="AO312" s="8" t="str">
        <f t="shared" si="123"/>
        <v/>
      </c>
      <c r="AP312" s="8" t="str">
        <f t="shared" si="124"/>
        <v/>
      </c>
      <c r="AQ312" s="8">
        <f t="shared" si="125"/>
        <v>0</v>
      </c>
      <c r="AR312" s="8" t="str">
        <f t="shared" si="129"/>
        <v/>
      </c>
      <c r="AS312" s="8">
        <f t="shared" si="126"/>
        <v>0</v>
      </c>
      <c r="AT312" s="8" t="str">
        <f t="shared" si="130"/>
        <v/>
      </c>
      <c r="AU312" s="8" t="str">
        <f t="shared" si="131"/>
        <v>0</v>
      </c>
      <c r="AV312" s="8" t="str">
        <f t="shared" si="132"/>
        <v>0</v>
      </c>
      <c r="AW312" s="8" t="str">
        <f t="shared" si="133"/>
        <v/>
      </c>
    </row>
    <row r="313" spans="34:85" ht="16.5" thickBot="1">
      <c r="AH313" s="442"/>
      <c r="AI313" s="404"/>
      <c r="AJ313" s="444"/>
      <c r="AK313" s="451"/>
      <c r="AL313" s="451"/>
      <c r="AM313" s="365" t="str">
        <f t="shared" si="127"/>
        <v/>
      </c>
      <c r="AN313" s="366" t="str">
        <f t="shared" si="128"/>
        <v/>
      </c>
      <c r="AO313" s="8" t="str">
        <f t="shared" si="123"/>
        <v/>
      </c>
      <c r="AP313" s="8" t="str">
        <f t="shared" si="124"/>
        <v/>
      </c>
      <c r="AQ313" s="8">
        <f t="shared" si="125"/>
        <v>0</v>
      </c>
      <c r="AR313" s="8" t="str">
        <f t="shared" si="129"/>
        <v/>
      </c>
      <c r="AS313" s="8">
        <f t="shared" si="126"/>
        <v>0</v>
      </c>
      <c r="AT313" s="8" t="str">
        <f t="shared" si="130"/>
        <v/>
      </c>
      <c r="AU313" s="8" t="str">
        <f t="shared" si="131"/>
        <v>0</v>
      </c>
      <c r="AV313" s="8" t="str">
        <f t="shared" si="132"/>
        <v>0</v>
      </c>
      <c r="AW313" s="8" t="str">
        <f t="shared" si="133"/>
        <v/>
      </c>
    </row>
    <row r="314" spans="34:85" ht="16.5" thickBot="1">
      <c r="AH314" s="441"/>
      <c r="AI314" s="404"/>
      <c r="AJ314" s="444"/>
      <c r="AK314" s="451"/>
      <c r="AL314" s="451"/>
      <c r="AM314" s="365" t="str">
        <f t="shared" si="127"/>
        <v/>
      </c>
      <c r="AN314" s="366" t="str">
        <f t="shared" si="128"/>
        <v/>
      </c>
      <c r="AO314" s="8" t="str">
        <f t="shared" si="123"/>
        <v/>
      </c>
      <c r="AP314" s="8" t="str">
        <f t="shared" si="124"/>
        <v/>
      </c>
      <c r="AQ314" s="8">
        <f t="shared" si="125"/>
        <v>0</v>
      </c>
      <c r="AR314" s="8" t="str">
        <f t="shared" si="129"/>
        <v/>
      </c>
      <c r="AS314" s="8">
        <f t="shared" si="126"/>
        <v>0</v>
      </c>
      <c r="AT314" s="8" t="str">
        <f t="shared" si="130"/>
        <v/>
      </c>
      <c r="AU314" s="8" t="str">
        <f t="shared" si="131"/>
        <v>0</v>
      </c>
      <c r="AV314" s="8" t="str">
        <f t="shared" si="132"/>
        <v>0</v>
      </c>
      <c r="AW314" s="8" t="str">
        <f t="shared" si="133"/>
        <v/>
      </c>
    </row>
    <row r="315" spans="34:85" ht="16.5" thickBot="1">
      <c r="AH315" s="441"/>
      <c r="AI315" s="404"/>
      <c r="AJ315" s="444"/>
      <c r="AK315" s="451"/>
      <c r="AL315" s="451"/>
      <c r="AM315" s="365" t="str">
        <f t="shared" si="127"/>
        <v/>
      </c>
      <c r="AN315" s="366" t="str">
        <f t="shared" si="128"/>
        <v/>
      </c>
      <c r="AO315" s="8" t="str">
        <f t="shared" si="123"/>
        <v/>
      </c>
      <c r="AP315" s="8" t="str">
        <f t="shared" si="124"/>
        <v/>
      </c>
      <c r="AQ315" s="8">
        <f t="shared" si="125"/>
        <v>0</v>
      </c>
      <c r="AR315" s="8" t="str">
        <f t="shared" si="129"/>
        <v/>
      </c>
      <c r="AS315" s="8">
        <f t="shared" si="126"/>
        <v>0</v>
      </c>
      <c r="AT315" s="8" t="str">
        <f t="shared" si="130"/>
        <v/>
      </c>
      <c r="AU315" s="8" t="str">
        <f t="shared" si="131"/>
        <v>0</v>
      </c>
      <c r="AV315" s="8" t="str">
        <f t="shared" si="132"/>
        <v>0</v>
      </c>
      <c r="AW315" s="8" t="str">
        <f t="shared" si="133"/>
        <v/>
      </c>
    </row>
    <row r="316" spans="34:85" ht="16.5" thickBot="1">
      <c r="AH316" s="441"/>
      <c r="AI316" s="404"/>
      <c r="AJ316" s="444"/>
      <c r="AK316" s="451"/>
      <c r="AL316" s="451"/>
      <c r="AM316" s="365" t="str">
        <f t="shared" si="127"/>
        <v/>
      </c>
      <c r="AN316" s="366" t="str">
        <f t="shared" si="128"/>
        <v/>
      </c>
      <c r="AO316" s="8" t="str">
        <f t="shared" si="123"/>
        <v/>
      </c>
      <c r="AP316" s="8" t="str">
        <f t="shared" si="124"/>
        <v/>
      </c>
      <c r="AQ316" s="8">
        <f t="shared" si="125"/>
        <v>0</v>
      </c>
      <c r="AR316" s="8" t="str">
        <f t="shared" si="129"/>
        <v/>
      </c>
      <c r="AS316" s="8">
        <f t="shared" si="126"/>
        <v>0</v>
      </c>
      <c r="AT316" s="8" t="str">
        <f t="shared" si="130"/>
        <v/>
      </c>
      <c r="AU316" s="8" t="str">
        <f t="shared" si="131"/>
        <v>0</v>
      </c>
      <c r="AV316" s="8" t="str">
        <f t="shared" si="132"/>
        <v>0</v>
      </c>
      <c r="AW316" s="8" t="str">
        <f t="shared" si="133"/>
        <v/>
      </c>
    </row>
    <row r="317" spans="34:85" ht="16.5" customHeight="1" thickBot="1">
      <c r="AH317" s="441"/>
      <c r="AI317" s="404"/>
      <c r="AJ317" s="444"/>
      <c r="AK317" s="451"/>
      <c r="AL317" s="451"/>
      <c r="AM317" s="365" t="str">
        <f t="shared" si="127"/>
        <v/>
      </c>
      <c r="AN317" s="366" t="str">
        <f t="shared" si="128"/>
        <v/>
      </c>
      <c r="AO317" s="8" t="str">
        <f t="shared" si="123"/>
        <v/>
      </c>
      <c r="AP317" s="8" t="str">
        <f t="shared" si="124"/>
        <v/>
      </c>
      <c r="AQ317" s="8">
        <f t="shared" si="125"/>
        <v>0</v>
      </c>
      <c r="AR317" s="8" t="str">
        <f t="shared" si="129"/>
        <v/>
      </c>
      <c r="AS317" s="8">
        <f t="shared" si="126"/>
        <v>0</v>
      </c>
      <c r="AT317" s="8" t="str">
        <f t="shared" si="130"/>
        <v/>
      </c>
      <c r="AU317" s="8" t="str">
        <f t="shared" si="131"/>
        <v>0</v>
      </c>
      <c r="AV317" s="8" t="str">
        <f t="shared" si="132"/>
        <v>0</v>
      </c>
      <c r="AW317" s="8" t="str">
        <f t="shared" si="133"/>
        <v/>
      </c>
    </row>
    <row r="318" spans="34:85">
      <c r="AW318" s="8" t="str">
        <f>IF($AH319&gt;$AJ319,1,IF(AND($AH319=$AJ319,$AH319&lt;&gt;"",$AJ319&lt;&gt;""),0,IF($AH319&lt;$AJ319,2,"")))</f>
        <v/>
      </c>
    </row>
    <row r="319" spans="34:85">
      <c r="AW319" s="8" t="str">
        <f>IF($AH320&gt;$AJ320,1,IF(AND($AH320=$AJ320,$AH320&lt;&gt;"",$AJ320&lt;&gt;""),0,IF($AH320&lt;$AJ320,2,"")))</f>
        <v/>
      </c>
    </row>
    <row r="320" spans="34:85">
      <c r="AW320" s="8" t="str">
        <f>IF($AH321&gt;$AJ321,1,IF(AND($AH321=$AJ321,$AH321&lt;&gt;"",$AJ321&lt;&gt;""),0,IF($AH321&lt;$AJ321,2,"")))</f>
        <v/>
      </c>
    </row>
    <row r="321" spans="49:49">
      <c r="AW321" s="8" t="str">
        <f>IF($AH322&gt;$AJ322,1,IF(AND($AH322=$AJ322,$AH322&lt;&gt;"",$AJ322&lt;&gt;""),0,IF($AH322&lt;$AJ322,2,"")))</f>
        <v/>
      </c>
    </row>
    <row r="322" spans="49:49">
      <c r="AW322" s="8" t="str">
        <f>IF($AH323&gt;$AJ323,1,IF(AND($AH323=$AJ323,$AH323&lt;&gt;"",$AJ323&lt;&gt;""),0,IF($AH323&lt;$AJ323,2,"")))</f>
        <v/>
      </c>
    </row>
    <row r="323" spans="49:49">
      <c r="AW323" s="8" t="str">
        <f t="shared" ref="AW323:AW379" si="141">IF($AH323&gt;$AJ323,1,IF(AND($AH323=$AJ323,$AH323&lt;&gt;"",$AJ323&lt;&gt;""),0,IF($AH323&lt;$AJ323,2,"")))</f>
        <v/>
      </c>
    </row>
    <row r="324" spans="49:49">
      <c r="AW324" s="8" t="str">
        <f t="shared" si="141"/>
        <v/>
      </c>
    </row>
    <row r="325" spans="49:49">
      <c r="AW325" s="8" t="str">
        <f t="shared" si="141"/>
        <v/>
      </c>
    </row>
    <row r="326" spans="49:49">
      <c r="AW326" s="8" t="str">
        <f t="shared" si="141"/>
        <v/>
      </c>
    </row>
    <row r="327" spans="49:49">
      <c r="AW327" s="8" t="str">
        <f t="shared" si="141"/>
        <v/>
      </c>
    </row>
    <row r="328" spans="49:49">
      <c r="AW328" s="8" t="str">
        <f t="shared" si="141"/>
        <v/>
      </c>
    </row>
    <row r="329" spans="49:49">
      <c r="AW329" s="8" t="str">
        <f t="shared" si="141"/>
        <v/>
      </c>
    </row>
    <row r="330" spans="49:49">
      <c r="AW330" s="8" t="str">
        <f t="shared" si="141"/>
        <v/>
      </c>
    </row>
    <row r="331" spans="49:49">
      <c r="AW331" s="8" t="str">
        <f t="shared" si="141"/>
        <v/>
      </c>
    </row>
    <row r="332" spans="49:49">
      <c r="AW332" s="8" t="str">
        <f t="shared" si="141"/>
        <v/>
      </c>
    </row>
    <row r="333" spans="49:49">
      <c r="AW333" s="8" t="str">
        <f t="shared" si="141"/>
        <v/>
      </c>
    </row>
    <row r="334" spans="49:49">
      <c r="AW334" s="8" t="str">
        <f t="shared" si="141"/>
        <v/>
      </c>
    </row>
    <row r="335" spans="49:49">
      <c r="AW335" s="8" t="str">
        <f t="shared" si="141"/>
        <v/>
      </c>
    </row>
    <row r="336" spans="49:49">
      <c r="AW336" s="8" t="str">
        <f t="shared" si="141"/>
        <v/>
      </c>
    </row>
    <row r="337" spans="49:49">
      <c r="AW337" s="8" t="str">
        <f t="shared" si="141"/>
        <v/>
      </c>
    </row>
    <row r="338" spans="49:49">
      <c r="AW338" s="8" t="str">
        <f t="shared" si="141"/>
        <v/>
      </c>
    </row>
    <row r="339" spans="49:49">
      <c r="AW339" s="8" t="str">
        <f t="shared" si="141"/>
        <v/>
      </c>
    </row>
    <row r="340" spans="49:49">
      <c r="AW340" s="8" t="str">
        <f t="shared" si="141"/>
        <v/>
      </c>
    </row>
    <row r="341" spans="49:49">
      <c r="AW341" s="8" t="str">
        <f t="shared" si="141"/>
        <v/>
      </c>
    </row>
    <row r="342" spans="49:49">
      <c r="AW342" s="8" t="str">
        <f t="shared" si="141"/>
        <v/>
      </c>
    </row>
    <row r="343" spans="49:49">
      <c r="AW343" s="8" t="str">
        <f t="shared" si="141"/>
        <v/>
      </c>
    </row>
    <row r="344" spans="49:49">
      <c r="AW344" s="8" t="str">
        <f t="shared" si="141"/>
        <v/>
      </c>
    </row>
    <row r="345" spans="49:49">
      <c r="AW345" s="8" t="str">
        <f t="shared" si="141"/>
        <v/>
      </c>
    </row>
    <row r="346" spans="49:49">
      <c r="AW346" s="8" t="str">
        <f t="shared" si="141"/>
        <v/>
      </c>
    </row>
    <row r="347" spans="49:49">
      <c r="AW347" s="8" t="str">
        <f t="shared" si="141"/>
        <v/>
      </c>
    </row>
    <row r="348" spans="49:49">
      <c r="AW348" s="8" t="str">
        <f t="shared" si="141"/>
        <v/>
      </c>
    </row>
    <row r="349" spans="49:49">
      <c r="AW349" s="8" t="str">
        <f t="shared" si="141"/>
        <v/>
      </c>
    </row>
    <row r="350" spans="49:49">
      <c r="AW350" s="8" t="str">
        <f t="shared" si="141"/>
        <v/>
      </c>
    </row>
    <row r="351" spans="49:49">
      <c r="AW351" s="8" t="str">
        <f t="shared" si="141"/>
        <v/>
      </c>
    </row>
    <row r="352" spans="49:49">
      <c r="AW352" s="8" t="str">
        <f t="shared" si="141"/>
        <v/>
      </c>
    </row>
    <row r="353" spans="49:49">
      <c r="AW353" s="8" t="str">
        <f t="shared" si="141"/>
        <v/>
      </c>
    </row>
    <row r="354" spans="49:49">
      <c r="AW354" s="8" t="str">
        <f t="shared" si="141"/>
        <v/>
      </c>
    </row>
    <row r="355" spans="49:49">
      <c r="AW355" s="8" t="str">
        <f t="shared" si="141"/>
        <v/>
      </c>
    </row>
    <row r="356" spans="49:49">
      <c r="AW356" s="8" t="str">
        <f t="shared" si="141"/>
        <v/>
      </c>
    </row>
    <row r="357" spans="49:49">
      <c r="AW357" s="8" t="str">
        <f t="shared" si="141"/>
        <v/>
      </c>
    </row>
    <row r="358" spans="49:49">
      <c r="AW358" s="8" t="str">
        <f t="shared" si="141"/>
        <v/>
      </c>
    </row>
    <row r="359" spans="49:49">
      <c r="AW359" s="8" t="str">
        <f t="shared" si="141"/>
        <v/>
      </c>
    </row>
    <row r="360" spans="49:49">
      <c r="AW360" s="8" t="str">
        <f t="shared" si="141"/>
        <v/>
      </c>
    </row>
    <row r="361" spans="49:49">
      <c r="AW361" s="8" t="str">
        <f t="shared" si="141"/>
        <v/>
      </c>
    </row>
    <row r="362" spans="49:49">
      <c r="AW362" s="8" t="str">
        <f t="shared" si="141"/>
        <v/>
      </c>
    </row>
    <row r="363" spans="49:49">
      <c r="AW363" s="8" t="str">
        <f t="shared" si="141"/>
        <v/>
      </c>
    </row>
    <row r="364" spans="49:49">
      <c r="AW364" s="8" t="str">
        <f t="shared" si="141"/>
        <v/>
      </c>
    </row>
    <row r="365" spans="49:49">
      <c r="AW365" s="8" t="str">
        <f t="shared" si="141"/>
        <v/>
      </c>
    </row>
    <row r="366" spans="49:49">
      <c r="AW366" s="8" t="str">
        <f t="shared" si="141"/>
        <v/>
      </c>
    </row>
    <row r="367" spans="49:49">
      <c r="AW367" s="8" t="str">
        <f t="shared" si="141"/>
        <v/>
      </c>
    </row>
    <row r="368" spans="49:49">
      <c r="AW368" s="8" t="str">
        <f t="shared" si="141"/>
        <v/>
      </c>
    </row>
    <row r="369" spans="49:49">
      <c r="AW369" s="8" t="str">
        <f t="shared" si="141"/>
        <v/>
      </c>
    </row>
    <row r="370" spans="49:49">
      <c r="AW370" s="8" t="str">
        <f t="shared" si="141"/>
        <v/>
      </c>
    </row>
    <row r="371" spans="49:49">
      <c r="AW371" s="8" t="str">
        <f t="shared" si="141"/>
        <v/>
      </c>
    </row>
    <row r="372" spans="49:49">
      <c r="AW372" s="8" t="str">
        <f t="shared" si="141"/>
        <v/>
      </c>
    </row>
    <row r="373" spans="49:49">
      <c r="AW373" s="8" t="str">
        <f t="shared" si="141"/>
        <v/>
      </c>
    </row>
    <row r="374" spans="49:49">
      <c r="AW374" s="8" t="str">
        <f t="shared" si="141"/>
        <v/>
      </c>
    </row>
    <row r="375" spans="49:49">
      <c r="AW375" s="8" t="str">
        <f t="shared" si="141"/>
        <v/>
      </c>
    </row>
    <row r="376" spans="49:49">
      <c r="AW376" s="8" t="str">
        <f t="shared" si="141"/>
        <v/>
      </c>
    </row>
    <row r="377" spans="49:49">
      <c r="AW377" s="8" t="str">
        <f t="shared" si="141"/>
        <v/>
      </c>
    </row>
    <row r="378" spans="49:49">
      <c r="AW378" s="8" t="str">
        <f t="shared" si="141"/>
        <v/>
      </c>
    </row>
    <row r="379" spans="49:49">
      <c r="AW379" s="8" t="str">
        <f t="shared" si="141"/>
        <v/>
      </c>
    </row>
  </sheetData>
  <mergeCells count="18">
    <mergeCell ref="CB2:CC2"/>
    <mergeCell ref="CE2:CF2"/>
    <mergeCell ref="L3:N3"/>
    <mergeCell ref="O3:Q3"/>
    <mergeCell ref="AD3:AE3"/>
    <mergeCell ref="BV2:BW2"/>
    <mergeCell ref="BY2:BZ2"/>
    <mergeCell ref="I4:J4"/>
    <mergeCell ref="BB2:BC2"/>
    <mergeCell ref="BN2:BO2"/>
    <mergeCell ref="BP2:BQ2"/>
    <mergeCell ref="BS2:BT2"/>
    <mergeCell ref="W2:X2"/>
    <mergeCell ref="AH2:AJ2"/>
    <mergeCell ref="AO2:AP2"/>
    <mergeCell ref="AQ2:AT2"/>
    <mergeCell ref="AU2:AV2"/>
    <mergeCell ref="AY2:AZ2"/>
  </mergeCells>
  <conditionalFormatting sqref="BE3:BE22 BB3:BC22 AY3:AY22 AK3:AL317 X4:Y6">
    <cfRule type="cellIs" dxfId="26" priority="29" stopIfTrue="1" operator="equal">
      <formula>$AB$2</formula>
    </cfRule>
  </conditionalFormatting>
  <conditionalFormatting sqref="B23 B6:B7">
    <cfRule type="expression" dxfId="25" priority="28" stopIfTrue="1">
      <formula>AND(H6=H5,K6=K5,I6=I5)</formula>
    </cfRule>
  </conditionalFormatting>
  <conditionalFormatting sqref="D5:D7">
    <cfRule type="cellIs" dxfId="24" priority="26" operator="lessThan">
      <formula>$R$2</formula>
    </cfRule>
    <cfRule type="cellIs" dxfId="23" priority="27" operator="equal">
      <formula>$R$2</formula>
    </cfRule>
  </conditionalFormatting>
  <conditionalFormatting sqref="B1">
    <cfRule type="cellIs" dxfId="22" priority="25" operator="greaterThanOrEqual">
      <formula>INDIRECT("Kreuz!aa1")</formula>
    </cfRule>
  </conditionalFormatting>
  <conditionalFormatting sqref="A5:A7">
    <cfRule type="dataBar" priority="24">
      <dataBar>
        <cfvo type="min"/>
        <cfvo type="max"/>
        <color rgb="FF008AEF"/>
      </dataBar>
    </cfRule>
  </conditionalFormatting>
  <conditionalFormatting sqref="A5">
    <cfRule type="cellIs" dxfId="21" priority="23" operator="lessThan">
      <formula>$B$1</formula>
    </cfRule>
  </conditionalFormatting>
  <conditionalFormatting sqref="C5:C7">
    <cfRule type="containsText" dxfId="20" priority="21" operator="containsText" text="nü">
      <formula>NOT(ISERROR(SEARCH("nü",C5)))</formula>
    </cfRule>
    <cfRule type="containsText" dxfId="19" priority="22" operator="containsText" text="düss">
      <formula>NOT(ISERROR(SEARCH("düss",C5)))</formula>
    </cfRule>
  </conditionalFormatting>
  <conditionalFormatting sqref="BA3:BA22">
    <cfRule type="cellIs" dxfId="18" priority="19" operator="lessThan">
      <formula>0.5</formula>
    </cfRule>
    <cfRule type="cellIs" dxfId="17" priority="20" operator="greaterThan">
      <formula>0.5</formula>
    </cfRule>
  </conditionalFormatting>
  <conditionalFormatting sqref="BC3:BC22">
    <cfRule type="cellIs" dxfId="16" priority="18" operator="greaterThan">
      <formula>0.5</formula>
    </cfRule>
  </conditionalFormatting>
  <conditionalFormatting sqref="BD3:BD22">
    <cfRule type="cellIs" dxfId="15" priority="17" operator="greaterThan">
      <formula>0.5</formula>
    </cfRule>
  </conditionalFormatting>
  <conditionalFormatting sqref="A5:A7">
    <cfRule type="expression" dxfId="14" priority="16" stopIfTrue="1">
      <formula>G5+H5+I5&lt;&gt;#REF!</formula>
    </cfRule>
  </conditionalFormatting>
  <conditionalFormatting sqref="D5:D7">
    <cfRule type="cellIs" dxfId="13" priority="13" operator="lessThan">
      <formula>$R$2</formula>
    </cfRule>
    <cfRule type="cellIs" dxfId="12" priority="14" operator="equal">
      <formula>$R$2</formula>
    </cfRule>
  </conditionalFormatting>
  <conditionalFormatting sqref="C5:C7">
    <cfRule type="containsText" dxfId="11" priority="11" operator="containsText" text="nü">
      <formula>NOT(ISERROR(SEARCH("nü",C5)))</formula>
    </cfRule>
    <cfRule type="containsText" dxfId="10" priority="12" operator="containsText" text="düss">
      <formula>NOT(ISERROR(SEARCH("düss",C5)))</formula>
    </cfRule>
  </conditionalFormatting>
  <conditionalFormatting sqref="D5:D7">
    <cfRule type="cellIs" dxfId="9" priority="9" operator="lessThan">
      <formula>$R$2</formula>
    </cfRule>
    <cfRule type="cellIs" dxfId="8" priority="10" operator="equal">
      <formula>$R$2</formula>
    </cfRule>
  </conditionalFormatting>
  <conditionalFormatting sqref="C5:C7">
    <cfRule type="containsText" dxfId="7" priority="7" operator="containsText" text="nü">
      <formula>NOT(ISERROR(SEARCH("nü",C5)))</formula>
    </cfRule>
    <cfRule type="containsText" dxfId="6" priority="8" operator="containsText" text="düss">
      <formula>NOT(ISERROR(SEARCH("düss",C5)))</formula>
    </cfRule>
  </conditionalFormatting>
  <conditionalFormatting sqref="C5:C7">
    <cfRule type="containsText" dxfId="5" priority="5" operator="containsText" text="nü">
      <formula>NOT(ISERROR(SEARCH("nü",C5)))</formula>
    </cfRule>
    <cfRule type="containsText" dxfId="4" priority="6" operator="containsText" text="düss">
      <formula>NOT(ISERROR(SEARCH("düss",C5)))</formula>
    </cfRule>
  </conditionalFormatting>
  <conditionalFormatting sqref="C5:C7">
    <cfRule type="containsText" dxfId="3" priority="3" operator="containsText" text="nü">
      <formula>NOT(ISERROR(SEARCH("nü",C5)))</formula>
    </cfRule>
    <cfRule type="containsText" dxfId="2" priority="4" operator="containsText" text="düss">
      <formula>NOT(ISERROR(SEARCH("düss",C5)))</formula>
    </cfRule>
  </conditionalFormatting>
  <conditionalFormatting sqref="C5:C7">
    <cfRule type="containsText" dxfId="1" priority="1" operator="containsText" text="nü">
      <formula>NOT(ISERROR(SEARCH("nü",C5)))</formula>
    </cfRule>
    <cfRule type="containsText" dxfId="0" priority="2" operator="containsText" text="düss">
      <formula>NOT(ISERROR(SEARCH("düss",C5)))</formula>
    </cfRule>
  </conditionalFormatting>
  <pageMargins left="0.7" right="0.7" top="0.78740157499999996" bottom="0.78740157499999996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36</vt:i4>
      </vt:variant>
    </vt:vector>
  </HeadingPairs>
  <TitlesOfParts>
    <vt:vector size="36" baseType="lpstr">
      <vt:lpstr>Checkouttabelle(2)</vt:lpstr>
      <vt:lpstr>Checkouttabelle(4)</vt:lpstr>
      <vt:lpstr>8 Spieler</vt:lpstr>
      <vt:lpstr>8 Spieler Halbfinale und Finale</vt:lpstr>
      <vt:lpstr>Gewinnauswertung</vt:lpstr>
      <vt:lpstr>2 Spieler</vt:lpstr>
      <vt:lpstr>Runde 1</vt:lpstr>
      <vt:lpstr>Runde 21</vt:lpstr>
      <vt:lpstr>Runde 22</vt:lpstr>
      <vt:lpstr>Runde 23</vt:lpstr>
      <vt:lpstr>Runde 24</vt:lpstr>
      <vt:lpstr>Runde 25</vt:lpstr>
      <vt:lpstr>Runde 26</vt:lpstr>
      <vt:lpstr>Runde 27</vt:lpstr>
      <vt:lpstr>Runde 28</vt:lpstr>
      <vt:lpstr>Checkouttabelle 2</vt:lpstr>
      <vt:lpstr>Runde 2</vt:lpstr>
      <vt:lpstr>Runde 3</vt:lpstr>
      <vt:lpstr>Runde 4</vt:lpstr>
      <vt:lpstr>Runde 5</vt:lpstr>
      <vt:lpstr>Runde 6</vt:lpstr>
      <vt:lpstr>Runde 7</vt:lpstr>
      <vt:lpstr>Runde 8</vt:lpstr>
      <vt:lpstr>Runde 9</vt:lpstr>
      <vt:lpstr>Runde 10</vt:lpstr>
      <vt:lpstr>Runde 11</vt:lpstr>
      <vt:lpstr>Runde 12</vt:lpstr>
      <vt:lpstr>Runde 13</vt:lpstr>
      <vt:lpstr>Runde 14</vt:lpstr>
      <vt:lpstr>Runde 15</vt:lpstr>
      <vt:lpstr>Runde 16</vt:lpstr>
      <vt:lpstr>Runde 17</vt:lpstr>
      <vt:lpstr>Runde 18</vt:lpstr>
      <vt:lpstr>Runde 19</vt:lpstr>
      <vt:lpstr>Runde 20</vt:lpstr>
      <vt:lpstr>Gewinn Berechnung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2019-06-19T13:25:25Z</dcterms:created>
  <dcterms:modified xsi:type="dcterms:W3CDTF">2024-01-06T06:47:23Z</dcterms:modified>
</cp:coreProperties>
</file>