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 codeName="{3D1A710C-6663-3D7B-7F91-EC182F24A4BC}"/>
  <workbookPr codeName="DieseArbeitsmappe" hidePivotFieldList="1"/>
  <mc:AlternateContent xmlns:mc="http://schemas.openxmlformats.org/markup-compatibility/2006">
    <mc:Choice Requires="x15">
      <x15ac:absPath xmlns:x15ac="http://schemas.microsoft.com/office/spreadsheetml/2010/11/ac" url="C:\Users\matth\Documents\PRIVAT\Geld\"/>
    </mc:Choice>
  </mc:AlternateContent>
  <xr:revisionPtr revIDLastSave="0" documentId="13_ncr:80001_{F66EE459-4A0F-4DD7-9D25-B136BED4D60A}" xr6:coauthVersionLast="36" xr6:coauthVersionMax="36" xr10:uidLastSave="{00000000-0000-0000-0000-000000000000}"/>
  <bookViews>
    <workbookView xWindow="0" yWindow="0" windowWidth="24000" windowHeight="9135" tabRatio="513" xr2:uid="{00000000-000D-0000-FFFF-FFFF00000000}"/>
  </bookViews>
  <sheets>
    <sheet name="Spritkostenberechnung" sheetId="6" r:id="rId1"/>
    <sheet name="Pivot Spritverbrauch" sheetId="7" r:id="rId2"/>
  </sheets>
  <definedNames>
    <definedName name="_xlnm._FilterDatabase" localSheetId="0" hidden="1">Spritkostenberechnung!$A$9:$G$81</definedName>
    <definedName name="_xlnm.Print_Area" localSheetId="0">Spritkostenberechnung!$A$1:$H$101</definedName>
  </definedNames>
  <calcPr calcId="191029"/>
  <pivotCaches>
    <pivotCache cacheId="3" r:id="rId3"/>
  </pivotCaches>
</workbook>
</file>

<file path=xl/calcChain.xml><?xml version="1.0" encoding="utf-8"?>
<calcChain xmlns="http://schemas.openxmlformats.org/spreadsheetml/2006/main">
  <c r="D7" i="6" l="1"/>
  <c r="H7" i="6" l="1"/>
  <c r="G223" i="6" l="1"/>
  <c r="G212" i="6" l="1"/>
  <c r="E212" i="6"/>
  <c r="G211" i="6" l="1"/>
  <c r="E211" i="6"/>
  <c r="G200" i="6" l="1"/>
  <c r="G194" i="6" l="1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44" i="6" l="1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B1" i="6" l="1"/>
  <c r="B6" i="6" s="1"/>
  <c r="G143" i="6" l="1"/>
  <c r="G142" i="6" l="1"/>
  <c r="G141" i="6" l="1"/>
  <c r="G140" i="6" l="1"/>
  <c r="G139" i="6" l="1"/>
  <c r="G138" i="6" l="1"/>
  <c r="G137" i="6" l="1"/>
  <c r="G136" i="6" l="1"/>
  <c r="G135" i="6" l="1"/>
  <c r="G134" i="6" l="1"/>
  <c r="G133" i="6" l="1"/>
  <c r="G132" i="6" l="1"/>
  <c r="G131" i="6" l="1"/>
  <c r="G130" i="6" l="1"/>
  <c r="G129" i="6" l="1"/>
  <c r="G127" i="6" l="1"/>
  <c r="G126" i="6" l="1"/>
  <c r="G128" i="6"/>
  <c r="G7" i="6" s="1"/>
  <c r="G125" i="6" l="1"/>
  <c r="D2" i="6" l="1"/>
  <c r="G124" i="6" l="1"/>
  <c r="G122" i="6" l="1"/>
  <c r="G121" i="6" l="1"/>
  <c r="G120" i="6" l="1"/>
  <c r="G119" i="6" l="1"/>
  <c r="G118" i="6" l="1"/>
  <c r="F118" i="6"/>
  <c r="G117" i="6" l="1"/>
  <c r="D1" i="6" l="1"/>
  <c r="H1" i="6" s="1"/>
  <c r="G116" i="6"/>
  <c r="G115" i="6" l="1"/>
  <c r="G114" i="6" l="1"/>
  <c r="G113" i="6" l="1"/>
  <c r="G112" i="6" l="1"/>
  <c r="G111" i="6" l="1"/>
  <c r="G110" i="6" l="1"/>
  <c r="G109" i="6" l="1"/>
  <c r="G108" i="6" l="1"/>
  <c r="G107" i="6" l="1"/>
  <c r="G106" i="6" l="1"/>
  <c r="G105" i="6" l="1"/>
  <c r="G104" i="6" l="1"/>
  <c r="G103" i="6" l="1"/>
  <c r="G102" i="6" l="1"/>
  <c r="G101" i="6" l="1"/>
  <c r="G100" i="6" l="1"/>
  <c r="G99" i="6" l="1"/>
  <c r="G98" i="6" l="1"/>
  <c r="F98" i="6"/>
  <c r="G97" i="6" l="1"/>
  <c r="G96" i="6" l="1"/>
  <c r="G95" i="6" l="1"/>
  <c r="G94" i="6"/>
  <c r="G93" i="6"/>
  <c r="G92" i="6"/>
  <c r="G91" i="6"/>
  <c r="G90" i="6"/>
  <c r="F90" i="6"/>
  <c r="G89" i="6"/>
  <c r="F88" i="6"/>
  <c r="D88" i="6"/>
  <c r="B88" i="6"/>
  <c r="G87" i="6"/>
  <c r="G86" i="6"/>
  <c r="G85" i="6"/>
  <c r="G84" i="6"/>
  <c r="G83" i="6"/>
  <c r="G82" i="6"/>
  <c r="G81" i="6"/>
  <c r="G80" i="6"/>
  <c r="G78" i="6"/>
  <c r="G77" i="6"/>
  <c r="G76" i="6"/>
  <c r="F76" i="6"/>
  <c r="G75" i="6"/>
  <c r="F75" i="6"/>
  <c r="G74" i="6"/>
  <c r="G73" i="6"/>
  <c r="D72" i="6"/>
  <c r="G72" i="6" s="1"/>
  <c r="G71" i="6"/>
  <c r="G70" i="6"/>
  <c r="G69" i="6"/>
  <c r="G68" i="6"/>
  <c r="G67" i="6"/>
  <c r="G66" i="6"/>
  <c r="F66" i="6"/>
  <c r="G65" i="6"/>
  <c r="G64" i="6"/>
  <c r="G63" i="6"/>
  <c r="G62" i="6"/>
  <c r="E62" i="6"/>
  <c r="G61" i="6"/>
  <c r="F61" i="6"/>
  <c r="G60" i="6"/>
  <c r="G59" i="6"/>
  <c r="F59" i="6"/>
  <c r="G58" i="6"/>
  <c r="F58" i="6"/>
  <c r="D57" i="6"/>
  <c r="G56" i="6"/>
  <c r="F56" i="6"/>
  <c r="G55" i="6"/>
  <c r="F55" i="6"/>
  <c r="G54" i="6"/>
  <c r="F54" i="6"/>
  <c r="G53" i="6"/>
  <c r="G52" i="6"/>
  <c r="G51" i="6"/>
  <c r="D50" i="6"/>
  <c r="B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F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B3" i="6" l="1"/>
  <c r="D5" i="6" s="1"/>
  <c r="G57" i="6"/>
  <c r="E50" i="6"/>
  <c r="E88" i="6"/>
  <c r="G50" i="6"/>
  <c r="G88" i="6"/>
  <c r="B4" i="6" l="1"/>
  <c r="B7" i="6" s="1"/>
  <c r="D4" i="6"/>
  <c r="H4" i="6"/>
  <c r="H3" i="6"/>
  <c r="H6" i="6"/>
  <c r="H5" i="6"/>
  <c r="D6" i="6"/>
  <c r="B5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Matthias Götsch</author>
  </authors>
  <commentList>
    <comment ref="H3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Ersparnis für günstige Tankstelle: 
Gesamt getankt mal Differenz teure &amp; billige Tankstelle 
abzüglich Kosten für den Umweg km mal Dieselpreis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 xml:space="preserve">Ersparnis für günstige Tankstelle: 
Gesamt getankt mal Differenz teure &amp; billige Tankstelle 
abzüglich Kosten für den Umweg km mal Dieselpreis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5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 xml:space="preserve">Ersparnis für günstige Tankstelle: 
Gesamt getankt mal Differenz teure &amp; billige Tankstelle 
abzüglich Kosten für den Umweg km mal Dieselpreis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6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 xml:space="preserve">Ersparnis für günstige Tankstelle: 
Gesamt getankt mal Differenz teure &amp; billige Tankstelle 
abzüglich Kosten für den Umweg km mal Dieselpreis
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<sst xmlns="http://schemas.openxmlformats.org/spreadsheetml/2006/main" count="376" uniqueCount="66">
  <si>
    <t>km</t>
  </si>
  <si>
    <t>Preis</t>
  </si>
  <si>
    <t>km Stand</t>
  </si>
  <si>
    <t>Trip</t>
  </si>
  <si>
    <t>getankte Liter</t>
  </si>
  <si>
    <t>Datum</t>
  </si>
  <si>
    <t>Gezahlt</t>
  </si>
  <si>
    <t>Verbrauch auf 100 km</t>
  </si>
  <si>
    <t>pro km</t>
  </si>
  <si>
    <t>km im Monat</t>
  </si>
  <si>
    <t>Metro</t>
  </si>
  <si>
    <t>Werner Heisenbergstr. 10</t>
  </si>
  <si>
    <t>Ratio</t>
  </si>
  <si>
    <t>Fuldastr. 1 - 5</t>
  </si>
  <si>
    <t>T</t>
  </si>
  <si>
    <t>Wagner</t>
  </si>
  <si>
    <t xml:space="preserve">Ederstr. 34 </t>
  </si>
  <si>
    <t>Gesamtergebnis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</si>
  <si>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</si>
  <si>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</si>
  <si>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</si>
  <si>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</si>
  <si>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</si>
  <si>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</si>
  <si>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</si>
  <si>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</si>
  <si>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</si>
  <si>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</si>
  <si>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</si>
  <si>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</si>
  <si>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2014</t>
  </si>
  <si>
    <t>2015</t>
  </si>
  <si>
    <t>2016</t>
  </si>
  <si>
    <t xml:space="preserve"> getankte Liter</t>
  </si>
  <si>
    <t xml:space="preserve"> Gezahlt</t>
  </si>
  <si>
    <t xml:space="preserve">Verbrauch </t>
  </si>
  <si>
    <t>gruppieren</t>
  </si>
  <si>
    <t>Sommerreifen</t>
  </si>
  <si>
    <t>Dann lohnt sich ein Umweg von</t>
  </si>
  <si>
    <t>km zur Arbeit</t>
  </si>
  <si>
    <t>Bereifung</t>
  </si>
  <si>
    <t>dirchschnittl. Preis alle Daten</t>
  </si>
  <si>
    <t>Spritkosten  / Monat alle Daten</t>
  </si>
  <si>
    <t>Winterreifen</t>
  </si>
  <si>
    <t>Arbeitstage Monat</t>
  </si>
  <si>
    <t>2017</t>
  </si>
  <si>
    <t>Ersparnis teue &amp; billige Tankstelle gesamt</t>
  </si>
  <si>
    <t>Dieselkosten letztes Tanken</t>
  </si>
  <si>
    <t>Am Fieseler Werk 7</t>
  </si>
  <si>
    <t>tatsächliche Einsparung nach Umweg</t>
  </si>
  <si>
    <t>zuletzt getankt</t>
  </si>
  <si>
    <t>Dieselkosten an einer billigeren Tankstelle</t>
  </si>
  <si>
    <t>Simmen die Kilometereingaben?</t>
  </si>
  <si>
    <t>Tankfüllung max. ca. 61l</t>
  </si>
  <si>
    <t>Restfüllung letzte Tankung</t>
  </si>
  <si>
    <t>davon ca. 7l Reserve reichen im Ø</t>
  </si>
  <si>
    <t>Verbrauch im Ø auf 100 km</t>
  </si>
  <si>
    <t>2018</t>
  </si>
  <si>
    <t>2019</t>
  </si>
  <si>
    <t>&lt;01.04.2014</t>
  </si>
  <si>
    <t>&lt;01.04.2014 oder (Leer)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</si>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</sst>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#0.00\ &quot;Liter&quot;\ "/>
    <numFmt numFmtId="166" formatCode="##0.00\ &quot;km&quot;\ "/>
    <numFmt numFmtId="167" formatCode="#,##0.000\ &quot;€&quot;"/>
    <numFmt numFmtId="168" formatCode="[$-F800]dddd\,\ mmmm\ dd\,\ yyyy"/>
    <numFmt numFmtId="169" formatCode="0.0\ &quot;km&quot;"/>
    <numFmt numFmtId="170" formatCode="0.0"/>
    <numFmt numFmtId="171" formatCode="#,##0\ &quot;€&quot;"/>
    <numFmt numFmtId="172" formatCode="0&quot; l&quot;"/>
    <numFmt numFmtId="173" formatCode="0.000&quot; €/l&quot;"/>
    <numFmt numFmtId="174" formatCode="0.0&quot; l/100km&quot;"/>
    <numFmt numFmtId="175" formatCode="0.00&quot; km&quot;"/>
    <numFmt numFmtId="176" formatCode="##0\ &quot;km&quot;\ "/>
    <numFmt numFmtId="177" formatCode="##0.0\ &quot;km&quot;\ "/>
    <numFmt numFmtId="178" formatCode="#,##0.00\ &quot;km&quot;;\-#,##0.00\ &quot;km&quot;"/>
    <numFmt numFmtId="179" formatCode="#,##0.00\ &quot;Liter&quot;;\-#,##0.00\ &quot;Liter&quot;"/>
    <numFmt numFmtId="180" formatCode="#,##0.000\ \€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color theme="4" tint="-0.499984740745262"/>
      <name val="Arial"/>
      <family val="2"/>
    </font>
    <font>
      <sz val="10"/>
      <name val="Arial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49998474074526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44" fontId="3" fillId="0" borderId="0" applyFont="0" applyFill="0" applyBorder="0" applyAlignment="0" applyProtection="0"/>
    <xf numFmtId="0" fontId="2" fillId="0" borderId="0"/>
    <xf numFmtId="44" fontId="4" fillId="0" borderId="0" applyFont="0" applyFill="0" applyBorder="0" applyAlignment="0" applyProtection="0"/>
    <xf numFmtId="0" fontId="6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44" fontId="1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67" fontId="0" fillId="0" borderId="0" xfId="0" applyNumberFormat="1" applyAlignment="1">
      <alignment horizontal="left"/>
    </xf>
    <xf numFmtId="0" fontId="0" fillId="0" borderId="0" xfId="0"/>
    <xf numFmtId="168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70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pivotButton="1"/>
    <xf numFmtId="171" fontId="0" fillId="0" borderId="0" xfId="0" applyNumberFormat="1"/>
    <xf numFmtId="3" fontId="0" fillId="0" borderId="0" xfId="0" applyNumberFormat="1"/>
    <xf numFmtId="0" fontId="7" fillId="0" borderId="1" xfId="5" applyFont="1" applyBorder="1" applyAlignment="1">
      <alignment vertical="center"/>
    </xf>
    <xf numFmtId="172" fontId="7" fillId="0" borderId="1" xfId="5" applyNumberFormat="1" applyFont="1" applyBorder="1" applyAlignment="1" applyProtection="1">
      <alignment vertical="center"/>
      <protection locked="0"/>
    </xf>
    <xf numFmtId="0" fontId="7" fillId="0" borderId="2" xfId="5" applyFont="1" applyBorder="1" applyAlignment="1">
      <alignment vertical="center"/>
    </xf>
    <xf numFmtId="173" fontId="7" fillId="0" borderId="2" xfId="5" applyNumberFormat="1" applyFont="1" applyBorder="1" applyAlignment="1" applyProtection="1">
      <alignment vertical="center"/>
      <protection locked="0"/>
    </xf>
    <xf numFmtId="174" fontId="7" fillId="0" borderId="2" xfId="5" applyNumberFormat="1" applyFont="1" applyBorder="1" applyAlignment="1" applyProtection="1">
      <alignment vertical="center"/>
      <protection locked="0"/>
    </xf>
    <xf numFmtId="0" fontId="8" fillId="0" borderId="2" xfId="5" applyFont="1" applyBorder="1" applyAlignment="1">
      <alignment vertical="center"/>
    </xf>
    <xf numFmtId="175" fontId="8" fillId="0" borderId="2" xfId="5" applyNumberFormat="1" applyFont="1" applyBorder="1" applyAlignment="1">
      <alignment vertical="center"/>
    </xf>
    <xf numFmtId="168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167" fontId="5" fillId="0" borderId="0" xfId="0" applyNumberFormat="1" applyFont="1" applyAlignment="1">
      <alignment vertical="center" wrapText="1"/>
    </xf>
    <xf numFmtId="1" fontId="0" fillId="0" borderId="0" xfId="9" applyNumberFormat="1" applyFont="1" applyAlignment="1"/>
    <xf numFmtId="1" fontId="0" fillId="0" borderId="0" xfId="0" applyNumberFormat="1"/>
    <xf numFmtId="3" fontId="0" fillId="0" borderId="0" xfId="0" applyNumberFormat="1" applyAlignment="1">
      <alignment horizontal="left"/>
    </xf>
    <xf numFmtId="177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7" fontId="10" fillId="0" borderId="3" xfId="7" applyNumberFormat="1" applyFont="1" applyFill="1" applyBorder="1" applyAlignment="1" applyProtection="1">
      <alignment horizontal="left"/>
      <protection locked="0"/>
    </xf>
    <xf numFmtId="168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167" fontId="0" fillId="0" borderId="0" xfId="0" applyNumberFormat="1" applyAlignment="1" applyProtection="1">
      <alignment horizontal="left"/>
      <protection locked="0"/>
    </xf>
    <xf numFmtId="0" fontId="0" fillId="0" borderId="0" xfId="0" applyProtection="1">
      <protection locked="0"/>
    </xf>
    <xf numFmtId="166" fontId="0" fillId="0" borderId="0" xfId="0" applyNumberFormat="1" applyAlignment="1" applyProtection="1">
      <alignment horizontal="left"/>
      <protection locked="0"/>
    </xf>
    <xf numFmtId="165" fontId="0" fillId="0" borderId="0" xfId="0" applyNumberFormat="1" applyAlignment="1" applyProtection="1">
      <alignment horizontal="left"/>
      <protection locked="0"/>
    </xf>
    <xf numFmtId="164" fontId="0" fillId="0" borderId="0" xfId="0" applyNumberFormat="1" applyAlignment="1" applyProtection="1">
      <alignment horizontal="left"/>
      <protection locked="0"/>
    </xf>
    <xf numFmtId="178" fontId="0" fillId="0" borderId="0" xfId="0" applyNumberFormat="1" applyAlignment="1" applyProtection="1">
      <alignment horizontal="left"/>
      <protection locked="0"/>
    </xf>
    <xf numFmtId="179" fontId="0" fillId="0" borderId="0" xfId="0" applyNumberFormat="1" applyAlignment="1" applyProtection="1">
      <alignment horizontal="left"/>
      <protection locked="0"/>
    </xf>
    <xf numFmtId="180" fontId="0" fillId="0" borderId="0" xfId="0" applyNumberFormat="1" applyAlignment="1" applyProtection="1">
      <alignment horizontal="left"/>
      <protection locked="0"/>
    </xf>
    <xf numFmtId="3" fontId="5" fillId="0" borderId="0" xfId="0" applyNumberFormat="1" applyFont="1" applyAlignment="1">
      <alignment vertical="center" wrapText="1"/>
    </xf>
    <xf numFmtId="3" fontId="0" fillId="0" borderId="0" xfId="0" applyNumberFormat="1" applyAlignment="1" applyProtection="1">
      <alignment horizontal="left"/>
      <protection locked="0"/>
    </xf>
    <xf numFmtId="0" fontId="12" fillId="4" borderId="0" xfId="8" applyFont="1" applyProtection="1"/>
    <xf numFmtId="176" fontId="12" fillId="4" borderId="0" xfId="8" applyNumberFormat="1" applyFont="1" applyAlignment="1" applyProtection="1">
      <alignment horizontal="left"/>
    </xf>
    <xf numFmtId="0" fontId="12" fillId="3" borderId="0" xfId="7" applyFont="1" applyProtection="1"/>
    <xf numFmtId="165" fontId="12" fillId="3" borderId="0" xfId="7" applyNumberFormat="1" applyFont="1" applyBorder="1" applyAlignment="1" applyProtection="1">
      <alignment horizontal="left"/>
    </xf>
    <xf numFmtId="0" fontId="12" fillId="5" borderId="0" xfId="6" applyFont="1" applyFill="1" applyAlignment="1" applyProtection="1"/>
    <xf numFmtId="0" fontId="9" fillId="5" borderId="0" xfId="6" applyFill="1" applyProtection="1"/>
    <xf numFmtId="169" fontId="9" fillId="5" borderId="0" xfId="6" applyNumberFormat="1" applyFill="1" applyAlignment="1" applyProtection="1">
      <alignment horizontal="left"/>
    </xf>
    <xf numFmtId="164" fontId="9" fillId="5" borderId="0" xfId="9" applyNumberFormat="1" applyFont="1" applyFill="1" applyAlignment="1" applyProtection="1">
      <alignment horizontal="left"/>
    </xf>
    <xf numFmtId="0" fontId="12" fillId="4" borderId="0" xfId="8" applyFont="1" applyAlignment="1" applyProtection="1">
      <alignment horizontal="left"/>
    </xf>
    <xf numFmtId="167" fontId="12" fillId="6" borderId="4" xfId="7" applyNumberFormat="1" applyFont="1" applyFill="1" applyBorder="1" applyAlignment="1" applyProtection="1">
      <alignment horizontal="left"/>
    </xf>
    <xf numFmtId="0" fontId="12" fillId="7" borderId="0" xfId="6" applyFont="1" applyFill="1" applyAlignment="1" applyProtection="1"/>
    <xf numFmtId="0" fontId="9" fillId="7" borderId="0" xfId="6" applyFill="1" applyProtection="1"/>
    <xf numFmtId="169" fontId="9" fillId="7" borderId="0" xfId="6" applyNumberFormat="1" applyFill="1" applyAlignment="1" applyProtection="1">
      <alignment horizontal="left"/>
    </xf>
    <xf numFmtId="164" fontId="9" fillId="7" borderId="0" xfId="9" applyNumberFormat="1" applyFont="1" applyFill="1" applyAlignment="1" applyProtection="1">
      <alignment horizontal="left"/>
    </xf>
    <xf numFmtId="165" fontId="12" fillId="4" borderId="0" xfId="8" applyNumberFormat="1" applyFont="1" applyAlignment="1" applyProtection="1">
      <alignment horizontal="left"/>
    </xf>
    <xf numFmtId="0" fontId="9" fillId="5" borderId="0" xfId="6" applyFill="1" applyAlignment="1" applyProtection="1"/>
    <xf numFmtId="0" fontId="12" fillId="5" borderId="0" xfId="6" applyFont="1" applyFill="1" applyProtection="1"/>
    <xf numFmtId="167" fontId="12" fillId="4" borderId="0" xfId="8" applyNumberFormat="1" applyFont="1" applyAlignment="1" applyProtection="1">
      <alignment horizontal="left"/>
    </xf>
    <xf numFmtId="166" fontId="12" fillId="3" borderId="0" xfId="7" applyNumberFormat="1" applyFont="1" applyAlignment="1" applyProtection="1">
      <alignment horizontal="left"/>
    </xf>
    <xf numFmtId="164" fontId="12" fillId="4" borderId="0" xfId="8" applyNumberFormat="1" applyFont="1" applyAlignment="1" applyProtection="1">
      <alignment horizontal="left"/>
    </xf>
    <xf numFmtId="0" fontId="5" fillId="0" borderId="0" xfId="0" applyFont="1" applyAlignment="1" applyProtection="1">
      <alignment vertical="top" wrapText="1"/>
    </xf>
    <xf numFmtId="176" fontId="12" fillId="3" borderId="0" xfId="7" applyNumberFormat="1" applyFont="1" applyAlignment="1" applyProtection="1">
      <alignment horizontal="left"/>
    </xf>
    <xf numFmtId="177" fontId="12" fillId="3" borderId="0" xfId="7" applyNumberFormat="1" applyFont="1" applyAlignment="1" applyProtection="1">
      <alignment horizontal="left"/>
    </xf>
    <xf numFmtId="7" fontId="0" fillId="0" borderId="0" xfId="0" applyNumberFormat="1"/>
  </cellXfs>
  <cellStyles count="10">
    <cellStyle name="Akzent2" xfId="6" builtinId="33"/>
    <cellStyle name="Akzent5" xfId="7" builtinId="45"/>
    <cellStyle name="Akzent6" xfId="8" builtinId="49"/>
    <cellStyle name="Euro" xfId="1" xr:uid="{00000000-0005-0000-0000-000003000000}"/>
    <cellStyle name="Euro 2" xfId="3" xr:uid="{00000000-0005-0000-0000-000004000000}"/>
    <cellStyle name="Standard" xfId="0" builtinId="0"/>
    <cellStyle name="Standard 2" xfId="2" xr:uid="{00000000-0005-0000-0000-000006000000}"/>
    <cellStyle name="Standard 2 2" xfId="4" xr:uid="{00000000-0005-0000-0000-000007000000}"/>
    <cellStyle name="Standard 3" xfId="5" xr:uid="{00000000-0005-0000-0000-000008000000}"/>
    <cellStyle name="Währung" xfId="9" builtinId="4"/>
  </cellStyles>
  <dxfs count="18">
    <dxf>
      <numFmt numFmtId="3" formatCode="#,##0"/>
    </dxf>
    <dxf>
      <numFmt numFmtId="170" formatCode="0.0"/>
    </dxf>
    <dxf>
      <numFmt numFmtId="3" formatCode="#,##0"/>
    </dxf>
    <dxf>
      <numFmt numFmtId="171" formatCode="#,##0\ &quot;€&quot;"/>
    </dxf>
    <dxf>
      <numFmt numFmtId="170" formatCode="0.0"/>
    </dxf>
    <dxf>
      <alignment horizontal="center" readingOrder="0"/>
    </dxf>
    <dxf>
      <alignment wrapText="1" readingOrder="0"/>
    </dxf>
    <dxf>
      <font>
        <color rgb="FF9C0006"/>
      </font>
      <fill>
        <patternFill>
          <bgColor theme="5" tint="0.39994506668294322"/>
        </patternFill>
      </fill>
    </dxf>
    <dxf>
      <numFmt numFmtId="165" formatCode="##0.00\ &quot;Liter&quot;\ "/>
      <alignment horizontal="left" vertical="bottom" textRotation="0" wrapText="0" indent="0" justifyLastLine="0" shrinkToFit="0" readingOrder="0"/>
    </dxf>
    <dxf>
      <numFmt numFmtId="164" formatCode="#,##0.00\ &quot;€&quot;"/>
      <alignment horizontal="left" vertical="bottom" textRotation="0" wrapText="0" indent="0" justifyLastLine="0" shrinkToFit="0" readingOrder="0"/>
    </dxf>
    <dxf>
      <numFmt numFmtId="167" formatCode="#,##0.000\ &quot;€&quot;"/>
      <alignment horizontal="left" vertical="bottom" textRotation="0" wrapText="0" indent="0" justifyLastLine="0" shrinkToFit="0" readingOrder="0"/>
    </dxf>
    <dxf>
      <numFmt numFmtId="165" formatCode="##0.00\ &quot;Liter&quot;\ 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66" formatCode="##0.00\ &quot;km&quot;\ "/>
      <alignment horizontal="left" vertical="bottom" textRotation="0" wrapText="0" indent="0" justifyLastLine="0" shrinkToFit="0" readingOrder="0"/>
    </dxf>
    <dxf>
      <numFmt numFmtId="168" formatCode="[$-F800]dddd\,\ mmmm\ dd\,\ 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937737192168783E-2"/>
          <c:y val="4.0968330629970927E-2"/>
          <c:w val="0.94306224255540128"/>
          <c:h val="0.75146634244248878"/>
        </c:manualLayout>
      </c:layout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Spritkostenberechnung!$A$10:$A$251</c:f>
              <c:numCache>
                <c:formatCode>[$-F800]dddd\,\ mmmm\ dd\,\ yyyy</c:formatCode>
                <c:ptCount val="242"/>
                <c:pt idx="0">
                  <c:v>41743</c:v>
                </c:pt>
                <c:pt idx="1">
                  <c:v>41757</c:v>
                </c:pt>
                <c:pt idx="2">
                  <c:v>41766</c:v>
                </c:pt>
                <c:pt idx="3">
                  <c:v>41772</c:v>
                </c:pt>
                <c:pt idx="4">
                  <c:v>41778</c:v>
                </c:pt>
                <c:pt idx="5">
                  <c:v>41808</c:v>
                </c:pt>
                <c:pt idx="6">
                  <c:v>41816</c:v>
                </c:pt>
                <c:pt idx="7">
                  <c:v>41821</c:v>
                </c:pt>
                <c:pt idx="8">
                  <c:v>41847</c:v>
                </c:pt>
                <c:pt idx="9">
                  <c:v>41852</c:v>
                </c:pt>
                <c:pt idx="10">
                  <c:v>41858</c:v>
                </c:pt>
                <c:pt idx="11">
                  <c:v>41869</c:v>
                </c:pt>
                <c:pt idx="12">
                  <c:v>41885</c:v>
                </c:pt>
                <c:pt idx="13">
                  <c:v>41894</c:v>
                </c:pt>
                <c:pt idx="14">
                  <c:v>41906</c:v>
                </c:pt>
                <c:pt idx="15">
                  <c:v>41919</c:v>
                </c:pt>
                <c:pt idx="16">
                  <c:v>41925</c:v>
                </c:pt>
                <c:pt idx="17">
                  <c:v>41928</c:v>
                </c:pt>
                <c:pt idx="18">
                  <c:v>41934</c:v>
                </c:pt>
                <c:pt idx="19">
                  <c:v>41941</c:v>
                </c:pt>
                <c:pt idx="20">
                  <c:v>41948</c:v>
                </c:pt>
                <c:pt idx="21">
                  <c:v>41951</c:v>
                </c:pt>
                <c:pt idx="22">
                  <c:v>41956</c:v>
                </c:pt>
                <c:pt idx="23">
                  <c:v>41966</c:v>
                </c:pt>
                <c:pt idx="24">
                  <c:v>41972</c:v>
                </c:pt>
                <c:pt idx="25">
                  <c:v>41982</c:v>
                </c:pt>
                <c:pt idx="26">
                  <c:v>41990</c:v>
                </c:pt>
                <c:pt idx="27">
                  <c:v>41995</c:v>
                </c:pt>
                <c:pt idx="28">
                  <c:v>42006</c:v>
                </c:pt>
                <c:pt idx="29">
                  <c:v>42016</c:v>
                </c:pt>
                <c:pt idx="30">
                  <c:v>42021</c:v>
                </c:pt>
                <c:pt idx="31">
                  <c:v>42032</c:v>
                </c:pt>
                <c:pt idx="32">
                  <c:v>42041</c:v>
                </c:pt>
                <c:pt idx="33">
                  <c:v>42051</c:v>
                </c:pt>
                <c:pt idx="34">
                  <c:v>42060</c:v>
                </c:pt>
                <c:pt idx="35">
                  <c:v>42067</c:v>
                </c:pt>
                <c:pt idx="36">
                  <c:v>42078</c:v>
                </c:pt>
                <c:pt idx="37">
                  <c:v>42101</c:v>
                </c:pt>
                <c:pt idx="38">
                  <c:v>42102</c:v>
                </c:pt>
                <c:pt idx="39">
                  <c:v>42115</c:v>
                </c:pt>
                <c:pt idx="40">
                  <c:v>42129</c:v>
                </c:pt>
                <c:pt idx="41">
                  <c:v>42149</c:v>
                </c:pt>
                <c:pt idx="42">
                  <c:v>42153</c:v>
                </c:pt>
                <c:pt idx="43">
                  <c:v>42166</c:v>
                </c:pt>
                <c:pt idx="44">
                  <c:v>42173</c:v>
                </c:pt>
                <c:pt idx="45">
                  <c:v>42185</c:v>
                </c:pt>
                <c:pt idx="46">
                  <c:v>42194</c:v>
                </c:pt>
                <c:pt idx="47">
                  <c:v>42200</c:v>
                </c:pt>
                <c:pt idx="48">
                  <c:v>42205</c:v>
                </c:pt>
                <c:pt idx="49">
                  <c:v>42212</c:v>
                </c:pt>
                <c:pt idx="50">
                  <c:v>42216</c:v>
                </c:pt>
                <c:pt idx="51">
                  <c:v>42252</c:v>
                </c:pt>
                <c:pt idx="52">
                  <c:v>42267</c:v>
                </c:pt>
                <c:pt idx="53">
                  <c:v>42278</c:v>
                </c:pt>
                <c:pt idx="54">
                  <c:v>42286</c:v>
                </c:pt>
                <c:pt idx="55">
                  <c:v>42296</c:v>
                </c:pt>
                <c:pt idx="56">
                  <c:v>42301</c:v>
                </c:pt>
                <c:pt idx="57">
                  <c:v>42306</c:v>
                </c:pt>
                <c:pt idx="58">
                  <c:v>42314</c:v>
                </c:pt>
                <c:pt idx="59">
                  <c:v>42321</c:v>
                </c:pt>
                <c:pt idx="60">
                  <c:v>42333</c:v>
                </c:pt>
                <c:pt idx="61">
                  <c:v>42341</c:v>
                </c:pt>
                <c:pt idx="62">
                  <c:v>42345</c:v>
                </c:pt>
                <c:pt idx="63">
                  <c:v>42394</c:v>
                </c:pt>
                <c:pt idx="64">
                  <c:v>42402</c:v>
                </c:pt>
                <c:pt idx="65">
                  <c:v>42410</c:v>
                </c:pt>
                <c:pt idx="66">
                  <c:v>42419</c:v>
                </c:pt>
                <c:pt idx="67">
                  <c:v>42424</c:v>
                </c:pt>
                <c:pt idx="68">
                  <c:v>42433</c:v>
                </c:pt>
                <c:pt idx="69">
                  <c:v>42445</c:v>
                </c:pt>
                <c:pt idx="70">
                  <c:v>42459</c:v>
                </c:pt>
                <c:pt idx="71">
                  <c:v>42468</c:v>
                </c:pt>
                <c:pt idx="72">
                  <c:v>42475</c:v>
                </c:pt>
                <c:pt idx="73">
                  <c:v>42487</c:v>
                </c:pt>
                <c:pt idx="74">
                  <c:v>42500</c:v>
                </c:pt>
                <c:pt idx="75">
                  <c:v>42510</c:v>
                </c:pt>
                <c:pt idx="76">
                  <c:v>42521</c:v>
                </c:pt>
                <c:pt idx="77">
                  <c:v>42534</c:v>
                </c:pt>
                <c:pt idx="78">
                  <c:v>42561</c:v>
                </c:pt>
                <c:pt idx="79">
                  <c:v>42566</c:v>
                </c:pt>
                <c:pt idx="80">
                  <c:v>42576</c:v>
                </c:pt>
                <c:pt idx="81">
                  <c:v>42580</c:v>
                </c:pt>
                <c:pt idx="82">
                  <c:v>42586</c:v>
                </c:pt>
                <c:pt idx="83">
                  <c:v>42592</c:v>
                </c:pt>
                <c:pt idx="84">
                  <c:v>42601</c:v>
                </c:pt>
                <c:pt idx="85">
                  <c:v>42608</c:v>
                </c:pt>
                <c:pt idx="86">
                  <c:v>42629</c:v>
                </c:pt>
                <c:pt idx="87">
                  <c:v>42647</c:v>
                </c:pt>
                <c:pt idx="88">
                  <c:v>42656</c:v>
                </c:pt>
                <c:pt idx="89">
                  <c:v>42663</c:v>
                </c:pt>
                <c:pt idx="90">
                  <c:v>42669</c:v>
                </c:pt>
                <c:pt idx="91">
                  <c:v>42677</c:v>
                </c:pt>
                <c:pt idx="92">
                  <c:v>42685</c:v>
                </c:pt>
                <c:pt idx="93">
                  <c:v>42695</c:v>
                </c:pt>
                <c:pt idx="94">
                  <c:v>42699</c:v>
                </c:pt>
                <c:pt idx="95">
                  <c:v>42402</c:v>
                </c:pt>
                <c:pt idx="96">
                  <c:v>42718</c:v>
                </c:pt>
                <c:pt idx="97">
                  <c:v>42727</c:v>
                </c:pt>
                <c:pt idx="98">
                  <c:v>42740</c:v>
                </c:pt>
                <c:pt idx="99">
                  <c:v>42748</c:v>
                </c:pt>
                <c:pt idx="100">
                  <c:v>42758</c:v>
                </c:pt>
                <c:pt idx="101">
                  <c:v>42769</c:v>
                </c:pt>
                <c:pt idx="102">
                  <c:v>42776</c:v>
                </c:pt>
                <c:pt idx="103">
                  <c:v>42788</c:v>
                </c:pt>
                <c:pt idx="104">
                  <c:v>42796</c:v>
                </c:pt>
                <c:pt idx="105">
                  <c:v>42804</c:v>
                </c:pt>
                <c:pt idx="106">
                  <c:v>42811</c:v>
                </c:pt>
                <c:pt idx="107">
                  <c:v>42822</c:v>
                </c:pt>
                <c:pt idx="108">
                  <c:v>42801</c:v>
                </c:pt>
                <c:pt idx="109">
                  <c:v>42868</c:v>
                </c:pt>
                <c:pt idx="110">
                  <c:v>42878</c:v>
                </c:pt>
                <c:pt idx="111">
                  <c:v>42886</c:v>
                </c:pt>
                <c:pt idx="112">
                  <c:v>42894</c:v>
                </c:pt>
                <c:pt idx="113">
                  <c:v>42906</c:v>
                </c:pt>
                <c:pt idx="114">
                  <c:v>42915</c:v>
                </c:pt>
                <c:pt idx="115">
                  <c:v>42922</c:v>
                </c:pt>
                <c:pt idx="116">
                  <c:v>42929</c:v>
                </c:pt>
                <c:pt idx="117">
                  <c:v>42938</c:v>
                </c:pt>
                <c:pt idx="118">
                  <c:v>42949</c:v>
                </c:pt>
                <c:pt idx="119">
                  <c:v>42955</c:v>
                </c:pt>
                <c:pt idx="120">
                  <c:v>42962</c:v>
                </c:pt>
                <c:pt idx="121">
                  <c:v>42971</c:v>
                </c:pt>
                <c:pt idx="122">
                  <c:v>42979</c:v>
                </c:pt>
                <c:pt idx="123">
                  <c:v>42991</c:v>
                </c:pt>
                <c:pt idx="124">
                  <c:v>43000</c:v>
                </c:pt>
                <c:pt idx="125">
                  <c:v>43042</c:v>
                </c:pt>
                <c:pt idx="126">
                  <c:v>43049</c:v>
                </c:pt>
                <c:pt idx="127">
                  <c:v>43055</c:v>
                </c:pt>
                <c:pt idx="128">
                  <c:v>43063</c:v>
                </c:pt>
                <c:pt idx="129">
                  <c:v>43069</c:v>
                </c:pt>
                <c:pt idx="130">
                  <c:v>43080</c:v>
                </c:pt>
                <c:pt idx="131">
                  <c:v>43089</c:v>
                </c:pt>
                <c:pt idx="132">
                  <c:v>43108</c:v>
                </c:pt>
                <c:pt idx="133">
                  <c:v>43112</c:v>
                </c:pt>
                <c:pt idx="134">
                  <c:v>43119</c:v>
                </c:pt>
                <c:pt idx="135">
                  <c:v>43131</c:v>
                </c:pt>
                <c:pt idx="136">
                  <c:v>43140</c:v>
                </c:pt>
                <c:pt idx="137">
                  <c:v>43151</c:v>
                </c:pt>
                <c:pt idx="138">
                  <c:v>43155</c:v>
                </c:pt>
                <c:pt idx="139">
                  <c:v>43165</c:v>
                </c:pt>
                <c:pt idx="140">
                  <c:v>43172</c:v>
                </c:pt>
                <c:pt idx="141">
                  <c:v>43182</c:v>
                </c:pt>
                <c:pt idx="142">
                  <c:v>43193</c:v>
                </c:pt>
                <c:pt idx="143">
                  <c:v>43200</c:v>
                </c:pt>
                <c:pt idx="144">
                  <c:v>43203</c:v>
                </c:pt>
                <c:pt idx="145">
                  <c:v>43215</c:v>
                </c:pt>
                <c:pt idx="146">
                  <c:v>43243</c:v>
                </c:pt>
                <c:pt idx="147">
                  <c:v>43255</c:v>
                </c:pt>
                <c:pt idx="148">
                  <c:v>43265</c:v>
                </c:pt>
                <c:pt idx="149">
                  <c:v>43273</c:v>
                </c:pt>
                <c:pt idx="150">
                  <c:v>43279</c:v>
                </c:pt>
                <c:pt idx="151">
                  <c:v>43290</c:v>
                </c:pt>
                <c:pt idx="152">
                  <c:v>43301</c:v>
                </c:pt>
                <c:pt idx="153">
                  <c:v>43308</c:v>
                </c:pt>
                <c:pt idx="154">
                  <c:v>43319</c:v>
                </c:pt>
                <c:pt idx="155">
                  <c:v>43329</c:v>
                </c:pt>
                <c:pt idx="156">
                  <c:v>43347</c:v>
                </c:pt>
                <c:pt idx="157">
                  <c:v>43350</c:v>
                </c:pt>
                <c:pt idx="158">
                  <c:v>43357</c:v>
                </c:pt>
                <c:pt idx="159">
                  <c:v>43369</c:v>
                </c:pt>
                <c:pt idx="160">
                  <c:v>43371</c:v>
                </c:pt>
                <c:pt idx="161">
                  <c:v>43383</c:v>
                </c:pt>
                <c:pt idx="162">
                  <c:v>43390</c:v>
                </c:pt>
                <c:pt idx="163">
                  <c:v>43397</c:v>
                </c:pt>
                <c:pt idx="164">
                  <c:v>43410</c:v>
                </c:pt>
                <c:pt idx="165">
                  <c:v>43420</c:v>
                </c:pt>
                <c:pt idx="166">
                  <c:v>43427</c:v>
                </c:pt>
                <c:pt idx="167">
                  <c:v>43434</c:v>
                </c:pt>
                <c:pt idx="168">
                  <c:v>43441</c:v>
                </c:pt>
                <c:pt idx="169">
                  <c:v>43448</c:v>
                </c:pt>
                <c:pt idx="170">
                  <c:v>43488</c:v>
                </c:pt>
                <c:pt idx="171">
                  <c:v>43497</c:v>
                </c:pt>
                <c:pt idx="172">
                  <c:v>43504</c:v>
                </c:pt>
                <c:pt idx="173">
                  <c:v>43514</c:v>
                </c:pt>
                <c:pt idx="174">
                  <c:v>43525</c:v>
                </c:pt>
                <c:pt idx="175">
                  <c:v>43530</c:v>
                </c:pt>
                <c:pt idx="176">
                  <c:v>43539</c:v>
                </c:pt>
                <c:pt idx="177">
                  <c:v>43551</c:v>
                </c:pt>
                <c:pt idx="178">
                  <c:v>43560</c:v>
                </c:pt>
                <c:pt idx="179">
                  <c:v>43571</c:v>
                </c:pt>
                <c:pt idx="180">
                  <c:v>43585</c:v>
                </c:pt>
                <c:pt idx="181">
                  <c:v>43602</c:v>
                </c:pt>
                <c:pt idx="182">
                  <c:v>43609</c:v>
                </c:pt>
                <c:pt idx="183">
                  <c:v>43644</c:v>
                </c:pt>
                <c:pt idx="184">
                  <c:v>43657</c:v>
                </c:pt>
                <c:pt idx="185">
                  <c:v>43663</c:v>
                </c:pt>
                <c:pt idx="186">
                  <c:v>43672</c:v>
                </c:pt>
                <c:pt idx="187">
                  <c:v>43679</c:v>
                </c:pt>
                <c:pt idx="188">
                  <c:v>43685</c:v>
                </c:pt>
                <c:pt idx="189">
                  <c:v>43700</c:v>
                </c:pt>
                <c:pt idx="190">
                  <c:v>43714</c:v>
                </c:pt>
                <c:pt idx="191">
                  <c:v>43719</c:v>
                </c:pt>
                <c:pt idx="192">
                  <c:v>43728</c:v>
                </c:pt>
                <c:pt idx="193">
                  <c:v>43740</c:v>
                </c:pt>
                <c:pt idx="194">
                  <c:v>43747</c:v>
                </c:pt>
                <c:pt idx="195">
                  <c:v>43757</c:v>
                </c:pt>
                <c:pt idx="196">
                  <c:v>43764</c:v>
                </c:pt>
                <c:pt idx="197">
                  <c:v>43770</c:v>
                </c:pt>
                <c:pt idx="198">
                  <c:v>43782</c:v>
                </c:pt>
                <c:pt idx="199">
                  <c:v>43789</c:v>
                </c:pt>
                <c:pt idx="200">
                  <c:v>43798</c:v>
                </c:pt>
                <c:pt idx="201">
                  <c:v>43812</c:v>
                </c:pt>
                <c:pt idx="202">
                  <c:v>43826</c:v>
                </c:pt>
                <c:pt idx="203">
                  <c:v>43839</c:v>
                </c:pt>
                <c:pt idx="204">
                  <c:v>43854</c:v>
                </c:pt>
                <c:pt idx="205">
                  <c:v>43865</c:v>
                </c:pt>
                <c:pt idx="206">
                  <c:v>43873</c:v>
                </c:pt>
                <c:pt idx="207">
                  <c:v>43882</c:v>
                </c:pt>
                <c:pt idx="208">
                  <c:v>43889</c:v>
                </c:pt>
                <c:pt idx="209">
                  <c:v>43900</c:v>
                </c:pt>
                <c:pt idx="210">
                  <c:v>43970</c:v>
                </c:pt>
                <c:pt idx="211">
                  <c:v>44090</c:v>
                </c:pt>
                <c:pt idx="212">
                  <c:v>44114</c:v>
                </c:pt>
                <c:pt idx="213">
                  <c:v>44240</c:v>
                </c:pt>
                <c:pt idx="214">
                  <c:v>44405</c:v>
                </c:pt>
                <c:pt idx="215">
                  <c:v>44462</c:v>
                </c:pt>
                <c:pt idx="216">
                  <c:v>44465</c:v>
                </c:pt>
                <c:pt idx="217">
                  <c:v>44530</c:v>
                </c:pt>
                <c:pt idx="218">
                  <c:v>44663</c:v>
                </c:pt>
                <c:pt idx="219">
                  <c:v>44724</c:v>
                </c:pt>
                <c:pt idx="220">
                  <c:v>44741</c:v>
                </c:pt>
                <c:pt idx="221">
                  <c:v>44803</c:v>
                </c:pt>
                <c:pt idx="222">
                  <c:v>44824</c:v>
                </c:pt>
                <c:pt idx="223">
                  <c:v>44874</c:v>
                </c:pt>
                <c:pt idx="224">
                  <c:v>44898</c:v>
                </c:pt>
                <c:pt idx="225">
                  <c:v>44933</c:v>
                </c:pt>
                <c:pt idx="226">
                  <c:v>44968</c:v>
                </c:pt>
                <c:pt idx="227">
                  <c:v>44980</c:v>
                </c:pt>
                <c:pt idx="228">
                  <c:v>45036</c:v>
                </c:pt>
                <c:pt idx="229">
                  <c:v>45051</c:v>
                </c:pt>
                <c:pt idx="230">
                  <c:v>45080</c:v>
                </c:pt>
                <c:pt idx="231">
                  <c:v>45099</c:v>
                </c:pt>
                <c:pt idx="232">
                  <c:v>45169</c:v>
                </c:pt>
                <c:pt idx="233">
                  <c:v>45210</c:v>
                </c:pt>
                <c:pt idx="234">
                  <c:v>45225</c:v>
                </c:pt>
                <c:pt idx="235">
                  <c:v>45251</c:v>
                </c:pt>
                <c:pt idx="236">
                  <c:v>45287</c:v>
                </c:pt>
                <c:pt idx="237">
                  <c:v>45349</c:v>
                </c:pt>
                <c:pt idx="238">
                  <c:v>45398</c:v>
                </c:pt>
                <c:pt idx="239">
                  <c:v>45435</c:v>
                </c:pt>
                <c:pt idx="240">
                  <c:v>45500</c:v>
                </c:pt>
                <c:pt idx="241">
                  <c:v>45542</c:v>
                </c:pt>
              </c:numCache>
            </c:numRef>
          </c:cat>
          <c:val>
            <c:numRef>
              <c:f>Spritkostenberechnung!$G$10:$G$251</c:f>
              <c:numCache>
                <c:formatCode>##0.00\ "Liter"\ </c:formatCode>
                <c:ptCount val="242"/>
                <c:pt idx="0">
                  <c:v>7.2009273570324579</c:v>
                </c:pt>
                <c:pt idx="1">
                  <c:v>6.899012727488997</c:v>
                </c:pt>
                <c:pt idx="2">
                  <c:v>7.0445084854306756</c:v>
                </c:pt>
                <c:pt idx="3">
                  <c:v>7.1285364223657837</c:v>
                </c:pt>
                <c:pt idx="4">
                  <c:v>7.0074196207749386</c:v>
                </c:pt>
                <c:pt idx="5">
                  <c:v>7.0710618751688727</c:v>
                </c:pt>
                <c:pt idx="6">
                  <c:v>7.3403130287648048</c:v>
                </c:pt>
                <c:pt idx="7">
                  <c:v>6.8200954252034798</c:v>
                </c:pt>
                <c:pt idx="8">
                  <c:v>7.2140158021298522</c:v>
                </c:pt>
                <c:pt idx="9">
                  <c:v>6.8285714285714283</c:v>
                </c:pt>
                <c:pt idx="10">
                  <c:v>7.0350665054413541</c:v>
                </c:pt>
                <c:pt idx="11">
                  <c:v>6.947968376539805</c:v>
                </c:pt>
                <c:pt idx="12">
                  <c:v>6.8753193663771084</c:v>
                </c:pt>
                <c:pt idx="13">
                  <c:v>6.6905513723585139</c:v>
                </c:pt>
                <c:pt idx="14">
                  <c:v>6.6428571428571432</c:v>
                </c:pt>
                <c:pt idx="15">
                  <c:v>6.6398775353999238</c:v>
                </c:pt>
                <c:pt idx="16">
                  <c:v>6.7324955116696588</c:v>
                </c:pt>
                <c:pt idx="17">
                  <c:v>6.4367816091954024</c:v>
                </c:pt>
                <c:pt idx="18">
                  <c:v>6.8665977249224399</c:v>
                </c:pt>
                <c:pt idx="19">
                  <c:v>6.8474264705882355</c:v>
                </c:pt>
                <c:pt idx="20">
                  <c:v>6.405720737674069</c:v>
                </c:pt>
                <c:pt idx="21">
                  <c:v>6.7246835443037973</c:v>
                </c:pt>
                <c:pt idx="22">
                  <c:v>6.7663043478260869</c:v>
                </c:pt>
                <c:pt idx="23">
                  <c:v>6.9041701187517255</c:v>
                </c:pt>
                <c:pt idx="24">
                  <c:v>6.9650008706251096</c:v>
                </c:pt>
                <c:pt idx="25">
                  <c:v>6.8925683480939544</c:v>
                </c:pt>
                <c:pt idx="26">
                  <c:v>6.9490845917412809</c:v>
                </c:pt>
                <c:pt idx="27">
                  <c:v>7.3612684031710085</c:v>
                </c:pt>
                <c:pt idx="28">
                  <c:v>7.5540712468193387</c:v>
                </c:pt>
                <c:pt idx="29">
                  <c:v>7.275390625</c:v>
                </c:pt>
                <c:pt idx="30">
                  <c:v>6.8797159343098091</c:v>
                </c:pt>
                <c:pt idx="31">
                  <c:v>6.9760833530665405</c:v>
                </c:pt>
                <c:pt idx="32">
                  <c:v>6.9373184898354312</c:v>
                </c:pt>
                <c:pt idx="33">
                  <c:v>7.0763500931098697</c:v>
                </c:pt>
                <c:pt idx="34">
                  <c:v>7.1386343482116459</c:v>
                </c:pt>
                <c:pt idx="35">
                  <c:v>7.2473584394473036</c:v>
                </c:pt>
                <c:pt idx="36">
                  <c:v>7.0913314586135225</c:v>
                </c:pt>
                <c:pt idx="37">
                  <c:v>6.9498069498069501</c:v>
                </c:pt>
                <c:pt idx="38">
                  <c:v>6.2968369829683697</c:v>
                </c:pt>
                <c:pt idx="39">
                  <c:v>6.9521294914475948</c:v>
                </c:pt>
                <c:pt idx="40">
                  <c:v>6.6484907497565722</c:v>
                </c:pt>
                <c:pt idx="41">
                  <c:v>6.8853640951694315</c:v>
                </c:pt>
                <c:pt idx="42">
                  <c:v>6.6789497927222481</c:v>
                </c:pt>
                <c:pt idx="43">
                  <c:v>6.701823774994506</c:v>
                </c:pt>
                <c:pt idx="44">
                  <c:v>6.8261909941266046</c:v>
                </c:pt>
                <c:pt idx="45">
                  <c:v>6.8948078219824671</c:v>
                </c:pt>
                <c:pt idx="46">
                  <c:v>7.0250071859729815</c:v>
                </c:pt>
                <c:pt idx="47">
                  <c:v>6.5633261499872608</c:v>
                </c:pt>
                <c:pt idx="48">
                  <c:v>6.7562916756291678</c:v>
                </c:pt>
                <c:pt idx="49">
                  <c:v>6.571565956082706</c:v>
                </c:pt>
                <c:pt idx="50">
                  <c:v>5.8704453441295543</c:v>
                </c:pt>
                <c:pt idx="51">
                  <c:v>6.9903882162027209</c:v>
                </c:pt>
                <c:pt idx="52">
                  <c:v>6.5749403779123083</c:v>
                </c:pt>
                <c:pt idx="53">
                  <c:v>6.6619166369789813</c:v>
                </c:pt>
                <c:pt idx="54">
                  <c:v>6.6401504194388199</c:v>
                </c:pt>
                <c:pt idx="55">
                  <c:v>6.9243062618044462</c:v>
                </c:pt>
                <c:pt idx="56">
                  <c:v>6.5213729206148665</c:v>
                </c:pt>
                <c:pt idx="57">
                  <c:v>6.9443757725587147</c:v>
                </c:pt>
                <c:pt idx="58">
                  <c:v>6.8236380424746086</c:v>
                </c:pt>
                <c:pt idx="59">
                  <c:v>6.884955752212389</c:v>
                </c:pt>
                <c:pt idx="60">
                  <c:v>6.8866005593694375</c:v>
                </c:pt>
                <c:pt idx="61">
                  <c:v>6.8467261904761907</c:v>
                </c:pt>
                <c:pt idx="62">
                  <c:v>6.933378580421782</c:v>
                </c:pt>
                <c:pt idx="63">
                  <c:v>7.1654964894684054</c:v>
                </c:pt>
                <c:pt idx="64">
                  <c:v>7.1579391891891895</c:v>
                </c:pt>
                <c:pt idx="65">
                  <c:v>7.0472599973071226</c:v>
                </c:pt>
                <c:pt idx="66">
                  <c:v>7.0469798657718119</c:v>
                </c:pt>
                <c:pt idx="67">
                  <c:v>7.6401098901098905</c:v>
                </c:pt>
                <c:pt idx="68">
                  <c:v>7.1202294836617614</c:v>
                </c:pt>
                <c:pt idx="69">
                  <c:v>7.043952652790777</c:v>
                </c:pt>
                <c:pt idx="70">
                  <c:v>7.0441138753526547</c:v>
                </c:pt>
                <c:pt idx="71">
                  <c:v>6.9155672823218994</c:v>
                </c:pt>
                <c:pt idx="72">
                  <c:v>6.7953410981697182</c:v>
                </c:pt>
                <c:pt idx="73">
                  <c:v>6.8673565380997177</c:v>
                </c:pt>
                <c:pt idx="74">
                  <c:v>6.8828280463537403</c:v>
                </c:pt>
                <c:pt idx="75">
                  <c:v>6.9058614564831258</c:v>
                </c:pt>
                <c:pt idx="76">
                  <c:v>6.9690585911784071</c:v>
                </c:pt>
                <c:pt idx="77">
                  <c:v>6.8492990654205608</c:v>
                </c:pt>
                <c:pt idx="78">
                  <c:v>6.6939221687800616</c:v>
                </c:pt>
                <c:pt idx="79">
                  <c:v>7.4434758921274851</c:v>
                </c:pt>
                <c:pt idx="80">
                  <c:v>6.4778356407976636</c:v>
                </c:pt>
                <c:pt idx="81">
                  <c:v>6.3560500695410296</c:v>
                </c:pt>
                <c:pt idx="82">
                  <c:v>6.6364640883977897</c:v>
                </c:pt>
                <c:pt idx="83">
                  <c:v>6.4699547706224418</c:v>
                </c:pt>
                <c:pt idx="84">
                  <c:v>6.4070932922127986</c:v>
                </c:pt>
                <c:pt idx="85">
                  <c:v>6.7138020314678348</c:v>
                </c:pt>
                <c:pt idx="86">
                  <c:v>6.5797582365489458</c:v>
                </c:pt>
                <c:pt idx="87">
                  <c:v>6.5332881202667563</c:v>
                </c:pt>
                <c:pt idx="88">
                  <c:v>6.758522389832522</c:v>
                </c:pt>
                <c:pt idx="89">
                  <c:v>6.7944434675575867</c:v>
                </c:pt>
                <c:pt idx="90">
                  <c:v>6.5617769551133733</c:v>
                </c:pt>
                <c:pt idx="91">
                  <c:v>6.6239975323874152</c:v>
                </c:pt>
                <c:pt idx="92">
                  <c:v>6.7144381765513037</c:v>
                </c:pt>
                <c:pt idx="93">
                  <c:v>6.6137099146807889</c:v>
                </c:pt>
                <c:pt idx="94">
                  <c:v>6.2289156626506026</c:v>
                </c:pt>
                <c:pt idx="95">
                  <c:v>6.6366311143802879</c:v>
                </c:pt>
                <c:pt idx="96">
                  <c:v>6.7082833133253299</c:v>
                </c:pt>
                <c:pt idx="97">
                  <c:v>6.8776996174256455</c:v>
                </c:pt>
                <c:pt idx="98">
                  <c:v>6.9307048984468338</c:v>
                </c:pt>
                <c:pt idx="99">
                  <c:v>6.9536948937519822</c:v>
                </c:pt>
                <c:pt idx="100">
                  <c:v>6.7711311906668197</c:v>
                </c:pt>
                <c:pt idx="101">
                  <c:v>6.8360655737704921</c:v>
                </c:pt>
                <c:pt idx="102">
                  <c:v>6.8601036269430056</c:v>
                </c:pt>
                <c:pt idx="103">
                  <c:v>6.6722689075630255</c:v>
                </c:pt>
                <c:pt idx="104">
                  <c:v>6.7178329571106099</c:v>
                </c:pt>
                <c:pt idx="105">
                  <c:v>6.6480630334865394</c:v>
                </c:pt>
                <c:pt idx="106">
                  <c:v>6.4246643460964696</c:v>
                </c:pt>
                <c:pt idx="107">
                  <c:v>6.5852966221969913</c:v>
                </c:pt>
                <c:pt idx="108">
                  <c:v>6.4233742610277398</c:v>
                </c:pt>
                <c:pt idx="109">
                  <c:v>6.5873104997192584</c:v>
                </c:pt>
                <c:pt idx="110">
                  <c:v>6.3049999999999997</c:v>
                </c:pt>
                <c:pt idx="111">
                  <c:v>6.459682823319187</c:v>
                </c:pt>
                <c:pt idx="112">
                  <c:v>6.4622107137077203</c:v>
                </c:pt>
                <c:pt idx="113">
                  <c:v>6.5182827028492696</c:v>
                </c:pt>
                <c:pt idx="114">
                  <c:v>6.4468014584023869</c:v>
                </c:pt>
                <c:pt idx="115">
                  <c:v>6.3932898415657045</c:v>
                </c:pt>
                <c:pt idx="116">
                  <c:v>6.1037639877924716</c:v>
                </c:pt>
                <c:pt idx="117">
                  <c:v>6.584224598930482</c:v>
                </c:pt>
                <c:pt idx="118">
                  <c:v>6.5282096845846294</c:v>
                </c:pt>
                <c:pt idx="119">
                  <c:v>6.085192697768762</c:v>
                </c:pt>
                <c:pt idx="120">
                  <c:v>6.4252491694352161</c:v>
                </c:pt>
                <c:pt idx="121">
                  <c:v>6.2784215930761329</c:v>
                </c:pt>
                <c:pt idx="122">
                  <c:v>6.1165423205556984</c:v>
                </c:pt>
                <c:pt idx="123">
                  <c:v>6.3110868377935558</c:v>
                </c:pt>
                <c:pt idx="124">
                  <c:v>6.2457002457002453</c:v>
                </c:pt>
                <c:pt idx="125">
                  <c:v>6.2007367762563419</c:v>
                </c:pt>
                <c:pt idx="126">
                  <c:v>6.223997028231798</c:v>
                </c:pt>
                <c:pt idx="127">
                  <c:v>6.5414710485133023</c:v>
                </c:pt>
                <c:pt idx="128">
                  <c:v>6.504506729225831</c:v>
                </c:pt>
                <c:pt idx="129">
                  <c:v>6.9270497094899941</c:v>
                </c:pt>
                <c:pt idx="130">
                  <c:v>6.6212224494433078</c:v>
                </c:pt>
                <c:pt idx="131">
                  <c:v>6.7211703958691915</c:v>
                </c:pt>
                <c:pt idx="132">
                  <c:v>6.6431066023615504</c:v>
                </c:pt>
                <c:pt idx="133">
                  <c:v>6.2886088460588088</c:v>
                </c:pt>
                <c:pt idx="134">
                  <c:v>6.9753397081026671</c:v>
                </c:pt>
                <c:pt idx="135">
                  <c:v>6.5658129839189998</c:v>
                </c:pt>
                <c:pt idx="136">
                  <c:v>6.7042606516290721</c:v>
                </c:pt>
                <c:pt idx="137">
                  <c:v>6.5929024423154772</c:v>
                </c:pt>
                <c:pt idx="138">
                  <c:v>6.4949521097592546</c:v>
                </c:pt>
                <c:pt idx="139">
                  <c:v>6.8737528269256352</c:v>
                </c:pt>
                <c:pt idx="140">
                  <c:v>6.4306784660766967</c:v>
                </c:pt>
                <c:pt idx="141">
                  <c:v>6.6000881186664708</c:v>
                </c:pt>
                <c:pt idx="142">
                  <c:v>6.5685768370332127</c:v>
                </c:pt>
                <c:pt idx="143">
                  <c:v>6.4230989136649512</c:v>
                </c:pt>
                <c:pt idx="144">
                  <c:v>5.8483870967741938</c:v>
                </c:pt>
                <c:pt idx="145">
                  <c:v>6.5336307078295572</c:v>
                </c:pt>
                <c:pt idx="146">
                  <c:v>6.4656873492655116</c:v>
                </c:pt>
                <c:pt idx="147">
                  <c:v>6.5746850629874025</c:v>
                </c:pt>
                <c:pt idx="148">
                  <c:v>6.3975837451949475</c:v>
                </c:pt>
                <c:pt idx="149">
                  <c:v>6.5209815594598517</c:v>
                </c:pt>
                <c:pt idx="150">
                  <c:v>6.4532996754417598</c:v>
                </c:pt>
                <c:pt idx="151">
                  <c:v>6.6478409224614659</c:v>
                </c:pt>
                <c:pt idx="152">
                  <c:v>6.6921284308648374</c:v>
                </c:pt>
                <c:pt idx="153">
                  <c:v>6.5703185703185705</c:v>
                </c:pt>
                <c:pt idx="154">
                  <c:v>6.7534766118836913</c:v>
                </c:pt>
                <c:pt idx="155">
                  <c:v>6.5362939585211901</c:v>
                </c:pt>
                <c:pt idx="156">
                  <c:v>6.5966638665546622</c:v>
                </c:pt>
                <c:pt idx="157">
                  <c:v>6.2324840764331206</c:v>
                </c:pt>
                <c:pt idx="158">
                  <c:v>6.6554433221099885</c:v>
                </c:pt>
                <c:pt idx="159">
                  <c:v>6.4088072530319087</c:v>
                </c:pt>
                <c:pt idx="160">
                  <c:v>6.5255243371586857</c:v>
                </c:pt>
                <c:pt idx="161">
                  <c:v>6.5790829469345704</c:v>
                </c:pt>
                <c:pt idx="162">
                  <c:v>6.302521008403362</c:v>
                </c:pt>
                <c:pt idx="163">
                  <c:v>6.5780026109660579</c:v>
                </c:pt>
                <c:pt idx="164">
                  <c:v>6.650485436893204</c:v>
                </c:pt>
                <c:pt idx="165">
                  <c:v>6.7913993822760759</c:v>
                </c:pt>
                <c:pt idx="166">
                  <c:v>6.9997981021603071</c:v>
                </c:pt>
                <c:pt idx="167">
                  <c:v>6.5169212339023668</c:v>
                </c:pt>
                <c:pt idx="168">
                  <c:v>6.950726978998385</c:v>
                </c:pt>
                <c:pt idx="169">
                  <c:v>6.6287765480107685</c:v>
                </c:pt>
                <c:pt idx="170">
                  <c:v>6.9699680511182107</c:v>
                </c:pt>
                <c:pt idx="171">
                  <c:v>6.7749501583206282</c:v>
                </c:pt>
                <c:pt idx="172">
                  <c:v>6.5034965034965033</c:v>
                </c:pt>
                <c:pt idx="173">
                  <c:v>6.8643306379155442</c:v>
                </c:pt>
                <c:pt idx="174">
                  <c:v>6.607925226365496</c:v>
                </c:pt>
                <c:pt idx="175">
                  <c:v>6.4529120198265177</c:v>
                </c:pt>
                <c:pt idx="176">
                  <c:v>6.7940279338577625</c:v>
                </c:pt>
                <c:pt idx="177">
                  <c:v>6.5699873896595209</c:v>
                </c:pt>
                <c:pt idx="178">
                  <c:v>6.652580355999488</c:v>
                </c:pt>
                <c:pt idx="179">
                  <c:v>6.4202971543691758</c:v>
                </c:pt>
                <c:pt idx="180">
                  <c:v>6.6497147109898282</c:v>
                </c:pt>
                <c:pt idx="181">
                  <c:v>6.5300546448087431</c:v>
                </c:pt>
                <c:pt idx="182">
                  <c:v>6.4448949502395871</c:v>
                </c:pt>
                <c:pt idx="183">
                  <c:v>6.7819656488549622</c:v>
                </c:pt>
                <c:pt idx="184">
                  <c:v>6.7050249328730347</c:v>
                </c:pt>
                <c:pt idx="185">
                  <c:v>6.3772455089820355</c:v>
                </c:pt>
                <c:pt idx="186">
                  <c:v>6.5876134977639245</c:v>
                </c:pt>
                <c:pt idx="187">
                  <c:v>6.648816721368112</c:v>
                </c:pt>
                <c:pt idx="188">
                  <c:v>6.6594407110340343</c:v>
                </c:pt>
                <c:pt idx="189">
                  <c:v>6.7436461388074296</c:v>
                </c:pt>
                <c:pt idx="190">
                  <c:v>6.8393215393033016</c:v>
                </c:pt>
                <c:pt idx="191">
                  <c:v>6.370610799645914</c:v>
                </c:pt>
                <c:pt idx="192">
                  <c:v>6.7137721581752814</c:v>
                </c:pt>
                <c:pt idx="193">
                  <c:v>6.8377560521415264</c:v>
                </c:pt>
                <c:pt idx="194">
                  <c:v>6.9060378706680954</c:v>
                </c:pt>
                <c:pt idx="195">
                  <c:v>6.5482606565409114</c:v>
                </c:pt>
                <c:pt idx="196">
                  <c:v>6.8006883604505628</c:v>
                </c:pt>
                <c:pt idx="197">
                  <c:v>7.0408163265306118</c:v>
                </c:pt>
                <c:pt idx="198">
                  <c:v>6.8182779775756286</c:v>
                </c:pt>
                <c:pt idx="199">
                  <c:v>6.8527074477915351</c:v>
                </c:pt>
                <c:pt idx="200">
                  <c:v>6.795698924731183</c:v>
                </c:pt>
                <c:pt idx="201">
                  <c:v>6.7135194038141561</c:v>
                </c:pt>
                <c:pt idx="202">
                  <c:v>7.0416297608503093</c:v>
                </c:pt>
                <c:pt idx="203">
                  <c:v>7.01771775492504</c:v>
                </c:pt>
                <c:pt idx="204">
                  <c:v>6.9363241678726482</c:v>
                </c:pt>
                <c:pt idx="205">
                  <c:v>6.7571447213884905</c:v>
                </c:pt>
                <c:pt idx="206">
                  <c:v>6.8860398860398861</c:v>
                </c:pt>
                <c:pt idx="207">
                  <c:v>6.8104071308118526</c:v>
                </c:pt>
                <c:pt idx="208">
                  <c:v>6.6406816533720097</c:v>
                </c:pt>
                <c:pt idx="209">
                  <c:v>6.8198908429351119</c:v>
                </c:pt>
                <c:pt idx="210">
                  <c:v>6.7620310723759003</c:v>
                </c:pt>
                <c:pt idx="211">
                  <c:v>6.9606946983546614</c:v>
                </c:pt>
                <c:pt idx="212">
                  <c:v>6.5145788336933048</c:v>
                </c:pt>
                <c:pt idx="213">
                  <c:v>7.1755253399258345</c:v>
                </c:pt>
                <c:pt idx="214">
                  <c:v>6.7642354064700969</c:v>
                </c:pt>
                <c:pt idx="215">
                  <c:v>7.075617283950618</c:v>
                </c:pt>
                <c:pt idx="216">
                  <c:v>6.8914499299174583</c:v>
                </c:pt>
                <c:pt idx="217">
                  <c:v>6.7394893941318434</c:v>
                </c:pt>
                <c:pt idx="218">
                  <c:v>7.6059816161339002</c:v>
                </c:pt>
                <c:pt idx="219">
                  <c:v>7.5074754378470701</c:v>
                </c:pt>
                <c:pt idx="220">
                  <c:v>7.0184878587196469</c:v>
                </c:pt>
                <c:pt idx="221">
                  <c:v>7.0883685800604228</c:v>
                </c:pt>
                <c:pt idx="222">
                  <c:v>7.0777226553271912</c:v>
                </c:pt>
                <c:pt idx="223">
                  <c:v>6.9106102810838195</c:v>
                </c:pt>
                <c:pt idx="224">
                  <c:v>7.0753323485967501</c:v>
                </c:pt>
                <c:pt idx="225">
                  <c:v>7.1474261346329575</c:v>
                </c:pt>
                <c:pt idx="226">
                  <c:v>7.0677155637822002</c:v>
                </c:pt>
                <c:pt idx="227">
                  <c:v>6.2084085633221564</c:v>
                </c:pt>
                <c:pt idx="228">
                  <c:v>6.5</c:v>
                </c:pt>
                <c:pt idx="229">
                  <c:v>6.7427236794825722</c:v>
                </c:pt>
                <c:pt idx="230">
                  <c:v>6.6013696448479058</c:v>
                </c:pt>
                <c:pt idx="231">
                  <c:v>6.5846247341233664</c:v>
                </c:pt>
                <c:pt idx="232">
                  <c:v>6.6168709186868204</c:v>
                </c:pt>
                <c:pt idx="233">
                  <c:v>6.5954669514655269</c:v>
                </c:pt>
                <c:pt idx="234">
                  <c:v>6.7920221074131923</c:v>
                </c:pt>
                <c:pt idx="235">
                  <c:v>6.4469453376205799</c:v>
                </c:pt>
                <c:pt idx="236">
                  <c:v>6.7734225621414907</c:v>
                </c:pt>
                <c:pt idx="237">
                  <c:v>6.6556210112911147</c:v>
                </c:pt>
                <c:pt idx="238">
                  <c:v>6.5996908809891801</c:v>
                </c:pt>
                <c:pt idx="239">
                  <c:v>6.8260236956973612</c:v>
                </c:pt>
                <c:pt idx="240">
                  <c:v>6.766563633920172</c:v>
                </c:pt>
                <c:pt idx="241">
                  <c:v>6.7853828306264505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06-4E54-9932-FC5C5DDC9F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384030872"/>
        <c:axId val="384031264"/>
      </c:lineChart>
      <c:dateAx>
        <c:axId val="384030872"/>
        <c:scaling>
          <c:orientation val="minMax"/>
        </c:scaling>
        <c:delete val="0"/>
        <c:axPos val="b"/>
        <c:numFmt formatCode="mmm\ yy\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4031264"/>
        <c:crosses val="autoZero"/>
        <c:auto val="0"/>
        <c:lblOffset val="100"/>
        <c:baseTimeUnit val="days"/>
        <c:majorUnit val="1"/>
        <c:majorTimeUnit val="months"/>
      </c:dateAx>
      <c:valAx>
        <c:axId val="384031264"/>
        <c:scaling>
          <c:orientation val="minMax"/>
          <c:max val="7.7"/>
          <c:min val="5.85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0.00\ &quot;Liter&quot;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4030872"/>
        <c:crosses val="max"/>
        <c:crossBetween val="between"/>
      </c:valAx>
      <c:spPr>
        <a:noFill/>
        <a:ln>
          <a:solidFill>
            <a:schemeClr val="accent1">
              <a:alpha val="98000"/>
            </a:schemeClr>
          </a:solidFill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363418993280748E-2"/>
          <c:y val="3.3748217157476522E-2"/>
          <c:w val="0.94252492748524686"/>
          <c:h val="0.7354881889763778"/>
        </c:manualLayout>
      </c:layout>
      <c:lineChart>
        <c:grouping val="stacked"/>
        <c:varyColors val="0"/>
        <c:ser>
          <c:idx val="0"/>
          <c:order val="0"/>
          <c:tx>
            <c:v>Spritkosten/Liter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Spritkostenberechnung!$A$10:$A$251</c:f>
              <c:numCache>
                <c:formatCode>[$-F800]dddd\,\ mmmm\ dd\,\ yyyy</c:formatCode>
                <c:ptCount val="242"/>
                <c:pt idx="0">
                  <c:v>41743</c:v>
                </c:pt>
                <c:pt idx="1">
                  <c:v>41757</c:v>
                </c:pt>
                <c:pt idx="2">
                  <c:v>41766</c:v>
                </c:pt>
                <c:pt idx="3">
                  <c:v>41772</c:v>
                </c:pt>
                <c:pt idx="4">
                  <c:v>41778</c:v>
                </c:pt>
                <c:pt idx="5">
                  <c:v>41808</c:v>
                </c:pt>
                <c:pt idx="6">
                  <c:v>41816</c:v>
                </c:pt>
                <c:pt idx="7">
                  <c:v>41821</c:v>
                </c:pt>
                <c:pt idx="8">
                  <c:v>41847</c:v>
                </c:pt>
                <c:pt idx="9">
                  <c:v>41852</c:v>
                </c:pt>
                <c:pt idx="10">
                  <c:v>41858</c:v>
                </c:pt>
                <c:pt idx="11">
                  <c:v>41869</c:v>
                </c:pt>
                <c:pt idx="12">
                  <c:v>41885</c:v>
                </c:pt>
                <c:pt idx="13">
                  <c:v>41894</c:v>
                </c:pt>
                <c:pt idx="14">
                  <c:v>41906</c:v>
                </c:pt>
                <c:pt idx="15">
                  <c:v>41919</c:v>
                </c:pt>
                <c:pt idx="16">
                  <c:v>41925</c:v>
                </c:pt>
                <c:pt idx="17">
                  <c:v>41928</c:v>
                </c:pt>
                <c:pt idx="18">
                  <c:v>41934</c:v>
                </c:pt>
                <c:pt idx="19">
                  <c:v>41941</c:v>
                </c:pt>
                <c:pt idx="20">
                  <c:v>41948</c:v>
                </c:pt>
                <c:pt idx="21">
                  <c:v>41951</c:v>
                </c:pt>
                <c:pt idx="22">
                  <c:v>41956</c:v>
                </c:pt>
                <c:pt idx="23">
                  <c:v>41966</c:v>
                </c:pt>
                <c:pt idx="24">
                  <c:v>41972</c:v>
                </c:pt>
                <c:pt idx="25">
                  <c:v>41982</c:v>
                </c:pt>
                <c:pt idx="26">
                  <c:v>41990</c:v>
                </c:pt>
                <c:pt idx="27">
                  <c:v>41995</c:v>
                </c:pt>
                <c:pt idx="28">
                  <c:v>42006</c:v>
                </c:pt>
                <c:pt idx="29">
                  <c:v>42016</c:v>
                </c:pt>
                <c:pt idx="30">
                  <c:v>42021</c:v>
                </c:pt>
                <c:pt idx="31">
                  <c:v>42032</c:v>
                </c:pt>
                <c:pt idx="32">
                  <c:v>42041</c:v>
                </c:pt>
                <c:pt idx="33">
                  <c:v>42051</c:v>
                </c:pt>
                <c:pt idx="34">
                  <c:v>42060</c:v>
                </c:pt>
                <c:pt idx="35">
                  <c:v>42067</c:v>
                </c:pt>
                <c:pt idx="36">
                  <c:v>42078</c:v>
                </c:pt>
                <c:pt idx="37">
                  <c:v>42101</c:v>
                </c:pt>
                <c:pt idx="38">
                  <c:v>42102</c:v>
                </c:pt>
                <c:pt idx="39">
                  <c:v>42115</c:v>
                </c:pt>
                <c:pt idx="40">
                  <c:v>42129</c:v>
                </c:pt>
                <c:pt idx="41">
                  <c:v>42149</c:v>
                </c:pt>
                <c:pt idx="42">
                  <c:v>42153</c:v>
                </c:pt>
                <c:pt idx="43">
                  <c:v>42166</c:v>
                </c:pt>
                <c:pt idx="44">
                  <c:v>42173</c:v>
                </c:pt>
                <c:pt idx="45">
                  <c:v>42185</c:v>
                </c:pt>
                <c:pt idx="46">
                  <c:v>42194</c:v>
                </c:pt>
                <c:pt idx="47">
                  <c:v>42200</c:v>
                </c:pt>
                <c:pt idx="48">
                  <c:v>42205</c:v>
                </c:pt>
                <c:pt idx="49">
                  <c:v>42212</c:v>
                </c:pt>
                <c:pt idx="50">
                  <c:v>42216</c:v>
                </c:pt>
                <c:pt idx="51">
                  <c:v>42252</c:v>
                </c:pt>
                <c:pt idx="52">
                  <c:v>42267</c:v>
                </c:pt>
                <c:pt idx="53">
                  <c:v>42278</c:v>
                </c:pt>
                <c:pt idx="54">
                  <c:v>42286</c:v>
                </c:pt>
                <c:pt idx="55">
                  <c:v>42296</c:v>
                </c:pt>
                <c:pt idx="56">
                  <c:v>42301</c:v>
                </c:pt>
                <c:pt idx="57">
                  <c:v>42306</c:v>
                </c:pt>
                <c:pt idx="58">
                  <c:v>42314</c:v>
                </c:pt>
                <c:pt idx="59">
                  <c:v>42321</c:v>
                </c:pt>
                <c:pt idx="60">
                  <c:v>42333</c:v>
                </c:pt>
                <c:pt idx="61">
                  <c:v>42341</c:v>
                </c:pt>
                <c:pt idx="62">
                  <c:v>42345</c:v>
                </c:pt>
                <c:pt idx="63">
                  <c:v>42394</c:v>
                </c:pt>
                <c:pt idx="64">
                  <c:v>42402</c:v>
                </c:pt>
                <c:pt idx="65">
                  <c:v>42410</c:v>
                </c:pt>
                <c:pt idx="66">
                  <c:v>42419</c:v>
                </c:pt>
                <c:pt idx="67">
                  <c:v>42424</c:v>
                </c:pt>
                <c:pt idx="68">
                  <c:v>42433</c:v>
                </c:pt>
                <c:pt idx="69">
                  <c:v>42445</c:v>
                </c:pt>
                <c:pt idx="70">
                  <c:v>42459</c:v>
                </c:pt>
                <c:pt idx="71">
                  <c:v>42468</c:v>
                </c:pt>
                <c:pt idx="72">
                  <c:v>42475</c:v>
                </c:pt>
                <c:pt idx="73">
                  <c:v>42487</c:v>
                </c:pt>
                <c:pt idx="74">
                  <c:v>42500</c:v>
                </c:pt>
                <c:pt idx="75">
                  <c:v>42510</c:v>
                </c:pt>
                <c:pt idx="76">
                  <c:v>42521</c:v>
                </c:pt>
                <c:pt idx="77">
                  <c:v>42534</c:v>
                </c:pt>
                <c:pt idx="78">
                  <c:v>42561</c:v>
                </c:pt>
                <c:pt idx="79">
                  <c:v>42566</c:v>
                </c:pt>
                <c:pt idx="80">
                  <c:v>42576</c:v>
                </c:pt>
                <c:pt idx="81">
                  <c:v>42580</c:v>
                </c:pt>
                <c:pt idx="82">
                  <c:v>42586</c:v>
                </c:pt>
                <c:pt idx="83">
                  <c:v>42592</c:v>
                </c:pt>
                <c:pt idx="84">
                  <c:v>42601</c:v>
                </c:pt>
                <c:pt idx="85">
                  <c:v>42608</c:v>
                </c:pt>
                <c:pt idx="86">
                  <c:v>42629</c:v>
                </c:pt>
                <c:pt idx="87">
                  <c:v>42647</c:v>
                </c:pt>
                <c:pt idx="88">
                  <c:v>42656</c:v>
                </c:pt>
                <c:pt idx="89">
                  <c:v>42663</c:v>
                </c:pt>
                <c:pt idx="90">
                  <c:v>42669</c:v>
                </c:pt>
                <c:pt idx="91">
                  <c:v>42677</c:v>
                </c:pt>
                <c:pt idx="92">
                  <c:v>42685</c:v>
                </c:pt>
                <c:pt idx="93">
                  <c:v>42695</c:v>
                </c:pt>
                <c:pt idx="94">
                  <c:v>42699</c:v>
                </c:pt>
                <c:pt idx="95">
                  <c:v>42402</c:v>
                </c:pt>
                <c:pt idx="96">
                  <c:v>42718</c:v>
                </c:pt>
                <c:pt idx="97">
                  <c:v>42727</c:v>
                </c:pt>
                <c:pt idx="98">
                  <c:v>42740</c:v>
                </c:pt>
                <c:pt idx="99">
                  <c:v>42748</c:v>
                </c:pt>
                <c:pt idx="100">
                  <c:v>42758</c:v>
                </c:pt>
                <c:pt idx="101">
                  <c:v>42769</c:v>
                </c:pt>
                <c:pt idx="102">
                  <c:v>42776</c:v>
                </c:pt>
                <c:pt idx="103">
                  <c:v>42788</c:v>
                </c:pt>
                <c:pt idx="104">
                  <c:v>42796</c:v>
                </c:pt>
                <c:pt idx="105">
                  <c:v>42804</c:v>
                </c:pt>
                <c:pt idx="106">
                  <c:v>42811</c:v>
                </c:pt>
                <c:pt idx="107">
                  <c:v>42822</c:v>
                </c:pt>
                <c:pt idx="108">
                  <c:v>42801</c:v>
                </c:pt>
                <c:pt idx="109">
                  <c:v>42868</c:v>
                </c:pt>
                <c:pt idx="110">
                  <c:v>42878</c:v>
                </c:pt>
                <c:pt idx="111">
                  <c:v>42886</c:v>
                </c:pt>
                <c:pt idx="112">
                  <c:v>42894</c:v>
                </c:pt>
                <c:pt idx="113">
                  <c:v>42906</c:v>
                </c:pt>
                <c:pt idx="114">
                  <c:v>42915</c:v>
                </c:pt>
                <c:pt idx="115">
                  <c:v>42922</c:v>
                </c:pt>
                <c:pt idx="116">
                  <c:v>42929</c:v>
                </c:pt>
                <c:pt idx="117">
                  <c:v>42938</c:v>
                </c:pt>
                <c:pt idx="118">
                  <c:v>42949</c:v>
                </c:pt>
                <c:pt idx="119">
                  <c:v>42955</c:v>
                </c:pt>
                <c:pt idx="120">
                  <c:v>42962</c:v>
                </c:pt>
                <c:pt idx="121">
                  <c:v>42971</c:v>
                </c:pt>
                <c:pt idx="122">
                  <c:v>42979</c:v>
                </c:pt>
                <c:pt idx="123">
                  <c:v>42991</c:v>
                </c:pt>
                <c:pt idx="124">
                  <c:v>43000</c:v>
                </c:pt>
                <c:pt idx="125">
                  <c:v>43042</c:v>
                </c:pt>
                <c:pt idx="126">
                  <c:v>43049</c:v>
                </c:pt>
                <c:pt idx="127">
                  <c:v>43055</c:v>
                </c:pt>
                <c:pt idx="128">
                  <c:v>43063</c:v>
                </c:pt>
                <c:pt idx="129">
                  <c:v>43069</c:v>
                </c:pt>
                <c:pt idx="130">
                  <c:v>43080</c:v>
                </c:pt>
                <c:pt idx="131">
                  <c:v>43089</c:v>
                </c:pt>
                <c:pt idx="132">
                  <c:v>43108</c:v>
                </c:pt>
                <c:pt idx="133">
                  <c:v>43112</c:v>
                </c:pt>
                <c:pt idx="134">
                  <c:v>43119</c:v>
                </c:pt>
                <c:pt idx="135">
                  <c:v>43131</c:v>
                </c:pt>
                <c:pt idx="136">
                  <c:v>43140</c:v>
                </c:pt>
                <c:pt idx="137">
                  <c:v>43151</c:v>
                </c:pt>
                <c:pt idx="138">
                  <c:v>43155</c:v>
                </c:pt>
                <c:pt idx="139">
                  <c:v>43165</c:v>
                </c:pt>
                <c:pt idx="140">
                  <c:v>43172</c:v>
                </c:pt>
                <c:pt idx="141">
                  <c:v>43182</c:v>
                </c:pt>
                <c:pt idx="142">
                  <c:v>43193</c:v>
                </c:pt>
                <c:pt idx="143">
                  <c:v>43200</c:v>
                </c:pt>
                <c:pt idx="144">
                  <c:v>43203</c:v>
                </c:pt>
                <c:pt idx="145">
                  <c:v>43215</c:v>
                </c:pt>
                <c:pt idx="146">
                  <c:v>43243</c:v>
                </c:pt>
                <c:pt idx="147">
                  <c:v>43255</c:v>
                </c:pt>
                <c:pt idx="148">
                  <c:v>43265</c:v>
                </c:pt>
                <c:pt idx="149">
                  <c:v>43273</c:v>
                </c:pt>
                <c:pt idx="150">
                  <c:v>43279</c:v>
                </c:pt>
                <c:pt idx="151">
                  <c:v>43290</c:v>
                </c:pt>
                <c:pt idx="152">
                  <c:v>43301</c:v>
                </c:pt>
                <c:pt idx="153">
                  <c:v>43308</c:v>
                </c:pt>
                <c:pt idx="154">
                  <c:v>43319</c:v>
                </c:pt>
                <c:pt idx="155">
                  <c:v>43329</c:v>
                </c:pt>
                <c:pt idx="156">
                  <c:v>43347</c:v>
                </c:pt>
                <c:pt idx="157">
                  <c:v>43350</c:v>
                </c:pt>
                <c:pt idx="158">
                  <c:v>43357</c:v>
                </c:pt>
                <c:pt idx="159">
                  <c:v>43369</c:v>
                </c:pt>
                <c:pt idx="160">
                  <c:v>43371</c:v>
                </c:pt>
                <c:pt idx="161">
                  <c:v>43383</c:v>
                </c:pt>
                <c:pt idx="162">
                  <c:v>43390</c:v>
                </c:pt>
                <c:pt idx="163">
                  <c:v>43397</c:v>
                </c:pt>
                <c:pt idx="164">
                  <c:v>43410</c:v>
                </c:pt>
                <c:pt idx="165">
                  <c:v>43420</c:v>
                </c:pt>
                <c:pt idx="166">
                  <c:v>43427</c:v>
                </c:pt>
                <c:pt idx="167">
                  <c:v>43434</c:v>
                </c:pt>
                <c:pt idx="168">
                  <c:v>43441</c:v>
                </c:pt>
                <c:pt idx="169">
                  <c:v>43448</c:v>
                </c:pt>
                <c:pt idx="170">
                  <c:v>43488</c:v>
                </c:pt>
                <c:pt idx="171">
                  <c:v>43497</c:v>
                </c:pt>
                <c:pt idx="172">
                  <c:v>43504</c:v>
                </c:pt>
                <c:pt idx="173">
                  <c:v>43514</c:v>
                </c:pt>
                <c:pt idx="174">
                  <c:v>43525</c:v>
                </c:pt>
                <c:pt idx="175">
                  <c:v>43530</c:v>
                </c:pt>
                <c:pt idx="176">
                  <c:v>43539</c:v>
                </c:pt>
                <c:pt idx="177">
                  <c:v>43551</c:v>
                </c:pt>
                <c:pt idx="178">
                  <c:v>43560</c:v>
                </c:pt>
                <c:pt idx="179">
                  <c:v>43571</c:v>
                </c:pt>
                <c:pt idx="180">
                  <c:v>43585</c:v>
                </c:pt>
                <c:pt idx="181">
                  <c:v>43602</c:v>
                </c:pt>
                <c:pt idx="182">
                  <c:v>43609</c:v>
                </c:pt>
                <c:pt idx="183">
                  <c:v>43644</c:v>
                </c:pt>
                <c:pt idx="184">
                  <c:v>43657</c:v>
                </c:pt>
                <c:pt idx="185">
                  <c:v>43663</c:v>
                </c:pt>
                <c:pt idx="186">
                  <c:v>43672</c:v>
                </c:pt>
                <c:pt idx="187">
                  <c:v>43679</c:v>
                </c:pt>
                <c:pt idx="188">
                  <c:v>43685</c:v>
                </c:pt>
                <c:pt idx="189">
                  <c:v>43700</c:v>
                </c:pt>
                <c:pt idx="190">
                  <c:v>43714</c:v>
                </c:pt>
                <c:pt idx="191">
                  <c:v>43719</c:v>
                </c:pt>
                <c:pt idx="192">
                  <c:v>43728</c:v>
                </c:pt>
                <c:pt idx="193">
                  <c:v>43740</c:v>
                </c:pt>
                <c:pt idx="194">
                  <c:v>43747</c:v>
                </c:pt>
                <c:pt idx="195">
                  <c:v>43757</c:v>
                </c:pt>
                <c:pt idx="196">
                  <c:v>43764</c:v>
                </c:pt>
                <c:pt idx="197">
                  <c:v>43770</c:v>
                </c:pt>
                <c:pt idx="198">
                  <c:v>43782</c:v>
                </c:pt>
                <c:pt idx="199">
                  <c:v>43789</c:v>
                </c:pt>
                <c:pt idx="200">
                  <c:v>43798</c:v>
                </c:pt>
                <c:pt idx="201">
                  <c:v>43812</c:v>
                </c:pt>
                <c:pt idx="202">
                  <c:v>43826</c:v>
                </c:pt>
                <c:pt idx="203">
                  <c:v>43839</c:v>
                </c:pt>
                <c:pt idx="204">
                  <c:v>43854</c:v>
                </c:pt>
                <c:pt idx="205">
                  <c:v>43865</c:v>
                </c:pt>
                <c:pt idx="206">
                  <c:v>43873</c:v>
                </c:pt>
                <c:pt idx="207">
                  <c:v>43882</c:v>
                </c:pt>
                <c:pt idx="208">
                  <c:v>43889</c:v>
                </c:pt>
                <c:pt idx="209">
                  <c:v>43900</c:v>
                </c:pt>
                <c:pt idx="210">
                  <c:v>43970</c:v>
                </c:pt>
                <c:pt idx="211">
                  <c:v>44090</c:v>
                </c:pt>
                <c:pt idx="212">
                  <c:v>44114</c:v>
                </c:pt>
                <c:pt idx="213">
                  <c:v>44240</c:v>
                </c:pt>
                <c:pt idx="214">
                  <c:v>44405</c:v>
                </c:pt>
                <c:pt idx="215">
                  <c:v>44462</c:v>
                </c:pt>
                <c:pt idx="216">
                  <c:v>44465</c:v>
                </c:pt>
                <c:pt idx="217">
                  <c:v>44530</c:v>
                </c:pt>
                <c:pt idx="218">
                  <c:v>44663</c:v>
                </c:pt>
                <c:pt idx="219">
                  <c:v>44724</c:v>
                </c:pt>
                <c:pt idx="220">
                  <c:v>44741</c:v>
                </c:pt>
                <c:pt idx="221">
                  <c:v>44803</c:v>
                </c:pt>
                <c:pt idx="222">
                  <c:v>44824</c:v>
                </c:pt>
                <c:pt idx="223">
                  <c:v>44874</c:v>
                </c:pt>
                <c:pt idx="224">
                  <c:v>44898</c:v>
                </c:pt>
                <c:pt idx="225">
                  <c:v>44933</c:v>
                </c:pt>
                <c:pt idx="226">
                  <c:v>44968</c:v>
                </c:pt>
                <c:pt idx="227">
                  <c:v>44980</c:v>
                </c:pt>
                <c:pt idx="228">
                  <c:v>45036</c:v>
                </c:pt>
                <c:pt idx="229">
                  <c:v>45051</c:v>
                </c:pt>
                <c:pt idx="230">
                  <c:v>45080</c:v>
                </c:pt>
                <c:pt idx="231">
                  <c:v>45099</c:v>
                </c:pt>
                <c:pt idx="232">
                  <c:v>45169</c:v>
                </c:pt>
                <c:pt idx="233">
                  <c:v>45210</c:v>
                </c:pt>
                <c:pt idx="234">
                  <c:v>45225</c:v>
                </c:pt>
                <c:pt idx="235">
                  <c:v>45251</c:v>
                </c:pt>
                <c:pt idx="236">
                  <c:v>45287</c:v>
                </c:pt>
                <c:pt idx="237">
                  <c:v>45349</c:v>
                </c:pt>
                <c:pt idx="238">
                  <c:v>45398</c:v>
                </c:pt>
                <c:pt idx="239">
                  <c:v>45435</c:v>
                </c:pt>
                <c:pt idx="240">
                  <c:v>45500</c:v>
                </c:pt>
                <c:pt idx="241">
                  <c:v>45542</c:v>
                </c:pt>
              </c:numCache>
            </c:numRef>
          </c:cat>
          <c:val>
            <c:numRef>
              <c:f>Spritkostenberechnung!$E$10:$E$251</c:f>
              <c:numCache>
                <c:formatCode>#,##0.000\ "€"</c:formatCode>
                <c:ptCount val="242"/>
                <c:pt idx="0">
                  <c:v>1.3089999999999999</c:v>
                </c:pt>
                <c:pt idx="1">
                  <c:v>1.349</c:v>
                </c:pt>
                <c:pt idx="2">
                  <c:v>1.339</c:v>
                </c:pt>
                <c:pt idx="3">
                  <c:v>1.319</c:v>
                </c:pt>
                <c:pt idx="4">
                  <c:v>1.319</c:v>
                </c:pt>
                <c:pt idx="5">
                  <c:v>1.389</c:v>
                </c:pt>
                <c:pt idx="6">
                  <c:v>1.3749904912836768</c:v>
                </c:pt>
                <c:pt idx="7">
                  <c:v>1.359</c:v>
                </c:pt>
                <c:pt idx="8">
                  <c:v>1.349</c:v>
                </c:pt>
                <c:pt idx="9">
                  <c:v>1.339</c:v>
                </c:pt>
                <c:pt idx="10">
                  <c:v>1.2889999999999999</c:v>
                </c:pt>
                <c:pt idx="11">
                  <c:v>1.2889999999999999</c:v>
                </c:pt>
                <c:pt idx="12">
                  <c:v>1.2989999999999999</c:v>
                </c:pt>
                <c:pt idx="13">
                  <c:v>1.349</c:v>
                </c:pt>
                <c:pt idx="14">
                  <c:v>1.339</c:v>
                </c:pt>
                <c:pt idx="15">
                  <c:v>1.2989999999999999</c:v>
                </c:pt>
                <c:pt idx="16">
                  <c:v>1.2989999999999999</c:v>
                </c:pt>
                <c:pt idx="17">
                  <c:v>1.2889999999999999</c:v>
                </c:pt>
                <c:pt idx="18">
                  <c:v>1.2789999999999999</c:v>
                </c:pt>
                <c:pt idx="19">
                  <c:v>1.2689999999999999</c:v>
                </c:pt>
                <c:pt idx="20">
                  <c:v>1.2589999999999999</c:v>
                </c:pt>
                <c:pt idx="21">
                  <c:v>1.2490000000000001</c:v>
                </c:pt>
                <c:pt idx="22">
                  <c:v>1.2490000000000001</c:v>
                </c:pt>
                <c:pt idx="23">
                  <c:v>1.2689999999999999</c:v>
                </c:pt>
                <c:pt idx="24">
                  <c:v>1.2390000000000001</c:v>
                </c:pt>
                <c:pt idx="25">
                  <c:v>1.179</c:v>
                </c:pt>
                <c:pt idx="26">
                  <c:v>1.1990000000000001</c:v>
                </c:pt>
                <c:pt idx="27">
                  <c:v>1.159</c:v>
                </c:pt>
                <c:pt idx="28">
                  <c:v>1.149</c:v>
                </c:pt>
                <c:pt idx="29">
                  <c:v>1.129</c:v>
                </c:pt>
                <c:pt idx="30">
                  <c:v>1.0589999999999999</c:v>
                </c:pt>
                <c:pt idx="31">
                  <c:v>1.079</c:v>
                </c:pt>
                <c:pt idx="32">
                  <c:v>1.149</c:v>
                </c:pt>
                <c:pt idx="33">
                  <c:v>1.2090000000000001</c:v>
                </c:pt>
                <c:pt idx="34">
                  <c:v>1.1890000000000001</c:v>
                </c:pt>
                <c:pt idx="35">
                  <c:v>1.179</c:v>
                </c:pt>
                <c:pt idx="36">
                  <c:v>1.1990000000000001</c:v>
                </c:pt>
                <c:pt idx="37">
                  <c:v>1.2190000000000001</c:v>
                </c:pt>
                <c:pt idx="38">
                  <c:v>1.159</c:v>
                </c:pt>
                <c:pt idx="39">
                  <c:v>1.2290000000000001</c:v>
                </c:pt>
                <c:pt idx="40">
                  <c:v>1.163884007029877</c:v>
                </c:pt>
                <c:pt idx="41">
                  <c:v>1.1990000000000001</c:v>
                </c:pt>
                <c:pt idx="42">
                  <c:v>1.119</c:v>
                </c:pt>
                <c:pt idx="43">
                  <c:v>1.179</c:v>
                </c:pt>
                <c:pt idx="44">
                  <c:v>1.179</c:v>
                </c:pt>
                <c:pt idx="45">
                  <c:v>1.179</c:v>
                </c:pt>
                <c:pt idx="46">
                  <c:v>1.1189</c:v>
                </c:pt>
                <c:pt idx="47">
                  <c:v>1.159</c:v>
                </c:pt>
                <c:pt idx="48">
                  <c:v>1.149</c:v>
                </c:pt>
                <c:pt idx="49">
                  <c:v>1.139</c:v>
                </c:pt>
                <c:pt idx="50">
                  <c:v>1.12911877394636</c:v>
                </c:pt>
                <c:pt idx="51">
                  <c:v>1.149</c:v>
                </c:pt>
                <c:pt idx="52">
                  <c:v>1.1362262834821428</c:v>
                </c:pt>
                <c:pt idx="53">
                  <c:v>1.089</c:v>
                </c:pt>
                <c:pt idx="54">
                  <c:v>1.089</c:v>
                </c:pt>
                <c:pt idx="55">
                  <c:v>1.089</c:v>
                </c:pt>
                <c:pt idx="56">
                  <c:v>1.079</c:v>
                </c:pt>
                <c:pt idx="57">
                  <c:v>1.0489999999999999</c:v>
                </c:pt>
                <c:pt idx="58">
                  <c:v>1.069</c:v>
                </c:pt>
                <c:pt idx="59">
                  <c:v>1.089</c:v>
                </c:pt>
                <c:pt idx="60">
                  <c:v>1.099</c:v>
                </c:pt>
                <c:pt idx="61">
                  <c:v>1.079</c:v>
                </c:pt>
                <c:pt idx="62">
                  <c:v>1.0589999999999999</c:v>
                </c:pt>
                <c:pt idx="63">
                  <c:v>0.89900000000000002</c:v>
                </c:pt>
                <c:pt idx="64">
                  <c:v>0.91900000000000004</c:v>
                </c:pt>
                <c:pt idx="65">
                  <c:v>0.92900000000000005</c:v>
                </c:pt>
                <c:pt idx="66">
                  <c:v>0.94899999999999995</c:v>
                </c:pt>
                <c:pt idx="67">
                  <c:v>0.89900000000000002</c:v>
                </c:pt>
                <c:pt idx="68">
                  <c:v>0.92900000000000005</c:v>
                </c:pt>
                <c:pt idx="69">
                  <c:v>0.99094746134388279</c:v>
                </c:pt>
                <c:pt idx="70">
                  <c:v>1.0089999999999999</c:v>
                </c:pt>
                <c:pt idx="71">
                  <c:v>0.89800000000000002</c:v>
                </c:pt>
                <c:pt idx="72">
                  <c:v>0.97899999999999998</c:v>
                </c:pt>
                <c:pt idx="73">
                  <c:v>0.999</c:v>
                </c:pt>
                <c:pt idx="74">
                  <c:v>0.999</c:v>
                </c:pt>
                <c:pt idx="75">
                  <c:v>1.0289999999999999</c:v>
                </c:pt>
                <c:pt idx="76">
                  <c:v>1.119</c:v>
                </c:pt>
                <c:pt idx="77">
                  <c:v>1.079</c:v>
                </c:pt>
                <c:pt idx="78">
                  <c:v>1.1382846691488666</c:v>
                </c:pt>
                <c:pt idx="79">
                  <c:v>1.0189999999999999</c:v>
                </c:pt>
                <c:pt idx="80">
                  <c:v>1.0489999999999999</c:v>
                </c:pt>
                <c:pt idx="81">
                  <c:v>1.0289999999999999</c:v>
                </c:pt>
                <c:pt idx="82">
                  <c:v>0.999</c:v>
                </c:pt>
                <c:pt idx="83">
                  <c:v>0.999</c:v>
                </c:pt>
                <c:pt idx="84">
                  <c:v>1.0389999999999999</c:v>
                </c:pt>
                <c:pt idx="85">
                  <c:v>1.0389999999999999</c:v>
                </c:pt>
                <c:pt idx="86">
                  <c:v>1.0389999999999999</c:v>
                </c:pt>
                <c:pt idx="87">
                  <c:v>1.079</c:v>
                </c:pt>
                <c:pt idx="88">
                  <c:v>1.109</c:v>
                </c:pt>
                <c:pt idx="89">
                  <c:v>1.099</c:v>
                </c:pt>
                <c:pt idx="90">
                  <c:v>1.099</c:v>
                </c:pt>
                <c:pt idx="91">
                  <c:v>1.099</c:v>
                </c:pt>
                <c:pt idx="92">
                  <c:v>1.089</c:v>
                </c:pt>
                <c:pt idx="93">
                  <c:v>1.089</c:v>
                </c:pt>
                <c:pt idx="94">
                  <c:v>1.079</c:v>
                </c:pt>
                <c:pt idx="95">
                  <c:v>1.079</c:v>
                </c:pt>
                <c:pt idx="96">
                  <c:v>1.159</c:v>
                </c:pt>
                <c:pt idx="97">
                  <c:v>1.139</c:v>
                </c:pt>
                <c:pt idx="98">
                  <c:v>1.159</c:v>
                </c:pt>
                <c:pt idx="99">
                  <c:v>1.109</c:v>
                </c:pt>
                <c:pt idx="100">
                  <c:v>1.159</c:v>
                </c:pt>
                <c:pt idx="101">
                  <c:v>1.139</c:v>
                </c:pt>
                <c:pt idx="102">
                  <c:v>1.109</c:v>
                </c:pt>
                <c:pt idx="103">
                  <c:v>1.119</c:v>
                </c:pt>
                <c:pt idx="104">
                  <c:v>1.109</c:v>
                </c:pt>
                <c:pt idx="105">
                  <c:v>1.089</c:v>
                </c:pt>
                <c:pt idx="106">
                  <c:v>1.099</c:v>
                </c:pt>
                <c:pt idx="107">
                  <c:v>1.0489999999999999</c:v>
                </c:pt>
                <c:pt idx="108">
                  <c:v>1.099</c:v>
                </c:pt>
                <c:pt idx="109">
                  <c:v>1.089</c:v>
                </c:pt>
                <c:pt idx="110">
                  <c:v>1.099</c:v>
                </c:pt>
                <c:pt idx="111">
                  <c:v>1.099</c:v>
                </c:pt>
                <c:pt idx="112">
                  <c:v>1.089</c:v>
                </c:pt>
                <c:pt idx="113">
                  <c:v>1.0623521459952687</c:v>
                </c:pt>
                <c:pt idx="114">
                  <c:v>1.0289999999999999</c:v>
                </c:pt>
                <c:pt idx="115">
                  <c:v>1.0189999999999999</c:v>
                </c:pt>
                <c:pt idx="116">
                  <c:v>1.0289999999999999</c:v>
                </c:pt>
                <c:pt idx="117">
                  <c:v>1.0489999999999999</c:v>
                </c:pt>
                <c:pt idx="118">
                  <c:v>1.129</c:v>
                </c:pt>
                <c:pt idx="119">
                  <c:v>1.079</c:v>
                </c:pt>
                <c:pt idx="120">
                  <c:v>1.0589999999999999</c:v>
                </c:pt>
                <c:pt idx="121">
                  <c:v>1.0589999999999999</c:v>
                </c:pt>
                <c:pt idx="122">
                  <c:v>1.0589999999999999</c:v>
                </c:pt>
                <c:pt idx="123">
                  <c:v>1.159</c:v>
                </c:pt>
                <c:pt idx="124">
                  <c:v>1.099</c:v>
                </c:pt>
                <c:pt idx="125">
                  <c:v>1.1469566192130924</c:v>
                </c:pt>
                <c:pt idx="126">
                  <c:v>1.149</c:v>
                </c:pt>
                <c:pt idx="127">
                  <c:v>1.149</c:v>
                </c:pt>
                <c:pt idx="128">
                  <c:v>1.149</c:v>
                </c:pt>
                <c:pt idx="129">
                  <c:v>1.149</c:v>
                </c:pt>
                <c:pt idx="130">
                  <c:v>1.1890000000000001</c:v>
                </c:pt>
                <c:pt idx="131">
                  <c:v>1.149</c:v>
                </c:pt>
                <c:pt idx="132">
                  <c:v>1.2199274001752409</c:v>
                </c:pt>
                <c:pt idx="133">
                  <c:v>1.179</c:v>
                </c:pt>
                <c:pt idx="134">
                  <c:v>1.169</c:v>
                </c:pt>
                <c:pt idx="135">
                  <c:v>1.169</c:v>
                </c:pt>
                <c:pt idx="136" formatCode="#,##0.000\ \€">
                  <c:v>1.159</c:v>
                </c:pt>
                <c:pt idx="137" formatCode="#,##0.000\ \€">
                  <c:v>1.129</c:v>
                </c:pt>
                <c:pt idx="138" formatCode="#,##0.000\ \€">
                  <c:v>1.139</c:v>
                </c:pt>
                <c:pt idx="139" formatCode="#,##0.000\ \€">
                  <c:v>1.139</c:v>
                </c:pt>
                <c:pt idx="140" formatCode="#,##0.000\ \€">
                  <c:v>1.139</c:v>
                </c:pt>
                <c:pt idx="141" formatCode="#,##0.000\ \€">
                  <c:v>1.139</c:v>
                </c:pt>
                <c:pt idx="142" formatCode="#,##0.000\ \€">
                  <c:v>1.179</c:v>
                </c:pt>
                <c:pt idx="143" formatCode="#,##0.000\ \€">
                  <c:v>1.1890000000000001</c:v>
                </c:pt>
                <c:pt idx="144" formatCode="#,##0.000\ \€">
                  <c:v>1.159</c:v>
                </c:pt>
                <c:pt idx="145" formatCode="#,##0.000\ \€">
                  <c:v>1.1890000000000001</c:v>
                </c:pt>
                <c:pt idx="146">
                  <c:v>1.2589999999999999</c:v>
                </c:pt>
                <c:pt idx="147" formatCode="#,##0.000\ \€">
                  <c:v>1.2789999999999999</c:v>
                </c:pt>
                <c:pt idx="148" formatCode="#,##0.000\ \€">
                  <c:v>1.2429184549356225</c:v>
                </c:pt>
                <c:pt idx="149" formatCode="#,##0.000\ \€">
                  <c:v>1.2190000000000001</c:v>
                </c:pt>
                <c:pt idx="150" formatCode="#,##0.000\ \€">
                  <c:v>1.2190000000000001</c:v>
                </c:pt>
                <c:pt idx="151" formatCode="#,##0.000\ \€">
                  <c:v>1.2390000000000001</c:v>
                </c:pt>
                <c:pt idx="152" formatCode="#,##0.000\ \€">
                  <c:v>1.2390000000000001</c:v>
                </c:pt>
                <c:pt idx="153" formatCode="#,##0.000\ \€">
                  <c:v>1.2190000000000001</c:v>
                </c:pt>
                <c:pt idx="154" formatCode="#,##0.000\ \€">
                  <c:v>1.2490000000000001</c:v>
                </c:pt>
                <c:pt idx="155" formatCode="#,##0.000\ \€">
                  <c:v>1.2589999999999999</c:v>
                </c:pt>
                <c:pt idx="156" formatCode="#,##0.000\ \€">
                  <c:v>1.2889999999999999</c:v>
                </c:pt>
                <c:pt idx="157" formatCode="#,##0.000\ \€">
                  <c:v>1.2989999999999999</c:v>
                </c:pt>
                <c:pt idx="158" formatCode="#,##0.000\ \€">
                  <c:v>1.2989999999999999</c:v>
                </c:pt>
                <c:pt idx="159" formatCode="#,##0.000\ \€">
                  <c:v>1.2789999999999999</c:v>
                </c:pt>
                <c:pt idx="160" formatCode="#,##0.000\ \€">
                  <c:v>1.1289</c:v>
                </c:pt>
                <c:pt idx="161" formatCode="#,##0.000\ \€">
                  <c:v>1.319</c:v>
                </c:pt>
                <c:pt idx="162" formatCode="#,##0.000\ \€">
                  <c:v>1.319</c:v>
                </c:pt>
                <c:pt idx="163" formatCode="#,##0.000\ \€">
                  <c:v>1.369</c:v>
                </c:pt>
                <c:pt idx="164" formatCode="#,##0.000\ \€">
                  <c:v>1.389</c:v>
                </c:pt>
                <c:pt idx="165" formatCode="#,##0.000\ \€">
                  <c:v>1.409</c:v>
                </c:pt>
                <c:pt idx="166" formatCode="#,##0.000\ \€">
                  <c:v>1.369</c:v>
                </c:pt>
                <c:pt idx="167" formatCode="#,##0.000\ \€">
                  <c:v>1.349</c:v>
                </c:pt>
                <c:pt idx="168" formatCode="#,##0.000\ \€">
                  <c:v>1.2789999999999999</c:v>
                </c:pt>
                <c:pt idx="169">
                  <c:v>1.2490000000000001</c:v>
                </c:pt>
                <c:pt idx="170" formatCode="#,##0.000\ \€">
                  <c:v>1.179</c:v>
                </c:pt>
                <c:pt idx="171" formatCode="#,##0.000\ \€">
                  <c:v>1.169</c:v>
                </c:pt>
                <c:pt idx="172" formatCode="#,##0.000\ \€">
                  <c:v>1.179</c:v>
                </c:pt>
                <c:pt idx="173" formatCode="#,##0.000\ \€">
                  <c:v>1.1990000000000001</c:v>
                </c:pt>
                <c:pt idx="174" formatCode="#,##0.000\ \€">
                  <c:v>1.22793575954029</c:v>
                </c:pt>
                <c:pt idx="175" formatCode="#,##0.000\ \€">
                  <c:v>1.2190000000000001</c:v>
                </c:pt>
                <c:pt idx="176" formatCode="#,##0.000\ \€">
                  <c:v>1.2190000000000001</c:v>
                </c:pt>
                <c:pt idx="177" formatCode="#,##0.000\ \€">
                  <c:v>1.2290000000000001</c:v>
                </c:pt>
                <c:pt idx="178" formatCode="#,##0.000\ \€">
                  <c:v>1.1990000000000001</c:v>
                </c:pt>
                <c:pt idx="179" formatCode="#,##0.000\ \€">
                  <c:v>1.2190000000000001</c:v>
                </c:pt>
                <c:pt idx="180" formatCode="#,##0.000\ \€">
                  <c:v>1.2290000000000001</c:v>
                </c:pt>
                <c:pt idx="181">
                  <c:v>1.2882247459653318</c:v>
                </c:pt>
                <c:pt idx="182" formatCode="#,##0.000\ \€">
                  <c:v>1.2589999999999999</c:v>
                </c:pt>
                <c:pt idx="183" formatCode="#,##0.000\ \€">
                  <c:v>1.1990000000000001</c:v>
                </c:pt>
                <c:pt idx="184">
                  <c:v>1.2306922196796337</c:v>
                </c:pt>
                <c:pt idx="185" formatCode="#,##0.000\ \€">
                  <c:v>1.1990000000000001</c:v>
                </c:pt>
                <c:pt idx="186" formatCode="#,##0.000\ \€">
                  <c:v>1.1990000000000001</c:v>
                </c:pt>
                <c:pt idx="187" formatCode="#,##0.000\ \€">
                  <c:v>1.1990000000000001</c:v>
                </c:pt>
                <c:pt idx="188" formatCode="#,##0.000\ \€">
                  <c:v>1.179</c:v>
                </c:pt>
                <c:pt idx="189" formatCode="#,##0.000\ \€">
                  <c:v>1.1990000000000001</c:v>
                </c:pt>
                <c:pt idx="190">
                  <c:v>1.2012</c:v>
                </c:pt>
                <c:pt idx="191" formatCode="#,##0.000\ \€">
                  <c:v>1.1990000000000001</c:v>
                </c:pt>
                <c:pt idx="192" formatCode="#,##0.000\ \€">
                  <c:v>1.2290000000000001</c:v>
                </c:pt>
                <c:pt idx="193" formatCode="#,##0.000\ \€">
                  <c:v>1.2190000000000001</c:v>
                </c:pt>
                <c:pt idx="194" formatCode="#,##0.000\ \€">
                  <c:v>1.2190000000000001</c:v>
                </c:pt>
                <c:pt idx="195" formatCode="#,##0.000\ \€">
                  <c:v>1.2090000000000001</c:v>
                </c:pt>
                <c:pt idx="196" formatCode="#,##0.000\ \€">
                  <c:v>1.1990000000000001</c:v>
                </c:pt>
                <c:pt idx="197" formatCode="#,##0.000\ \€">
                  <c:v>1.1990000000000001</c:v>
                </c:pt>
                <c:pt idx="198" formatCode="#,##0.000\ \€">
                  <c:v>1.179</c:v>
                </c:pt>
                <c:pt idx="199" formatCode="#,##0.000\ \€">
                  <c:v>1.169</c:v>
                </c:pt>
                <c:pt idx="200" formatCode="#,##0.000\ \€">
                  <c:v>1.1990000000000001</c:v>
                </c:pt>
                <c:pt idx="201">
                  <c:v>1.1834809180917885</c:v>
                </c:pt>
                <c:pt idx="202">
                  <c:v>1.2548742138364779</c:v>
                </c:pt>
                <c:pt idx="203" formatCode="#,##0.000\ \€">
                  <c:v>1.2390000000000001</c:v>
                </c:pt>
                <c:pt idx="204" formatCode="#,##0.000\ \€">
                  <c:v>1.2490000000000001</c:v>
                </c:pt>
                <c:pt idx="205" formatCode="#,##0.000\ \€">
                  <c:v>1.2490000000000001</c:v>
                </c:pt>
                <c:pt idx="206" formatCode="#,##0.000\ \€">
                  <c:v>1.2390000000000001</c:v>
                </c:pt>
                <c:pt idx="207" formatCode="#,##0.000\ \€">
                  <c:v>1.2190000000000001</c:v>
                </c:pt>
                <c:pt idx="208" formatCode="#,##0.000\ \€">
                  <c:v>1.169</c:v>
                </c:pt>
                <c:pt idx="209" formatCode="#,##0.000\ \€">
                  <c:v>1.169</c:v>
                </c:pt>
                <c:pt idx="210" formatCode="#,##0.000\ \€">
                  <c:v>0.98899999999999999</c:v>
                </c:pt>
                <c:pt idx="211" formatCode="#,##0.000\ \€">
                  <c:v>0.97899999999999998</c:v>
                </c:pt>
                <c:pt idx="212" formatCode="#,##0.000\ \€">
                  <c:v>0.97899999999999998</c:v>
                </c:pt>
                <c:pt idx="213" formatCode="#,##0.000\ \€">
                  <c:v>1.2190000000000001</c:v>
                </c:pt>
                <c:pt idx="214" formatCode="#,##0.000\ \€">
                  <c:v>1.329</c:v>
                </c:pt>
                <c:pt idx="215" formatCode="#,##0.000\ \€">
                  <c:v>1.369</c:v>
                </c:pt>
                <c:pt idx="216" formatCode="#,##0.000\ \€">
                  <c:v>1.4690000000000001</c:v>
                </c:pt>
                <c:pt idx="217" formatCode="#,##0.000\ \€">
                  <c:v>1.4890000000000001</c:v>
                </c:pt>
                <c:pt idx="218" formatCode="#,##0.000\ \€">
                  <c:v>1.909</c:v>
                </c:pt>
                <c:pt idx="219">
                  <c:v>1.9590000000000001</c:v>
                </c:pt>
                <c:pt idx="220" formatCode="#,##0.000\ \€">
                  <c:v>2.0390000000000001</c:v>
                </c:pt>
                <c:pt idx="221" formatCode="#,##0.000\ \€">
                  <c:v>2.0089999999999999</c:v>
                </c:pt>
                <c:pt idx="222" formatCode="#,##0.000\ \€">
                  <c:v>1.9590000000000001</c:v>
                </c:pt>
                <c:pt idx="223" formatCode="#,##0.000\ \€">
                  <c:v>1.9990000000000001</c:v>
                </c:pt>
                <c:pt idx="224" formatCode="#,##0.000\ \€">
                  <c:v>1.7789999999999999</c:v>
                </c:pt>
                <c:pt idx="225" formatCode="#,##0.000\ \€">
                  <c:v>1.7689999999999999</c:v>
                </c:pt>
                <c:pt idx="226" formatCode="#,##0.000\ \€">
                  <c:v>1.679</c:v>
                </c:pt>
                <c:pt idx="227" formatCode="#,##0.000\ \€">
                  <c:v>1.639</c:v>
                </c:pt>
                <c:pt idx="228">
                  <c:v>1.639</c:v>
                </c:pt>
                <c:pt idx="229">
                  <c:v>1.5189999999999999</c:v>
                </c:pt>
                <c:pt idx="230" formatCode="#,##0.000\ \€">
                  <c:v>1.5589999999999999</c:v>
                </c:pt>
                <c:pt idx="231" formatCode="#,##0.000\ \€">
                  <c:v>1.569</c:v>
                </c:pt>
                <c:pt idx="232">
                  <c:v>1.75260240638096</c:v>
                </c:pt>
                <c:pt idx="233" formatCode="#,##0.000\ \€">
                  <c:v>1.7589999999999999</c:v>
                </c:pt>
                <c:pt idx="234" formatCode="#,##0.000\ \€">
                  <c:v>1.7789999999999999</c:v>
                </c:pt>
                <c:pt idx="235" formatCode="#,##0.000\ \€">
                  <c:v>1.7090000000000001</c:v>
                </c:pt>
                <c:pt idx="236" formatCode="#,##0.000\ \€">
                  <c:v>164.9</c:v>
                </c:pt>
                <c:pt idx="237" formatCode="#,##0.000\ \€">
                  <c:v>1.7390000000000001</c:v>
                </c:pt>
                <c:pt idx="238">
                  <c:v>1.71589578454332</c:v>
                </c:pt>
                <c:pt idx="239" formatCode="#,##0.000\ \€">
                  <c:v>1.679</c:v>
                </c:pt>
                <c:pt idx="240" formatCode="#,##0.000\ \€">
                  <c:v>1.589</c:v>
                </c:pt>
                <c:pt idx="241" formatCode="#,##0.000\ \€">
                  <c:v>1.4990000000000001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D1-4351-93C9-E2D8500C5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8407224"/>
        <c:axId val="348405264"/>
      </c:lineChart>
      <c:dateAx>
        <c:axId val="348407224"/>
        <c:scaling>
          <c:orientation val="minMax"/>
        </c:scaling>
        <c:delete val="0"/>
        <c:axPos val="b"/>
        <c:numFmt formatCode="[$-407]mmm/\ 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48405264"/>
        <c:crosses val="autoZero"/>
        <c:auto val="0"/>
        <c:lblOffset val="100"/>
        <c:baseTimeUnit val="days"/>
        <c:majorUnit val="1"/>
        <c:majorTimeUnit val="months"/>
      </c:dateAx>
      <c:valAx>
        <c:axId val="348405264"/>
        <c:scaling>
          <c:orientation val="minMax"/>
          <c:max val="2.1"/>
          <c:min val="0.89000000000000012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48407224"/>
        <c:crosses val="max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legendEntry>
      <c:layout>
        <c:manualLayout>
          <c:xMode val="edge"/>
          <c:yMode val="edge"/>
          <c:x val="0.43639710774314772"/>
          <c:y val="3.6866377283344721E-2"/>
          <c:w val="0.17301193896723915"/>
          <c:h val="0.232719732317201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10</xdr:col>
          <xdr:colOff>200025</xdr:colOff>
          <xdr:row>2</xdr:row>
          <xdr:rowOff>28575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</xdr:colOff>
      <xdr:row>7</xdr:row>
      <xdr:rowOff>28575</xdr:rowOff>
    </xdr:from>
    <xdr:to>
      <xdr:col>8</xdr:col>
      <xdr:colOff>19050</xdr:colOff>
      <xdr:row>7</xdr:row>
      <xdr:rowOff>2047875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24</xdr:col>
      <xdr:colOff>533401</xdr:colOff>
      <xdr:row>14</xdr:row>
      <xdr:rowOff>19051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atthias Götsch" refreshedDate="45542.970728703702" createdVersion="5" refreshedVersion="6" minRefreshableVersion="3" recordCount="242" xr:uid="{00000000-000A-0000-FFFF-FFFF03000000}">
  <cacheSource type="worksheet">
    <worksheetSource ref="A9:H3000" sheet="Spritkostenberechnung"/>
  </cacheSource>
  <cacheFields count="9">
    <cacheField name="Datum" numFmtId="168">
      <sharedItems containsNonDate="0" containsDate="1" containsString="0" containsBlank="1" minDate="2014-04-14T00:00:00" maxDate="2024-07-28T00:00:00" count="241">
        <d v="2014-04-14T00:00:00"/>
        <d v="2014-04-28T00:00:00"/>
        <d v="2014-05-07T00:00:00"/>
        <d v="2014-05-13T00:00:00"/>
        <d v="2014-05-19T00:00:00"/>
        <d v="2014-06-18T00:00:00"/>
        <d v="2014-06-26T00:00:00"/>
        <d v="2014-07-01T00:00:00"/>
        <d v="2014-07-27T00:00:00"/>
        <d v="2014-08-01T00:00:00"/>
        <d v="2014-08-07T00:00:00"/>
        <d v="2014-08-18T00:00:00"/>
        <d v="2014-09-03T00:00:00"/>
        <d v="2014-09-12T00:00:00"/>
        <d v="2014-09-24T00:00:00"/>
        <d v="2014-10-07T00:00:00"/>
        <d v="2014-10-13T00:00:00"/>
        <d v="2014-10-16T00:00:00"/>
        <d v="2014-10-22T00:00:00"/>
        <d v="2014-10-29T00:00:00"/>
        <d v="2014-11-05T00:00:00"/>
        <d v="2014-11-08T00:00:00"/>
        <d v="2014-11-13T00:00:00"/>
        <d v="2014-11-23T00:00:00"/>
        <d v="2014-11-29T00:00:00"/>
        <d v="2014-12-09T00:00:00"/>
        <d v="2014-12-17T00:00:00"/>
        <d v="2014-12-22T00:00:00"/>
        <d v="2015-01-02T00:00:00"/>
        <d v="2015-01-12T00:00:00"/>
        <d v="2015-01-17T00:00:00"/>
        <d v="2015-01-28T00:00:00"/>
        <d v="2015-02-06T00:00:00"/>
        <d v="2015-02-16T00:00:00"/>
        <d v="2015-02-25T00:00:00"/>
        <d v="2015-03-04T00:00:00"/>
        <d v="2015-03-15T00:00:00"/>
        <d v="2015-04-07T00:00:00"/>
        <d v="2015-04-08T00:00:00"/>
        <d v="2015-04-21T00:00:00"/>
        <d v="2015-05-05T00:00:00"/>
        <d v="2015-05-25T00:00:00"/>
        <d v="2015-05-29T00:00:00"/>
        <d v="2015-06-11T00:00:00"/>
        <d v="2015-06-18T00:00:00"/>
        <d v="2015-06-30T00:00:00"/>
        <d v="2015-07-09T00:00:00"/>
        <d v="2015-07-15T00:00:00"/>
        <d v="2015-07-20T00:00:00"/>
        <d v="2015-07-27T00:00:00"/>
        <d v="2015-07-31T00:00:00"/>
        <d v="2015-09-05T00:00:00"/>
        <d v="2015-09-20T00:00:00"/>
        <d v="2015-10-01T00:00:00"/>
        <d v="2015-10-09T00:00:00"/>
        <d v="2015-10-19T00:00:00"/>
        <d v="2015-10-24T00:00:00"/>
        <d v="2015-10-29T00:00:00"/>
        <d v="2015-11-06T00:00:00"/>
        <d v="2015-11-13T00:00:00"/>
        <d v="2015-11-25T00:00:00"/>
        <d v="2015-12-03T00:00:00"/>
        <d v="2015-12-07T00:00:00"/>
        <d v="2016-01-25T00:00:00"/>
        <d v="2016-02-02T00:00:00"/>
        <d v="2016-02-10T00:00:00"/>
        <d v="2016-02-19T00:00:00"/>
        <d v="2016-02-24T00:00:00"/>
        <d v="2016-03-04T00:00:00"/>
        <d v="2016-03-16T00:00:00"/>
        <d v="2016-03-30T00:00:00"/>
        <d v="2016-04-08T00:00:00"/>
        <d v="2016-04-15T00:00:00"/>
        <d v="2016-04-27T00:00:00"/>
        <d v="2016-05-10T00:00:00"/>
        <d v="2016-05-20T00:00:00"/>
        <d v="2016-05-31T00:00:00"/>
        <d v="2016-06-13T00:00:00"/>
        <d v="2016-07-10T00:00:00"/>
        <d v="2016-07-15T00:00:00"/>
        <d v="2016-07-25T00:00:00"/>
        <d v="2016-07-29T00:00:00"/>
        <d v="2016-08-04T00:00:00"/>
        <d v="2016-08-10T00:00:00"/>
        <d v="2016-08-19T00:00:00"/>
        <d v="2016-08-26T00:00:00"/>
        <d v="2016-09-16T00:00:00"/>
        <d v="2016-10-04T00:00:00"/>
        <d v="2016-10-13T00:00:00"/>
        <d v="2016-10-20T00:00:00"/>
        <d v="2016-10-26T00:00:00"/>
        <d v="2016-11-03T00:00:00"/>
        <d v="2016-11-11T00:00:00"/>
        <d v="2016-11-21T00:00:00"/>
        <d v="2016-11-25T00:00:00"/>
        <d v="2016-12-14T00:00:00"/>
        <d v="2016-12-23T00:00:00"/>
        <d v="2017-01-05T00:00:00"/>
        <d v="2017-01-13T00:00:00"/>
        <d v="2017-01-23T00:00:00"/>
        <d v="2017-02-03T00:00:00"/>
        <d v="2017-02-10T00:00:00"/>
        <d v="2017-02-22T00:00:00"/>
        <d v="2017-03-02T00:00:00"/>
        <d v="2017-03-10T00:00:00"/>
        <d v="2017-03-17T00:00:00"/>
        <d v="2017-03-28T00:00:00"/>
        <d v="2017-03-07T00:00:00"/>
        <d v="2017-05-13T00:00:00"/>
        <d v="2017-05-23T00:00:00"/>
        <d v="2017-05-31T00:00:00"/>
        <d v="2017-06-08T00:00:00"/>
        <d v="2017-06-20T00:00:00"/>
        <d v="2017-06-29T00:00:00"/>
        <d v="2017-07-06T00:00:00"/>
        <d v="2017-07-13T00:00:00"/>
        <d v="2017-07-22T00:00:00"/>
        <d v="2017-08-02T00:00:00"/>
        <d v="2017-08-08T00:00:00"/>
        <d v="2017-08-15T00:00:00"/>
        <d v="2017-08-24T00:00:00"/>
        <d v="2017-09-01T00:00:00"/>
        <d v="2017-09-13T00:00:00"/>
        <d v="2017-09-22T00:00:00"/>
        <d v="2017-11-03T00:00:00"/>
        <d v="2017-11-10T00:00:00"/>
        <d v="2017-11-16T00:00:00"/>
        <d v="2017-11-24T00:00:00"/>
        <d v="2017-11-30T00:00:00"/>
        <d v="2017-12-11T00:00:00"/>
        <d v="2017-12-20T00:00:00"/>
        <d v="2018-01-08T00:00:00"/>
        <d v="2018-01-12T00:00:00"/>
        <d v="2018-01-19T00:00:00"/>
        <d v="2018-01-31T00:00:00"/>
        <d v="2018-02-09T00:00:00"/>
        <d v="2018-02-20T00:00:00"/>
        <d v="2018-02-24T00:00:00"/>
        <d v="2018-03-06T00:00:00"/>
        <d v="2018-03-13T00:00:00"/>
        <d v="2018-03-23T00:00:00"/>
        <d v="2018-04-03T00:00:00"/>
        <d v="2018-04-10T00:00:00"/>
        <d v="2018-04-13T00:00:00"/>
        <d v="2018-04-25T00:00:00"/>
        <d v="2018-05-23T00:00:00"/>
        <d v="2018-06-04T00:00:00"/>
        <d v="2018-06-14T00:00:00"/>
        <d v="2018-06-22T00:00:00"/>
        <d v="2018-06-28T00:00:00"/>
        <d v="2018-07-09T00:00:00"/>
        <d v="2018-07-20T00:00:00"/>
        <d v="2018-07-27T00:00:00"/>
        <d v="2018-08-07T00:00:00"/>
        <d v="2018-08-17T00:00:00"/>
        <d v="2018-09-04T00:00:00"/>
        <d v="2018-09-07T00:00:00"/>
        <d v="2018-09-14T00:00:00"/>
        <d v="2018-09-26T00:00:00"/>
        <d v="2018-09-28T00:00:00"/>
        <d v="2018-10-10T00:00:00"/>
        <d v="2018-10-17T00:00:00"/>
        <d v="2018-10-24T00:00:00"/>
        <d v="2018-11-06T00:00:00"/>
        <d v="2018-11-16T00:00:00"/>
        <d v="2018-11-23T00:00:00"/>
        <d v="2018-11-30T00:00:00"/>
        <d v="2018-12-07T00:00:00"/>
        <d v="2018-12-14T00:00:00"/>
        <d v="2019-01-23T00:00:00"/>
        <d v="2019-02-01T00:00:00"/>
        <d v="2019-02-08T00:00:00"/>
        <d v="2019-02-18T00:00:00"/>
        <d v="2019-03-01T00:00:00"/>
        <d v="2019-03-06T00:00:00"/>
        <d v="2019-03-15T00:00:00"/>
        <d v="2019-03-27T00:00:00"/>
        <d v="2019-04-05T00:00:00"/>
        <d v="2019-04-16T00:00:00"/>
        <d v="2019-04-30T00:00:00"/>
        <d v="2019-05-17T00:00:00"/>
        <d v="2019-05-24T00:00:00"/>
        <d v="2019-06-28T00:00:00"/>
        <d v="2019-07-11T00:00:00"/>
        <d v="2019-07-17T00:00:00"/>
        <d v="2019-07-26T00:00:00"/>
        <d v="2019-08-02T00:00:00"/>
        <d v="2019-08-08T00:00:00"/>
        <d v="2019-08-23T00:00:00"/>
        <d v="2019-09-06T00:00:00"/>
        <d v="2019-09-11T00:00:00"/>
        <d v="2019-09-20T00:00:00"/>
        <d v="2019-10-02T00:00:00"/>
        <d v="2019-10-09T00:00:00"/>
        <d v="2019-10-19T00:00:00"/>
        <d v="2019-10-26T00:00:00"/>
        <d v="2019-11-01T00:00:00"/>
        <d v="2019-11-13T00:00:00"/>
        <d v="2019-11-20T00:00:00"/>
        <d v="2019-11-29T00:00:00"/>
        <d v="2019-12-13T00:00:00"/>
        <d v="2019-12-27T00:00:00"/>
        <d v="2020-01-09T00:00:00"/>
        <d v="2020-01-24T00:00:00"/>
        <d v="2020-02-04T00:00:00"/>
        <d v="2020-02-12T00:00:00"/>
        <d v="2020-02-21T00:00:00"/>
        <d v="2020-02-28T00:00:00"/>
        <d v="2020-03-10T00:00:00"/>
        <d v="2020-05-19T00:00:00"/>
        <d v="2020-09-16T00:00:00"/>
        <d v="2020-10-10T00:00:00"/>
        <d v="2021-02-13T00:00:00"/>
        <d v="2021-07-28T00:00:00"/>
        <d v="2021-09-23T00:00:00"/>
        <d v="2021-09-26T00:00:00"/>
        <d v="2021-11-30T00:00:00"/>
        <d v="2022-04-12T00:00:00"/>
        <d v="2022-06-12T00:00:00"/>
        <d v="2022-06-29T00:00:00"/>
        <d v="2022-08-30T00:00:00"/>
        <d v="2022-09-20T00:00:00"/>
        <d v="2022-11-09T00:00:00"/>
        <d v="2022-12-03T00:00:00"/>
        <d v="2023-01-07T00:00:00"/>
        <d v="2023-02-11T00:00:00"/>
        <d v="2023-02-23T00:00:00"/>
        <d v="2023-04-20T00:00:00"/>
        <d v="2023-05-05T00:00:00"/>
        <d v="2023-06-03T00:00:00"/>
        <d v="2023-06-22T00:00:00"/>
        <d v="2023-08-31T00:00:00"/>
        <d v="2023-10-11T00:00:00"/>
        <d v="2023-10-26T00:00:00"/>
        <d v="2023-11-21T00:00:00"/>
        <d v="2023-12-27T00:00:00"/>
        <d v="2024-02-27T00:00:00"/>
        <d v="2024-04-16T00:00:00"/>
        <d v="2024-05-23T00:00:00"/>
        <d v="2024-07-27T00:00:00"/>
        <m/>
      </sharedItems>
      <fieldGroup par="8" base="0">
        <rangePr autoStart="0" autoEnd="0" groupBy="months" startDate="2014-04-01T00:00:00" endDate="2030-12-31T00:00:00"/>
        <groupItems count="14">
          <s v="&lt;01.04.2014 oder (Leer)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31.12.2030"/>
        </groupItems>
      </fieldGroup>
    </cacheField>
    <cacheField name="Trip" numFmtId="0">
      <sharedItems containsString="0" containsBlank="1" containsNumber="1" minValue="205.5" maxValue="2287"/>
    </cacheField>
    <cacheField name="km Stand" numFmtId="3">
      <sharedItems containsString="0" containsBlank="1" containsNumber="1" containsInteger="1" minValue="100187" maxValue="265018"/>
    </cacheField>
    <cacheField name="getankte Liter" numFmtId="0">
      <sharedItems containsString="0" containsBlank="1" containsNumber="1" minValue="12.94" maxValue="153.09"/>
    </cacheField>
    <cacheField name="Preis" numFmtId="0">
      <sharedItems containsString="0" containsBlank="1" containsNumber="1" minValue="0.89800000000000002" maxValue="164.9"/>
    </cacheField>
    <cacheField name="Gezahlt" numFmtId="0">
      <sharedItems containsString="0" containsBlank="1" containsNumber="1" minValue="14.99746" maxValue="174.26"/>
    </cacheField>
    <cacheField name="Verbrauch auf 100 km" numFmtId="0">
      <sharedItems containsString="0" containsBlank="1" containsNumber="1" minValue="5.8483870967741938" maxValue="7.6401098901098905"/>
    </cacheField>
    <cacheField name="Bereifung" numFmtId="0">
      <sharedItems containsBlank="1"/>
    </cacheField>
    <cacheField name="Jahre" numFmtId="0" databaseField="0">
      <fieldGroup base="0">
        <rangePr autoStart="0" autoEnd="0" groupBy="years" startDate="2014-04-01T00:00:00" endDate="2030-12-31T00:00:00"/>
        <groupItems count="19">
          <s v="&lt;01.04.2014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&gt;31.12.20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2">
  <r>
    <x v="0"/>
    <n v="647"/>
    <n v="100187"/>
    <n v="46.59"/>
    <n v="1.3089999999999999"/>
    <n v="60.99"/>
    <n v="7.2009273570324579"/>
    <m/>
  </r>
  <r>
    <x v="1"/>
    <n v="840.7"/>
    <n v="101028"/>
    <n v="58"/>
    <n v="1.349"/>
    <n v="78.239999999999995"/>
    <n v="6.899012727488997"/>
    <m/>
  </r>
  <r>
    <x v="2"/>
    <n v="624.6"/>
    <n v="101652"/>
    <n v="44"/>
    <n v="1.339"/>
    <n v="58.92"/>
    <n v="7.0445084854306756"/>
    <s v="Sommerreifen"/>
  </r>
  <r>
    <x v="3"/>
    <n v="448.9"/>
    <n v="102101"/>
    <n v="32"/>
    <n v="1.319"/>
    <n v="42.207999999999998"/>
    <n v="7.1285364223657837"/>
    <s v="Sommerreifen"/>
  </r>
  <r>
    <x v="4"/>
    <n v="485.2"/>
    <n v="102587"/>
    <n v="34"/>
    <n v="1.319"/>
    <n v="44.85"/>
    <n v="7.0074196207749386"/>
    <s v="Sommerreifen"/>
  </r>
  <r>
    <x v="5"/>
    <n v="740.2"/>
    <n v="103327"/>
    <n v="52.34"/>
    <n v="1.389"/>
    <n v="72.7"/>
    <n v="7.0710618751688727"/>
    <s v="Sommerreifen"/>
  </r>
  <r>
    <x v="6"/>
    <n v="945.6"/>
    <n v="104272"/>
    <n v="69.41"/>
    <n v="1.3749904912836768"/>
    <n v="95.438090000000003"/>
    <n v="7.3403130287648048"/>
    <s v="Sommerreifen"/>
  </r>
  <r>
    <x v="7"/>
    <n v="356.3"/>
    <n v="104629"/>
    <n v="24.3"/>
    <n v="1.359"/>
    <n v="33.023699999999998"/>
    <n v="6.8200954252034798"/>
    <s v="Sommerreifen"/>
  </r>
  <r>
    <x v="8"/>
    <n v="582.20000000000005"/>
    <n v="105211"/>
    <n v="42"/>
    <n v="1.349"/>
    <n v="56.658000000000001"/>
    <n v="7.2140158021298522"/>
    <s v="Sommerreifen"/>
  </r>
  <r>
    <x v="9"/>
    <n v="560"/>
    <n v="105771"/>
    <n v="38.24"/>
    <n v="1.339"/>
    <n v="51.2"/>
    <n v="6.8285714285714283"/>
    <s v="Sommerreifen"/>
  </r>
  <r>
    <x v="10"/>
    <n v="413.5"/>
    <n v="106185"/>
    <n v="29.09"/>
    <n v="1.2889999999999999"/>
    <n v="37.5"/>
    <n v="7.0350665054413541"/>
    <s v="Sommerreifen"/>
  </r>
  <r>
    <x v="11"/>
    <n v="543.9"/>
    <n v="106733"/>
    <n v="37.79"/>
    <n v="1.2889999999999999"/>
    <n v="50"/>
    <n v="6.947968376539805"/>
    <s v="Sommerreifen"/>
  </r>
  <r>
    <x v="12"/>
    <n v="782.8"/>
    <n v="107515"/>
    <n v="53.82"/>
    <n v="1.2989999999999999"/>
    <n v="69.91"/>
    <n v="6.8753193663771084"/>
    <s v="Sommerreifen"/>
  </r>
  <r>
    <x v="13"/>
    <n v="823.4"/>
    <n v="108339"/>
    <n v="55.09"/>
    <n v="1.349"/>
    <n v="74.316410000000005"/>
    <n v="6.6905513723585139"/>
    <s v="Sommerreifen"/>
  </r>
  <r>
    <x v="14"/>
    <n v="714"/>
    <n v="109053"/>
    <n v="47.43"/>
    <n v="1.339"/>
    <n v="63.51"/>
    <n v="6.6428571428571432"/>
    <s v="Sommerreifen"/>
  </r>
  <r>
    <x v="15"/>
    <n v="783.9"/>
    <n v="109837"/>
    <n v="52.05"/>
    <n v="1.2989999999999999"/>
    <n v="67.61"/>
    <n v="6.6398775353999238"/>
    <s v="Sommerreifen"/>
  </r>
  <r>
    <x v="16"/>
    <n v="445.6"/>
    <n v="110283"/>
    <n v="30"/>
    <n v="1.2989999999999999"/>
    <n v="38.97"/>
    <n v="6.7324955116696588"/>
    <s v="Sommerreifen"/>
  </r>
  <r>
    <x v="17"/>
    <n v="269.7"/>
    <n v="110552"/>
    <n v="17.36"/>
    <n v="1.2889999999999999"/>
    <n v="22.38"/>
    <n v="6.4367816091954024"/>
    <s v="Sommerreifen"/>
  </r>
  <r>
    <x v="18"/>
    <n v="386.8"/>
    <n v="110939"/>
    <n v="26.56"/>
    <n v="1.2789999999999999"/>
    <n v="33.97"/>
    <n v="6.8665977249224399"/>
    <s v="Sommerreifen"/>
  </r>
  <r>
    <x v="19"/>
    <n v="544"/>
    <n v="111483"/>
    <n v="37.25"/>
    <n v="1.2689999999999999"/>
    <n v="47.27"/>
    <n v="6.8474264705882355"/>
    <s v="Sommerreifen"/>
  </r>
  <r>
    <x v="20"/>
    <n v="531.4"/>
    <n v="112015"/>
    <n v="34.04"/>
    <n v="1.2589999999999999"/>
    <n v="42.856359999999995"/>
    <n v="6.405720737674069"/>
    <m/>
  </r>
  <r>
    <x v="21"/>
    <n v="252.8"/>
    <n v="112268"/>
    <n v="17"/>
    <n v="1.2490000000000001"/>
    <n v="21.233000000000001"/>
    <n v="6.7246835443037973"/>
    <m/>
  </r>
  <r>
    <x v="22"/>
    <n v="404.8"/>
    <n v="112672"/>
    <n v="27.39"/>
    <n v="1.2490000000000001"/>
    <n v="34.21"/>
    <n v="6.7663043478260869"/>
    <m/>
  </r>
  <r>
    <x v="23"/>
    <n v="724.2"/>
    <n v="113397"/>
    <n v="50"/>
    <n v="1.2689999999999999"/>
    <n v="63.449999999999996"/>
    <n v="6.9041701187517255"/>
    <m/>
  </r>
  <r>
    <x v="24"/>
    <n v="574.29999999999995"/>
    <n v="113972"/>
    <n v="40"/>
    <n v="1.2390000000000001"/>
    <n v="49.56"/>
    <n v="6.9650008706251096"/>
    <m/>
  </r>
  <r>
    <x v="25"/>
    <n v="779.1"/>
    <n v="114751"/>
    <n v="53.7"/>
    <n v="1.179"/>
    <n v="63.31"/>
    <n v="6.8925683480939544"/>
    <s v="Winterreifen"/>
  </r>
  <r>
    <x v="26"/>
    <n v="748.3"/>
    <n v="115500"/>
    <n v="52"/>
    <n v="1.1990000000000001"/>
    <n v="62.348000000000006"/>
    <n v="6.9490845917412809"/>
    <s v="Winterreifen"/>
  </r>
  <r>
    <x v="27"/>
    <n v="353.2"/>
    <n v="115853"/>
    <n v="26"/>
    <n v="1.159"/>
    <n v="30.134"/>
    <n v="7.3612684031710085"/>
    <s v="Winterreifen"/>
  </r>
  <r>
    <x v="28"/>
    <n v="628.79999999999995"/>
    <n v="116482"/>
    <n v="47.5"/>
    <n v="1.149"/>
    <n v="54.577500000000001"/>
    <n v="7.5540712468193387"/>
    <s v="Winterreifen"/>
  </r>
  <r>
    <x v="29"/>
    <n v="614.4"/>
    <n v="117096"/>
    <n v="44.7"/>
    <n v="1.129"/>
    <n v="50.466300000000004"/>
    <n v="7.275390625"/>
    <s v="Winterreifen"/>
  </r>
  <r>
    <x v="30"/>
    <n v="450.6"/>
    <n v="117547"/>
    <n v="31"/>
    <n v="1.0589999999999999"/>
    <n v="32.829000000000001"/>
    <n v="6.8797159343098091"/>
    <s v="Winterreifen"/>
  </r>
  <r>
    <x v="31"/>
    <n v="844.6"/>
    <n v="118391"/>
    <n v="58.92"/>
    <n v="1.079"/>
    <n v="63.574680000000001"/>
    <n v="6.9760833530665405"/>
    <s v="Winterreifen"/>
  </r>
  <r>
    <x v="32"/>
    <n v="826.4"/>
    <n v="119228"/>
    <n v="57.33"/>
    <n v="1.149"/>
    <n v="65.87"/>
    <n v="6.9373184898354312"/>
    <s v="Winterreifen"/>
  </r>
  <r>
    <x v="33"/>
    <n v="805.5"/>
    <n v="120023"/>
    <n v="57"/>
    <n v="1.2090000000000001"/>
    <n v="68.913000000000011"/>
    <n v="7.0763500931098697"/>
    <s v="Winterreifen"/>
  </r>
  <r>
    <x v="34"/>
    <n v="676.6"/>
    <n v="120700"/>
    <n v="48.3"/>
    <n v="1.1890000000000001"/>
    <n v="57.43"/>
    <n v="7.1386343482116459"/>
    <s v="Winterreifen"/>
  </r>
  <r>
    <x v="35"/>
    <n v="738.2"/>
    <n v="121438"/>
    <n v="53.5"/>
    <n v="1.179"/>
    <n v="63.076500000000003"/>
    <n v="7.2473584394473036"/>
    <s v="Winterreifen"/>
  </r>
  <r>
    <x v="36"/>
    <n v="817.9"/>
    <n v="122256"/>
    <n v="58"/>
    <n v="1.1990000000000001"/>
    <n v="69.542000000000002"/>
    <n v="7.0913314586135225"/>
    <s v="Winterreifen"/>
  </r>
  <r>
    <x v="37"/>
    <n v="777"/>
    <n v="123033"/>
    <n v="54"/>
    <n v="1.2190000000000001"/>
    <n v="65.826000000000008"/>
    <n v="6.9498069498069501"/>
    <s v="Winterreifen"/>
  </r>
  <r>
    <x v="38"/>
    <n v="205.5"/>
    <n v="123239"/>
    <n v="12.94"/>
    <n v="1.159"/>
    <n v="14.99746"/>
    <n v="6.2968369829683697"/>
    <m/>
  </r>
  <r>
    <x v="39"/>
    <n v="871.1"/>
    <n v="124110"/>
    <n v="60.56"/>
    <n v="1.2290000000000001"/>
    <n v="74.428240000000002"/>
    <n v="6.9521294914475948"/>
    <m/>
  </r>
  <r>
    <x v="40"/>
    <n v="1027"/>
    <n v="125137"/>
    <n v="68.28"/>
    <n v="1.163884007029877"/>
    <n v="79.47"/>
    <n v="6.6484907497565722"/>
    <s v="Sommerreifen"/>
  </r>
  <r>
    <x v="41"/>
    <n v="554.79999999999995"/>
    <n v="125692"/>
    <n v="38.200000000000003"/>
    <n v="1.1990000000000001"/>
    <n v="45.801800000000007"/>
    <n v="6.8853640951694315"/>
    <s v="Sommerreifen"/>
  </r>
  <r>
    <x v="42"/>
    <n v="434.2"/>
    <n v="126126"/>
    <n v="29"/>
    <n v="1.119"/>
    <n v="32.451000000000001"/>
    <n v="6.6789497927222481"/>
    <s v="Sommerreifen"/>
  </r>
  <r>
    <x v="43"/>
    <n v="455.1"/>
    <n v="126581"/>
    <n v="30.5"/>
    <n v="1.179"/>
    <n v="35.959499999999998"/>
    <n v="6.701823774994506"/>
    <s v="Sommerreifen"/>
  </r>
  <r>
    <x v="44"/>
    <n v="459.7"/>
    <n v="127041"/>
    <n v="31.38"/>
    <n v="1.179"/>
    <n v="36.997019999999999"/>
    <n v="6.8261909941266046"/>
    <s v="Sommerreifen"/>
  </r>
  <r>
    <x v="45"/>
    <n v="593.20000000000005"/>
    <n v="127634"/>
    <n v="40.9"/>
    <n v="1.179"/>
    <n v="48.2211"/>
    <n v="6.8948078219824671"/>
    <s v="Sommerreifen"/>
  </r>
  <r>
    <x v="46"/>
    <n v="695.8"/>
    <n v="128330"/>
    <n v="48.88"/>
    <n v="1.1189"/>
    <n v="54.691832000000005"/>
    <n v="7.0250071859729815"/>
    <s v="Sommerreifen"/>
  </r>
  <r>
    <x v="47"/>
    <n v="446.7"/>
    <n v="128777"/>
    <n v="29.318377911993093"/>
    <n v="1.159"/>
    <n v="33.979999999999997"/>
    <n v="6.5633261499872608"/>
    <s v="Sommerreifen"/>
  </r>
  <r>
    <x v="48"/>
    <n v="464.9"/>
    <n v="129242"/>
    <n v="31.41"/>
    <n v="1.149"/>
    <n v="36.090090000000004"/>
    <n v="6.7562916756291678"/>
    <s v="Sommerreifen"/>
  </r>
  <r>
    <x v="49"/>
    <n v="623.9"/>
    <n v="129866"/>
    <n v="41"/>
    <n v="1.139"/>
    <n v="46.698999999999998"/>
    <n v="6.571565956082706"/>
    <s v="Sommerreifen"/>
  </r>
  <r>
    <x v="50"/>
    <n v="444.6"/>
    <n v="130311"/>
    <n v="26.1"/>
    <n v="1.12911877394636"/>
    <n v="29.47"/>
    <n v="5.8704453441295543"/>
    <s v="Sommerreifen"/>
  </r>
  <r>
    <x v="51"/>
    <n v="801.1"/>
    <n v="131112"/>
    <n v="56"/>
    <n v="1.149"/>
    <n v="64.343999999999994"/>
    <n v="6.9903882162027209"/>
    <s v="Sommerreifen"/>
  </r>
  <r>
    <x v="52"/>
    <n v="1090.2"/>
    <n v="132202"/>
    <n v="71.679999999999993"/>
    <n v="1.1362262834821428"/>
    <n v="81.444699999999997"/>
    <n v="6.5749403779123083"/>
    <s v="Sommerreifen"/>
  </r>
  <r>
    <x v="53"/>
    <n v="842.1"/>
    <n v="133044"/>
    <n v="56.1"/>
    <n v="1.089"/>
    <n v="61.09"/>
    <n v="6.6619166369789813"/>
    <s v="Sommerreifen"/>
  </r>
  <r>
    <x v="54"/>
    <n v="691.4"/>
    <n v="133736"/>
    <n v="45.91"/>
    <n v="1.089"/>
    <n v="50"/>
    <n v="6.6401504194388199"/>
    <s v="Sommerreifen"/>
  </r>
  <r>
    <x v="55"/>
    <n v="688.3"/>
    <n v="134424"/>
    <n v="47.66"/>
    <n v="1.089"/>
    <n v="51.9"/>
    <n v="6.9243062618044462"/>
    <s v="Sommerreifen"/>
  </r>
  <r>
    <x v="56"/>
    <n v="474.9"/>
    <n v="134899"/>
    <n v="30.97"/>
    <n v="1.079"/>
    <n v="33.416629999999998"/>
    <n v="6.5213729206148665"/>
    <s v="Sommerreifen"/>
  </r>
  <r>
    <x v="57"/>
    <n v="404.5"/>
    <n v="135303"/>
    <n v="28.09"/>
    <n v="1.0489999999999999"/>
    <n v="28.09"/>
    <n v="6.9443757725587147"/>
    <s v="Sommerreifen"/>
  </r>
  <r>
    <x v="58"/>
    <n v="541.5"/>
    <n v="135845"/>
    <n v="36.950000000000003"/>
    <n v="1.069"/>
    <n v="39.5"/>
    <n v="6.8236380424746086"/>
    <s v="Sommerreifen"/>
  </r>
  <r>
    <x v="59"/>
    <n v="621.5"/>
    <n v="136467"/>
    <n v="42.79"/>
    <n v="1.089"/>
    <n v="46.6"/>
    <n v="6.884955752212389"/>
    <s v="Sommerreifen"/>
  </r>
  <r>
    <x v="60"/>
    <n v="786.6"/>
    <n v="137253"/>
    <n v="54.17"/>
    <n v="1.099"/>
    <n v="59.53"/>
    <n v="6.8866005593694375"/>
    <s v="Sommerreifen"/>
  </r>
  <r>
    <x v="61"/>
    <n v="672"/>
    <n v="137925"/>
    <n v="46.01"/>
    <n v="1.079"/>
    <n v="49.64"/>
    <n v="6.8467261904761907"/>
    <s v="Winterreifen"/>
  </r>
  <r>
    <x v="62"/>
    <n v="768"/>
    <n v="138693"/>
    <n v="53.248347497639287"/>
    <n v="1.0589999999999999"/>
    <n v="56.39"/>
    <n v="6.933378580421782"/>
    <s v="Winterreifen"/>
  </r>
  <r>
    <x v="63"/>
    <n v="498.5"/>
    <n v="139192"/>
    <n v="35.72"/>
    <n v="0.89900000000000002"/>
    <n v="32.11"/>
    <n v="7.1654964894684054"/>
    <s v="Winterreifen"/>
  </r>
  <r>
    <x v="64"/>
    <n v="710.4"/>
    <n v="139902"/>
    <n v="50.85"/>
    <n v="0.91900000000000004"/>
    <n v="46.73"/>
    <n v="7.1579391891891895"/>
    <s v="Winterreifen"/>
  </r>
  <r>
    <x v="65"/>
    <n v="742.7"/>
    <n v="140645"/>
    <n v="52.34"/>
    <n v="0.92900000000000005"/>
    <n v="48.623860000000008"/>
    <n v="7.0472599973071226"/>
    <s v="Winterreifen"/>
  </r>
  <r>
    <x v="66"/>
    <n v="789.7"/>
    <n v="141435"/>
    <n v="55.65"/>
    <n v="0.94899999999999995"/>
    <n v="52.811849999999993"/>
    <n v="7.0469798657718119"/>
    <s v="Winterreifen"/>
  </r>
  <r>
    <x v="67"/>
    <n v="364"/>
    <n v="141799"/>
    <n v="27.81"/>
    <n v="0.89900000000000002"/>
    <n v="25"/>
    <n v="7.6401098901098905"/>
    <s v="Winterreifen"/>
  </r>
  <r>
    <x v="68"/>
    <n v="801.8"/>
    <n v="142601"/>
    <n v="57.09"/>
    <n v="0.92900000000000005"/>
    <n v="53.04"/>
    <n v="7.1202294836617614"/>
    <s v="Winterreifen"/>
  </r>
  <r>
    <x v="69"/>
    <n v="898.4"/>
    <n v="143449"/>
    <n v="63.282870632672335"/>
    <n v="0.99094746134388279"/>
    <n v="62.71"/>
    <n v="7.043952652790777"/>
    <s v="Winterreifen"/>
  </r>
  <r>
    <x v="70"/>
    <n v="779.8"/>
    <n v="144279"/>
    <n v="54.93"/>
    <n v="1.0089999999999999"/>
    <n v="55.42"/>
    <n v="7.0441138753526547"/>
    <s v="Winterreifen"/>
  </r>
  <r>
    <x v="71"/>
    <n v="758"/>
    <n v="145037"/>
    <n v="52.42"/>
    <n v="0.89800000000000002"/>
    <n v="51.84"/>
    <n v="6.9155672823218994"/>
    <m/>
  </r>
  <r>
    <x v="72"/>
    <n v="601"/>
    <n v="145638"/>
    <n v="40.840000000000003"/>
    <n v="0.97899999999999998"/>
    <n v="39.979999999999997"/>
    <n v="6.7953410981697182"/>
    <m/>
  </r>
  <r>
    <x v="73"/>
    <n v="850.4"/>
    <n v="146489"/>
    <n v="58.4"/>
    <n v="0.999"/>
    <n v="58.34"/>
    <n v="6.8673565380997177"/>
    <m/>
  </r>
  <r>
    <x v="74"/>
    <n v="854.3"/>
    <n v="147343"/>
    <n v="58.8"/>
    <n v="0.999"/>
    <n v="58.741199999999999"/>
    <n v="6.8828280463537403"/>
    <s v="Sommerreifen"/>
  </r>
  <r>
    <x v="75"/>
    <n v="844.5"/>
    <n v="148187"/>
    <n v="58.32"/>
    <n v="1.0289999999999999"/>
    <n v="60.01"/>
    <n v="6.9058614564831258"/>
    <s v="Sommerreifen"/>
  </r>
  <r>
    <x v="76"/>
    <n v="759.5"/>
    <n v="148947"/>
    <n v="52.93"/>
    <n v="1.119"/>
    <n v="59.23"/>
    <n v="6.9690585911784071"/>
    <s v="Sommerreifen"/>
  </r>
  <r>
    <x v="77"/>
    <n v="856"/>
    <n v="149803"/>
    <n v="58.63"/>
    <n v="1.079"/>
    <n v="63.26"/>
    <n v="6.8492990654205608"/>
    <s v="Sommerreifen"/>
  </r>
  <r>
    <x v="78"/>
    <n v="2287"/>
    <n v="152090"/>
    <n v="153.09"/>
    <n v="1.1382846691488666"/>
    <n v="174.26"/>
    <n v="6.6939221687800616"/>
    <s v="Sommerreifen"/>
  </r>
  <r>
    <x v="79"/>
    <n v="734.2"/>
    <n v="152824"/>
    <n v="54.65"/>
    <n v="1.0189999999999999"/>
    <n v="54.18"/>
    <n v="7.4434758921274851"/>
    <s v="Sommerreifen"/>
  </r>
  <r>
    <x v="80"/>
    <n v="787.3"/>
    <n v="153611"/>
    <n v="51"/>
    <n v="1.0489999999999999"/>
    <n v="53.498999999999995"/>
    <n v="6.4778356407976636"/>
    <s v="Sommerreifen"/>
  </r>
  <r>
    <x v="81"/>
    <n v="431.4"/>
    <n v="154043"/>
    <n v="27.42"/>
    <n v="1.0289999999999999"/>
    <n v="28.22"/>
    <n v="6.3560500695410296"/>
    <s v="Sommerreifen"/>
  </r>
  <r>
    <x v="82"/>
    <n v="452.5"/>
    <n v="154495"/>
    <n v="30.03"/>
    <n v="0.999"/>
    <n v="30"/>
    <n v="6.6364640883977897"/>
    <s v="Sommerreifen"/>
  </r>
  <r>
    <x v="83"/>
    <n v="464.3"/>
    <n v="154960"/>
    <n v="30.04"/>
    <n v="0.999"/>
    <n v="30.01"/>
    <n v="6.4699547706224418"/>
    <s v="Sommerreifen"/>
  </r>
  <r>
    <x v="84"/>
    <n v="778.2"/>
    <n v="155738"/>
    <n v="49.86"/>
    <n v="1.0389999999999999"/>
    <n v="51.8"/>
    <n v="6.4070932922127986"/>
    <s v="Sommerreifen"/>
  </r>
  <r>
    <x v="85"/>
    <n v="502.1"/>
    <n v="156240"/>
    <n v="33.71"/>
    <n v="1.0389999999999999"/>
    <n v="35.020000000000003"/>
    <n v="6.7138020314678348"/>
    <s v="Sommerreifen"/>
  </r>
  <r>
    <x v="86"/>
    <n v="843.8"/>
    <n v="157084"/>
    <n v="55.52"/>
    <n v="1.0389999999999999"/>
    <n v="57.69"/>
    <n v="6.5797582365489458"/>
    <s v="Sommerreifen"/>
  </r>
  <r>
    <x v="87"/>
    <n v="884.7"/>
    <n v="157969"/>
    <n v="57.8"/>
    <n v="1.079"/>
    <n v="62.366199999999992"/>
    <n v="6.5332881202667563"/>
    <s v="Sommerreifen"/>
  </r>
  <r>
    <x v="88"/>
    <n v="841.9"/>
    <n v="157711"/>
    <n v="56.9"/>
    <n v="1.109"/>
    <n v="63.1021"/>
    <n v="6.758522389832522"/>
    <s v="Sommerreifen"/>
  </r>
  <r>
    <x v="89"/>
    <n v="568.70000000000005"/>
    <n v="158279"/>
    <n v="38.64"/>
    <n v="1.099"/>
    <n v="42.47"/>
    <n v="6.7944434675575867"/>
    <s v="Sommerreifen"/>
  </r>
  <r>
    <x v="90"/>
    <n v="432.2"/>
    <n v="159812"/>
    <n v="28.36"/>
    <n v="1.099"/>
    <n v="31.17"/>
    <n v="6.5617769551133733"/>
    <s v="Sommerreifen"/>
  </r>
  <r>
    <x v="91"/>
    <n v="648.4"/>
    <n v="160460"/>
    <n v="42.95"/>
    <n v="1.099"/>
    <n v="47.2"/>
    <n v="6.6239975323874152"/>
    <s v="Sommerreifen"/>
  </r>
  <r>
    <x v="92"/>
    <n v="655.9"/>
    <n v="161116"/>
    <n v="44.04"/>
    <n v="1.089"/>
    <n v="47.96"/>
    <n v="6.7144381765513037"/>
    <s v="Winterreifen"/>
  </r>
  <r>
    <x v="93"/>
    <n v="679.8"/>
    <n v="161796"/>
    <n v="44.96"/>
    <n v="1.089"/>
    <n v="48.96"/>
    <n v="6.6137099146807889"/>
    <s v="Winterreifen"/>
  </r>
  <r>
    <x v="94"/>
    <n v="415"/>
    <n v="162211"/>
    <n v="25.85"/>
    <n v="1.079"/>
    <n v="27.89"/>
    <n v="6.2289156626506026"/>
    <s v="Winterreifen"/>
  </r>
  <r>
    <x v="64"/>
    <n v="543.79999999999995"/>
    <n v="162754"/>
    <n v="36.090000000000003"/>
    <n v="1.079"/>
    <n v="38.94"/>
    <n v="6.6366311143802879"/>
    <s v="Winterreifen"/>
  </r>
  <r>
    <x v="95"/>
    <n v="833"/>
    <n v="163588"/>
    <n v="55.88"/>
    <n v="1.159"/>
    <n v="64.760000000000005"/>
    <n v="6.7082833133253299"/>
    <s v="Winterreifen"/>
  </r>
  <r>
    <x v="96"/>
    <n v="810.3"/>
    <n v="164398"/>
    <n v="55.73"/>
    <n v="1.139"/>
    <n v="63.48"/>
    <n v="6.8776996174256455"/>
    <s v="Winterreifen"/>
  </r>
  <r>
    <x v="97"/>
    <n v="837"/>
    <n v="165235"/>
    <n v="58.01"/>
    <n v="1.159"/>
    <n v="67.23"/>
    <n v="6.9307048984468338"/>
    <s v="Winterreifen"/>
  </r>
  <r>
    <x v="98"/>
    <n v="630.6"/>
    <n v="165866"/>
    <n v="43.85"/>
    <n v="1.109"/>
    <n v="48.63"/>
    <n v="6.9536948937519822"/>
    <s v="Winterreifen"/>
  </r>
  <r>
    <x v="99"/>
    <n v="874.3"/>
    <n v="166740"/>
    <n v="59.2"/>
    <n v="1.159"/>
    <n v="68.612800000000007"/>
    <n v="6.7711311906668197"/>
    <s v="Winterreifen"/>
  </r>
  <r>
    <x v="100"/>
    <n v="732"/>
    <n v="167472"/>
    <n v="50.04"/>
    <n v="1.139"/>
    <n v="57"/>
    <n v="6.8360655737704921"/>
    <s v="Winterreifen"/>
  </r>
  <r>
    <x v="101"/>
    <n v="579"/>
    <n v="168051"/>
    <n v="39.72"/>
    <n v="1.109"/>
    <n v="44.05"/>
    <n v="6.8601036269430056"/>
    <s v="Winterreifen"/>
  </r>
  <r>
    <x v="102"/>
    <n v="892.5"/>
    <n v="168944"/>
    <n v="59.55"/>
    <n v="1.119"/>
    <n v="66.64"/>
    <n v="6.6722689075630255"/>
    <s v="Winterreifen"/>
  </r>
  <r>
    <x v="103"/>
    <n v="664.5"/>
    <n v="169608"/>
    <n v="44.64"/>
    <n v="1.109"/>
    <n v="49.51"/>
    <n v="6.7178329571106099"/>
    <s v="Winterreifen"/>
  </r>
  <r>
    <x v="104"/>
    <n v="609.20000000000005"/>
    <n v="170218"/>
    <n v="40.5"/>
    <n v="1.089"/>
    <n v="45.1"/>
    <n v="6.6480630334865394"/>
    <s v="Winterreifen"/>
  </r>
  <r>
    <x v="105"/>
    <n v="603.29999999999995"/>
    <n v="170821"/>
    <n v="38.76"/>
    <n v="1.099"/>
    <n v="42.6"/>
    <n v="6.4246643460964696"/>
    <s v="Winterreifen"/>
  </r>
  <r>
    <x v="106"/>
    <n v="704.6"/>
    <n v="171526"/>
    <n v="46.4"/>
    <n v="1.0489999999999999"/>
    <n v="48.67"/>
    <n v="6.5852966221969913"/>
    <s v="Winterreifen"/>
  </r>
  <r>
    <x v="107"/>
    <n v="879.6"/>
    <n v="172405"/>
    <n v="56.5"/>
    <n v="1.099"/>
    <n v="62.093499999999999"/>
    <n v="6.4233742610277398"/>
    <m/>
  </r>
  <r>
    <x v="108"/>
    <n v="890.5"/>
    <n v="173296"/>
    <n v="58.66"/>
    <n v="1.089"/>
    <n v="63.88"/>
    <n v="6.5873104997192584"/>
    <s v="Sommerreifen"/>
  </r>
  <r>
    <x v="109"/>
    <n v="800"/>
    <n v="174096"/>
    <n v="50.44"/>
    <n v="1.099"/>
    <n v="55.43"/>
    <n v="6.3049999999999997"/>
    <s v="Sommerreifen"/>
  </r>
  <r>
    <x v="110"/>
    <n v="447.7"/>
    <n v="174544"/>
    <n v="28.92"/>
    <n v="1.099"/>
    <n v="31.78"/>
    <n v="6.459682823319187"/>
    <s v="Sommerreifen"/>
  </r>
  <r>
    <x v="111"/>
    <n v="617.9"/>
    <n v="175162"/>
    <n v="39.93"/>
    <n v="1.089"/>
    <n v="43.48"/>
    <n v="6.4622107137077203"/>
    <s v="Sommerreifen"/>
  </r>
  <r>
    <x v="112"/>
    <n v="916.4"/>
    <n v="176078"/>
    <n v="59.18"/>
    <n v="1.0623521459952687"/>
    <n v="62.87"/>
    <n v="6.5182827028492696"/>
    <s v="Sommerreifen"/>
  </r>
  <r>
    <x v="113"/>
    <n v="603.4"/>
    <n v="176682"/>
    <n v="38.9"/>
    <n v="1.0289999999999999"/>
    <n v="40.03"/>
    <n v="6.4468014584023869"/>
    <s v="Sommerreifen"/>
  </r>
  <r>
    <x v="114"/>
    <n v="643.79999999999995"/>
    <n v="177325"/>
    <n v="41.16"/>
    <n v="1.0189999999999999"/>
    <n v="41.94"/>
    <n v="6.3932898415657045"/>
    <s v="Sommerreifen"/>
  </r>
  <r>
    <x v="115"/>
    <n v="688.1"/>
    <n v="178014"/>
    <n v="42"/>
    <n v="1.0289999999999999"/>
    <n v="43.22"/>
    <n v="6.1037639877924716"/>
    <s v="Sommerreifen"/>
  </r>
  <r>
    <x v="116"/>
    <n v="598.4"/>
    <n v="178612"/>
    <n v="39.4"/>
    <n v="1.0489999999999999"/>
    <n v="41.33"/>
    <n v="6.584224598930482"/>
    <s v="Sommerreifen"/>
  </r>
  <r>
    <x v="117"/>
    <n v="900.4"/>
    <n v="179513"/>
    <n v="58.78"/>
    <n v="1.129"/>
    <n v="66.31"/>
    <n v="6.5282096845846294"/>
    <s v="Sommerreifen"/>
  </r>
  <r>
    <x v="118"/>
    <n v="591.6"/>
    <n v="180104"/>
    <n v="36"/>
    <n v="1.079"/>
    <n v="38.840000000000003"/>
    <n v="6.085192697768762"/>
    <s v="Sommerreifen"/>
  </r>
  <r>
    <x v="119"/>
    <n v="451.5"/>
    <n v="180556"/>
    <n v="29.01"/>
    <n v="1.0589999999999999"/>
    <n v="30.72"/>
    <n v="6.4252491694352161"/>
    <s v="Sommerreifen"/>
  </r>
  <r>
    <x v="120"/>
    <n v="681.7"/>
    <n v="181238"/>
    <n v="42.8"/>
    <n v="1.0589999999999999"/>
    <n v="45.33"/>
    <n v="6.2784215930761329"/>
    <s v="Sommerreifen"/>
  </r>
  <r>
    <x v="121"/>
    <n v="777.4"/>
    <n v="182015"/>
    <n v="47.55"/>
    <n v="1.0589999999999999"/>
    <n v="50.36"/>
    <n v="6.1165423205556984"/>
    <s v="Sommerreifen"/>
  </r>
  <r>
    <x v="122"/>
    <n v="915.5"/>
    <n v="182931"/>
    <n v="57.777999999999999"/>
    <n v="1.159"/>
    <n v="66.97"/>
    <n v="6.3110868377935558"/>
    <s v="Sommerreifen"/>
  </r>
  <r>
    <x v="123"/>
    <n v="814"/>
    <n v="183745"/>
    <n v="50.84"/>
    <n v="1.099"/>
    <n v="55.87"/>
    <n v="6.2457002457002453"/>
    <s v="Sommerreifen"/>
  </r>
  <r>
    <x v="124"/>
    <n v="1438.7"/>
    <n v="185183"/>
    <n v="89.210000000000008"/>
    <n v="1.1469566192130924"/>
    <n v="102.32"/>
    <n v="6.2007367762563419"/>
    <s v="Sommerreifen"/>
  </r>
  <r>
    <x v="125"/>
    <n v="538.4"/>
    <n v="185722"/>
    <n v="33.51"/>
    <n v="1.149"/>
    <n v="38.5"/>
    <n v="6.223997028231798"/>
    <s v="Winterreifen"/>
  </r>
  <r>
    <x v="126"/>
    <n v="319.5"/>
    <n v="186041"/>
    <n v="20.9"/>
    <n v="1.149"/>
    <n v="24.01"/>
    <n v="6.5414710485133023"/>
    <s v="Winterreifen"/>
  </r>
  <r>
    <x v="127"/>
    <n v="809.9"/>
    <n v="186851"/>
    <n v="52.68"/>
    <n v="1.149"/>
    <n v="60.53"/>
    <n v="6.504506729225831"/>
    <s v="Winterreifen"/>
  </r>
  <r>
    <x v="128"/>
    <n v="464.7"/>
    <n v="187316"/>
    <n v="32.19"/>
    <n v="1.149"/>
    <n v="36.99"/>
    <n v="6.9270497094899941"/>
    <s v="Winterreifen"/>
  </r>
  <r>
    <x v="129"/>
    <n v="880.2"/>
    <n v="188196"/>
    <n v="58.28"/>
    <n v="1.1890000000000001"/>
    <n v="69.290000000000006"/>
    <n v="6.6212224494433078"/>
    <s v="Winterreifen"/>
  </r>
  <r>
    <x v="130"/>
    <n v="813.4"/>
    <n v="189010"/>
    <n v="54.67"/>
    <n v="1.149"/>
    <n v="62.82"/>
    <n v="6.7211703958691915"/>
    <s v="Winterreifen"/>
  </r>
  <r>
    <x v="131"/>
    <n v="1202.5999999999999"/>
    <n v="190212"/>
    <n v="79.89"/>
    <n v="1.2199274001752409"/>
    <n v="97.46"/>
    <n v="6.6431066023615504"/>
    <s v="Winterreifen"/>
  </r>
  <r>
    <x v="132"/>
    <n v="404.7"/>
    <n v="190617"/>
    <n v="25.45"/>
    <n v="1.179"/>
    <n v="30.01"/>
    <n v="6.2886088460588088"/>
    <s v="Winterreifen"/>
  </r>
  <r>
    <x v="133"/>
    <n v="596.1"/>
    <n v="191213"/>
    <n v="41.58"/>
    <n v="1.169"/>
    <n v="48.61"/>
    <n v="6.9753397081026671"/>
    <s v="Winterreifen"/>
  </r>
  <r>
    <x v="134"/>
    <n v="839.5"/>
    <n v="192053"/>
    <n v="55.12"/>
    <n v="1.169"/>
    <n v="64.44"/>
    <n v="6.5658129839189998"/>
    <s v="Winterreifen"/>
  </r>
  <r>
    <x v="135"/>
    <n v="718.2"/>
    <n v="192771"/>
    <n v="48.15"/>
    <n v="1.159"/>
    <n v="88.81"/>
    <n v="6.7042606516290721"/>
    <s v="Winterreifen"/>
  </r>
  <r>
    <x v="136"/>
    <n v="741.1"/>
    <n v="193512"/>
    <n v="48.86"/>
    <n v="1.129"/>
    <n v="55.16"/>
    <n v="6.5929024423154772"/>
    <s v="Winterreifen"/>
  </r>
  <r>
    <x v="137"/>
    <n v="386.3"/>
    <n v="193899"/>
    <n v="25.09"/>
    <n v="1.139"/>
    <n v="28.58"/>
    <n v="6.4949521097592546"/>
    <s v="Winterreifen"/>
  </r>
  <r>
    <x v="138"/>
    <n v="751.7"/>
    <n v="194650"/>
    <n v="51.67"/>
    <n v="1.139"/>
    <n v="58.85"/>
    <n v="6.8737528269256352"/>
    <s v="Winterreifen"/>
  </r>
  <r>
    <x v="139"/>
    <n v="576.29999999999995"/>
    <n v="195227"/>
    <n v="37.06"/>
    <n v="1.139"/>
    <n v="42.21"/>
    <n v="6.4306784660766967"/>
    <s v="Winterreifen"/>
  </r>
  <r>
    <x v="140"/>
    <n v="680.9"/>
    <n v="195908"/>
    <n v="44.94"/>
    <n v="1.139"/>
    <n v="51.19"/>
    <n v="6.6000881186664708"/>
    <s v="Winterreifen"/>
  </r>
  <r>
    <x v="141"/>
    <n v="581.1"/>
    <n v="196489"/>
    <n v="38.17"/>
    <n v="1.179"/>
    <n v="45"/>
    <n v="6.5685768370332127"/>
    <s v="Winterreifen"/>
  </r>
  <r>
    <x v="142"/>
    <n v="874.5"/>
    <n v="197363"/>
    <n v="56.17"/>
    <n v="1.1890000000000001"/>
    <n v="66.790000000000006"/>
    <n v="6.4230989136649512"/>
    <s v="Winterreifen"/>
  </r>
  <r>
    <x v="143"/>
    <n v="310"/>
    <n v="197673"/>
    <n v="18.13"/>
    <n v="1.159"/>
    <n v="21.01"/>
    <n v="5.8483870967741938"/>
    <s v="Winterreifen"/>
  </r>
  <r>
    <x v="144"/>
    <n v="851.9"/>
    <n v="198525"/>
    <n v="55.66"/>
    <n v="1.1890000000000001"/>
    <n v="66.19"/>
    <n v="6.5336307078295572"/>
    <s v="Winterreifen"/>
  </r>
  <r>
    <x v="145"/>
    <n v="456.1"/>
    <n v="198981"/>
    <n v="29.49"/>
    <n v="1.2589999999999999"/>
    <n v="37.130000000000003"/>
    <n v="6.4656873492655116"/>
    <s v="Winterreifen"/>
  </r>
  <r>
    <x v="146"/>
    <n v="833.5"/>
    <n v="199815"/>
    <n v="54.8"/>
    <n v="1.2789999999999999"/>
    <n v="70.09"/>
    <n v="6.5746850629874025"/>
    <s v="Winterreifen"/>
  </r>
  <r>
    <x v="147"/>
    <n v="910.5"/>
    <n v="200725"/>
    <n v="58.25"/>
    <n v="1.2429184549356225"/>
    <n v="72.400000000000006"/>
    <n v="6.3975837451949475"/>
    <s v="Winterreifen"/>
  </r>
  <r>
    <x v="148"/>
    <n v="688.7"/>
    <n v="201414"/>
    <n v="44.91"/>
    <n v="1.2190000000000001"/>
    <n v="54.75"/>
    <n v="6.5209815594598517"/>
    <s v="Winterreifen"/>
  </r>
  <r>
    <x v="149"/>
    <n v="554.6"/>
    <n v="201969"/>
    <n v="35.79"/>
    <n v="1.2190000000000001"/>
    <n v="43.63"/>
    <n v="6.4532996754417598"/>
    <s v="Winterreifen"/>
  </r>
  <r>
    <x v="150"/>
    <n v="849.9"/>
    <n v="202819"/>
    <n v="56.5"/>
    <n v="1.2390000000000001"/>
    <n v="70"/>
    <n v="6.6478409224614659"/>
    <s v="Winterreifen"/>
  </r>
  <r>
    <x v="151"/>
    <n v="772.4"/>
    <n v="203591"/>
    <n v="51.69"/>
    <n v="1.2390000000000001"/>
    <n v="64.040000000000006"/>
    <n v="6.6921284308648374"/>
    <s v="Winterreifen"/>
  </r>
  <r>
    <x v="152"/>
    <n v="643.5"/>
    <n v="204235"/>
    <n v="42.28"/>
    <n v="1.2190000000000001"/>
    <n v="51.54"/>
    <n v="6.5703185703185705"/>
    <s v="Winterreifen"/>
  </r>
  <r>
    <x v="153"/>
    <n v="791"/>
    <n v="205026"/>
    <n v="53.42"/>
    <n v="1.2490000000000001"/>
    <n v="66.72"/>
    <n v="6.7534766118836913"/>
    <s v="Winterreifen"/>
  </r>
  <r>
    <x v="154"/>
    <n v="887.2"/>
    <n v="205913"/>
    <n v="57.99"/>
    <n v="1.2589999999999999"/>
    <n v="73.010000000000005"/>
    <n v="6.5362939585211901"/>
    <s v="Winterreifen"/>
  </r>
  <r>
    <x v="155"/>
    <n v="833.3"/>
    <n v="206746"/>
    <n v="54.97"/>
    <n v="1.2889999999999999"/>
    <n v="70.86"/>
    <n v="6.5966638665546622"/>
    <s v="Winterreifen"/>
  </r>
  <r>
    <x v="156"/>
    <n v="314"/>
    <n v="207060"/>
    <n v="19.57"/>
    <n v="1.2989999999999999"/>
    <n v="25.42"/>
    <n v="6.2324840764331206"/>
    <s v="Winterreifen"/>
  </r>
  <r>
    <x v="157"/>
    <n v="623.70000000000005"/>
    <n v="207684"/>
    <n v="41.51"/>
    <n v="1.2989999999999999"/>
    <n v="53.92"/>
    <n v="6.6554433221099885"/>
    <s v="Winterreifen"/>
  </r>
  <r>
    <x v="158"/>
    <n v="849.3"/>
    <n v="208534"/>
    <n v="54.43"/>
    <n v="1.2789999999999999"/>
    <n v="69.62"/>
    <n v="6.4088072530319087"/>
    <s v="Winterreifen"/>
  </r>
  <r>
    <x v="159"/>
    <n v="252.7"/>
    <n v="208786"/>
    <n v="16.489999999999998"/>
    <n v="1.1289"/>
    <n v="21.26"/>
    <n v="6.5255243371586857"/>
    <s v="Winterreifen"/>
  </r>
  <r>
    <x v="160"/>
    <n v="776.4"/>
    <n v="209563"/>
    <n v="51.08"/>
    <n v="1.319"/>
    <n v="67.37"/>
    <n v="6.5790829469345704"/>
    <s v="Winterreifen"/>
  </r>
  <r>
    <x v="161"/>
    <n v="618.79999999999995"/>
    <n v="210182"/>
    <n v="39"/>
    <n v="1.319"/>
    <n v="51.44"/>
    <n v="6.302521008403362"/>
    <s v="Winterreifen"/>
  </r>
  <r>
    <x v="162"/>
    <n v="612.79999999999995"/>
    <n v="210794"/>
    <n v="40.31"/>
    <n v="1.369"/>
    <n v="55.18"/>
    <n v="6.5780026109660579"/>
    <s v="Winterreifen"/>
  </r>
  <r>
    <x v="163"/>
    <n v="885.8"/>
    <n v="211680"/>
    <n v="58.91"/>
    <n v="1.389"/>
    <n v="81.83"/>
    <n v="6.650485436893204"/>
    <s v="Winterreifen"/>
  </r>
  <r>
    <x v="164"/>
    <n v="841.8"/>
    <n v="212522"/>
    <n v="57.17"/>
    <n v="1.409"/>
    <n v="80.55"/>
    <n v="6.7913993822760759"/>
    <s v="Winterreifen"/>
  </r>
  <r>
    <x v="165"/>
    <n v="495.3"/>
    <n v="213017"/>
    <n v="34.67"/>
    <n v="1.369"/>
    <n v="39.880000000000003"/>
    <n v="6.9997981021603071"/>
    <s v="Winterreifen"/>
  </r>
  <r>
    <x v="166"/>
    <n v="667.8"/>
    <n v="213685"/>
    <n v="43.52"/>
    <n v="1.349"/>
    <n v="58.71"/>
    <n v="6.5169212339023668"/>
    <s v="Winterreifen"/>
  </r>
  <r>
    <x v="167"/>
    <n v="495.2"/>
    <n v="214181"/>
    <n v="34.42"/>
    <n v="1.2789999999999999"/>
    <n v="44.02"/>
    <n v="6.950726978998385"/>
    <s v="Winterreifen"/>
  </r>
  <r>
    <x v="168"/>
    <n v="668.6"/>
    <n v="214849"/>
    <n v="44.32"/>
    <n v="1.2490000000000001"/>
    <n v="46.52"/>
    <n v="6.6287765480107685"/>
    <s v="Winterreifen"/>
  </r>
  <r>
    <x v="169"/>
    <n v="782.5"/>
    <n v="215632"/>
    <n v="54.54"/>
    <n v="1.179"/>
    <n v="64.3"/>
    <n v="6.9699680511182107"/>
    <s v="Winterreifen"/>
  </r>
  <r>
    <x v="170"/>
    <n v="852.7"/>
    <n v="216485"/>
    <n v="57.77"/>
    <n v="1.169"/>
    <n v="67.53"/>
    <n v="6.7749501583206282"/>
    <s v="Winterreifen"/>
  </r>
  <r>
    <x v="171"/>
    <n v="743.6"/>
    <n v="217228"/>
    <n v="48.36"/>
    <n v="1.179"/>
    <n v="57.02"/>
    <n v="6.5034965034965033"/>
    <s v="Winterreifen"/>
  </r>
  <r>
    <x v="172"/>
    <n v="667.8"/>
    <n v="217896"/>
    <n v="45.84"/>
    <n v="1.1990000000000001"/>
    <n v="54.96"/>
    <n v="6.8643306379155442"/>
    <s v="Winterreifen"/>
  </r>
  <r>
    <x v="173"/>
    <n v="1027.0999999999999"/>
    <n v="218923"/>
    <n v="67.87"/>
    <n v="1.22793575954029"/>
    <n v="83.34"/>
    <n v="6.607925226365496"/>
    <s v="Winterreifen"/>
  </r>
  <r>
    <x v="174"/>
    <n v="322.8"/>
    <n v="219246"/>
    <n v="20.83"/>
    <n v="1.2190000000000001"/>
    <n v="25.39"/>
    <n v="6.4529120198265177"/>
    <s v="Winterreifen"/>
  </r>
  <r>
    <x v="175"/>
    <n v="622.9"/>
    <n v="219869"/>
    <n v="42.32"/>
    <n v="1.2190000000000001"/>
    <n v="51.59"/>
    <n v="6.7940279338577625"/>
    <s v="Winterreifen"/>
  </r>
  <r>
    <x v="176"/>
    <n v="872.3"/>
    <n v="220741"/>
    <n v="57.31"/>
    <n v="1.2290000000000001"/>
    <n v="70.430000000000007"/>
    <n v="6.5699873896595209"/>
    <s v="Winterreifen"/>
  </r>
  <r>
    <x v="177"/>
    <n v="780.9"/>
    <n v="221522"/>
    <n v="51.95"/>
    <n v="1.1990000000000001"/>
    <n v="62.29"/>
    <n v="6.652580355999488"/>
    <s v="Winterreifen"/>
  </r>
  <r>
    <x v="178"/>
    <n v="794.2"/>
    <n v="222316"/>
    <n v="50.99"/>
    <n v="1.2190000000000001"/>
    <n v="62.16"/>
    <n v="6.4202971543691758"/>
    <s v="Winterreifen"/>
  </r>
  <r>
    <x v="179"/>
    <n v="806.2"/>
    <n v="223123"/>
    <n v="53.61"/>
    <n v="1.2290000000000001"/>
    <n v="65.89"/>
    <n v="6.6497147109898282"/>
    <s v="Sommerreifen"/>
  </r>
  <r>
    <x v="180"/>
    <n v="1281"/>
    <n v="224404"/>
    <n v="83.649999999999991"/>
    <n v="1.2882247459653318"/>
    <n v="107.75999999999999"/>
    <n v="6.5300546448087431"/>
    <s v="Sommerreifen"/>
  </r>
  <r>
    <x v="181"/>
    <n v="542.6"/>
    <n v="224946"/>
    <n v="34.97"/>
    <n v="1.2589999999999999"/>
    <n v="44.03"/>
    <n v="6.4448949502395871"/>
    <s v="Sommerreifen"/>
  </r>
  <r>
    <x v="182"/>
    <n v="838.4"/>
    <n v="225785"/>
    <n v="56.86"/>
    <n v="1.1990000000000001"/>
    <n v="68.180000000000007"/>
    <n v="6.7819656488549622"/>
    <s v="Sommerreifen"/>
  </r>
  <r>
    <x v="183"/>
    <n v="1042.8"/>
    <n v="226828"/>
    <n v="69.92"/>
    <n v="1.2306922196796337"/>
    <n v="86.05"/>
    <n v="6.7050249328730347"/>
    <s v="Sommerreifen"/>
  </r>
  <r>
    <x v="184"/>
    <n v="400.8"/>
    <n v="227229"/>
    <n v="25.56"/>
    <n v="1.1990000000000001"/>
    <n v="30.65"/>
    <n v="6.3772455089820355"/>
    <s v="Sommerreifen"/>
  </r>
  <r>
    <x v="185"/>
    <n v="737.9"/>
    <n v="227968"/>
    <n v="48.61"/>
    <n v="1.1990000000000001"/>
    <n v="58.28"/>
    <n v="6.5876134977639245"/>
    <s v="Sommerreifen"/>
  </r>
  <r>
    <x v="186"/>
    <n v="579.9"/>
    <n v="228548"/>
    <n v="38.49"/>
    <n v="1.1990000000000001"/>
    <n v="46.15"/>
    <n v="6.648816721368112"/>
    <s v="Sommerreifen"/>
  </r>
  <r>
    <x v="187"/>
    <n v="461.3"/>
    <n v="229009"/>
    <n v="30.72"/>
    <n v="1.179"/>
    <n v="36.22"/>
    <n v="6.6594407110340343"/>
    <s v="Sommerreifen"/>
  </r>
  <r>
    <x v="188"/>
    <n v="818.4"/>
    <n v="229828"/>
    <n v="55.19"/>
    <n v="1.1990000000000001"/>
    <n v="66.17"/>
    <n v="6.7436461388074296"/>
    <s v="Sommerreifen"/>
  </r>
  <r>
    <x v="189"/>
    <n v="1096.5999999999999"/>
    <n v="230925"/>
    <n v="75"/>
    <n v="1.2012"/>
    <n v="90.09"/>
    <n v="6.8393215393033016"/>
    <s v="Sommerreifen"/>
  </r>
  <r>
    <x v="190"/>
    <n v="338.9"/>
    <n v="231263"/>
    <n v="21.59"/>
    <n v="1.1990000000000001"/>
    <n v="25.89"/>
    <n v="6.370610799645914"/>
    <s v="Sommerreifen"/>
  </r>
  <r>
    <x v="191"/>
    <n v="806.7"/>
    <n v="232070"/>
    <n v="54.16"/>
    <n v="1.2290000000000001"/>
    <n v="66.56"/>
    <n v="6.7137721581752814"/>
    <s v="Sommerreifen"/>
  </r>
  <r>
    <x v="192"/>
    <n v="859.2"/>
    <n v="232929"/>
    <n v="58.75"/>
    <n v="1.2190000000000001"/>
    <n v="71.62"/>
    <n v="6.8377560521415264"/>
    <s v="Sommerreifen"/>
  </r>
  <r>
    <x v="193"/>
    <n v="559.79999999999995"/>
    <n v="233489"/>
    <n v="38.659999999999997"/>
    <n v="1.2190000000000001"/>
    <n v="47.13"/>
    <n v="6.9060378706680954"/>
    <s v="Sommerreifen"/>
  </r>
  <r>
    <x v="194"/>
    <n v="816.4"/>
    <n v="234306"/>
    <n v="53.46"/>
    <n v="1.2090000000000001"/>
    <n v="64.63"/>
    <n v="6.5482606565409114"/>
    <s v="Sommerreifen"/>
  </r>
  <r>
    <x v="195"/>
    <n v="639.20000000000005"/>
    <n v="234945"/>
    <n v="43.47"/>
    <n v="1.1990000000000001"/>
    <n v="52.12"/>
    <n v="6.8006883604505628"/>
    <s v="Sommerreifen"/>
  </r>
  <r>
    <x v="196"/>
    <n v="441"/>
    <n v="235386"/>
    <n v="31.05"/>
    <n v="1.1990000000000001"/>
    <n v="37.229999999999997"/>
    <n v="7.0408163265306118"/>
    <s v="Winterreifen"/>
  </r>
  <r>
    <x v="197"/>
    <n v="472.7"/>
    <n v="235859"/>
    <n v="32.229999999999997"/>
    <n v="1.179"/>
    <n v="38"/>
    <n v="6.8182779775756286"/>
    <s v="Winterreifen"/>
  </r>
  <r>
    <x v="198"/>
    <n v="541.1"/>
    <n v="236400"/>
    <n v="37.08"/>
    <n v="1.169"/>
    <n v="43.35"/>
    <n v="6.8527074477915351"/>
    <s v="Winterreifen"/>
  </r>
  <r>
    <x v="199"/>
    <n v="790.5"/>
    <n v="237190"/>
    <n v="53.72"/>
    <n v="1.1990000000000001"/>
    <n v="64.41"/>
    <n v="6.795698924731183"/>
    <s v="Winterreifen"/>
  </r>
  <r>
    <x v="200"/>
    <n v="1057.0999999999999"/>
    <n v="238248"/>
    <n v="70.968613617719441"/>
    <n v="1.1834809180917885"/>
    <n v="83.990000000000009"/>
    <n v="6.7135194038141561"/>
    <s v="Winterreifen"/>
  </r>
  <r>
    <x v="201"/>
    <n v="903.2"/>
    <n v="239151"/>
    <n v="63.6"/>
    <n v="1.2548742138364779"/>
    <n v="79.81"/>
    <n v="7.0416297608503093"/>
    <s v="Winterreifen"/>
  </r>
  <r>
    <x v="202"/>
    <n v="807.1"/>
    <n v="239958"/>
    <n v="56.64"/>
    <n v="1.2390000000000001"/>
    <n v="70.180000000000007"/>
    <n v="7.01771775492504"/>
    <s v="Winterreifen"/>
  </r>
  <r>
    <x v="203"/>
    <n v="691"/>
    <n v="240649"/>
    <n v="47.93"/>
    <n v="1.2490000000000001"/>
    <n v="59.86"/>
    <n v="6.9363241678726482"/>
    <s v="Winterreifen"/>
  </r>
  <r>
    <x v="204"/>
    <n v="766.3"/>
    <n v="241415"/>
    <n v="51.78"/>
    <n v="1.2490000000000001"/>
    <n v="64.67"/>
    <n v="6.7571447213884905"/>
    <s v="Winterreifen"/>
  </r>
  <r>
    <x v="205"/>
    <n v="702"/>
    <n v="242117"/>
    <n v="48.34"/>
    <n v="1.2390000000000001"/>
    <n v="59.89"/>
    <n v="6.8860398860398861"/>
    <s v="Winterreifen"/>
  </r>
  <r>
    <x v="206"/>
    <n v="830.2"/>
    <n v="242948"/>
    <n v="56.54"/>
    <n v="1.2190000000000001"/>
    <n v="68.92"/>
    <n v="6.8104071308118526"/>
    <s v="Winterreifen"/>
  </r>
  <r>
    <x v="207"/>
    <n v="551.6"/>
    <n v="243499"/>
    <n v="36.630000000000003"/>
    <n v="1.169"/>
    <n v="42.82"/>
    <n v="6.6406816533720097"/>
    <s v="Winterreifen"/>
  </r>
  <r>
    <x v="208"/>
    <n v="824.5"/>
    <n v="244324"/>
    <n v="56.23"/>
    <n v="1.169"/>
    <n v="65.73"/>
    <n v="6.8198908429351119"/>
    <s v="Winterreifen"/>
  </r>
  <r>
    <x v="209"/>
    <n v="527.79999999999995"/>
    <n v="244852"/>
    <n v="35.69"/>
    <n v="0.98899999999999999"/>
    <n v="35.299999999999997"/>
    <n v="6.7620310723759003"/>
    <s v="Sommerreifen"/>
  </r>
  <r>
    <x v="210"/>
    <n v="437.6"/>
    <n v="245289"/>
    <n v="30.46"/>
    <n v="0.97899999999999998"/>
    <n v="29.82"/>
    <n v="6.9606946983546614"/>
    <s v="Sommerreifen"/>
  </r>
  <r>
    <x v="211"/>
    <n v="370.4"/>
    <n v="245660"/>
    <n v="24.13"/>
    <n v="0.97899999999999998"/>
    <n v="23.62"/>
    <n v="6.5145788336933048"/>
    <s v="Winterreifen"/>
  </r>
  <r>
    <x v="212"/>
    <n v="809"/>
    <n v="246469"/>
    <n v="58.05"/>
    <n v="1.2190000000000001"/>
    <n v="70.760000000000005"/>
    <n v="7.1755253399258345"/>
    <s v="Winterreifen"/>
  </r>
  <r>
    <x v="213"/>
    <n v="837.7"/>
    <n v="247308"/>
    <n v="56.664000000000001"/>
    <n v="1.329"/>
    <n v="75.569999999999993"/>
    <n v="6.7642354064700969"/>
    <s v="Sommerreifen"/>
  </r>
  <r>
    <x v="214"/>
    <n v="518.4"/>
    <n v="247826"/>
    <n v="36.68"/>
    <n v="1.369"/>
    <n v="50.21"/>
    <n v="7.075617283950618"/>
    <s v="Sommerreifen"/>
  </r>
  <r>
    <x v="215"/>
    <n v="642.1"/>
    <n v="248468"/>
    <n v="44.25"/>
    <n v="1.4690000000000001"/>
    <n v="65"/>
    <n v="6.8914499299174583"/>
    <s v="Sommerreifen"/>
  </r>
  <r>
    <x v="216"/>
    <n v="787.3"/>
    <n v="249256"/>
    <n v="53.06"/>
    <n v="1.4890000000000001"/>
    <n v="79"/>
    <n v="6.7394893941318434"/>
    <s v="Sommerreifen"/>
  </r>
  <r>
    <x v="217"/>
    <n v="728.9"/>
    <n v="249985"/>
    <n v="55.44"/>
    <n v="1.909"/>
    <n v="105.83"/>
    <n v="7.6059816161339002"/>
    <s v="Sommerreifen"/>
  </r>
  <r>
    <x v="218"/>
    <n v="468.2"/>
    <n v="250453"/>
    <n v="35.15"/>
    <n v="1.9590000000000001"/>
    <n v="68.680000000000007"/>
    <n v="7.5074754378470701"/>
    <s v="Sommerreifen"/>
  </r>
  <r>
    <x v="219"/>
    <n v="724.8"/>
    <n v="251178"/>
    <n v="50.87"/>
    <n v="2.0390000000000001"/>
    <n v="103.72"/>
    <n v="7.0184878587196469"/>
    <s v="Sommerreifen"/>
  </r>
  <r>
    <x v="220"/>
    <n v="794.4"/>
    <n v="251972"/>
    <n v="56.31"/>
    <n v="2.0089999999999999"/>
    <n v="113.13"/>
    <n v="7.0883685800604228"/>
    <s v="Sommerreifen"/>
  </r>
  <r>
    <x v="221"/>
    <n v="423.3"/>
    <n v="252396"/>
    <n v="29.96"/>
    <n v="1.9590000000000001"/>
    <n v="58.69"/>
    <n v="7.0777226553271912"/>
    <s v="Sommerreifen"/>
  </r>
  <r>
    <x v="222"/>
    <n v="789.8"/>
    <n v="253186"/>
    <n v="54.58"/>
    <n v="1.9990000000000001"/>
    <n v="109.11"/>
    <n v="6.9106102810838195"/>
    <s v="Sommerreifen"/>
  </r>
  <r>
    <x v="223"/>
    <n v="554"/>
    <n v="253740"/>
    <n v="38.32"/>
    <n v="1.7789999999999999"/>
    <n v="68.17"/>
    <n v="7.0753323485967501"/>
    <s v="Winterreifen"/>
  </r>
  <r>
    <x v="224"/>
    <n v="656.6"/>
    <n v="254397"/>
    <n v="46.93"/>
    <n v="1.7689999999999999"/>
    <n v="83.02"/>
    <n v="7.1474261346329575"/>
    <s v="Winterreifen"/>
  </r>
  <r>
    <x v="225"/>
    <n v="648.29999999999995"/>
    <n v="255045"/>
    <n v="45.82"/>
    <n v="1.679"/>
    <n v="76.930000000000007"/>
    <n v="7.0677155637822002"/>
    <s v="Winterreifen"/>
  </r>
  <r>
    <x v="226"/>
    <n v="337.7"/>
    <n v="255383"/>
    <n v="24.07"/>
    <n v="1.639"/>
    <n v="39.450000000000003"/>
    <n v="6.2084085633221564"/>
    <s v="Winterreifen"/>
  </r>
  <r>
    <x v="227"/>
    <n v="736.1"/>
    <n v="256119"/>
    <n v="49.32"/>
    <n v="1.639"/>
    <n v="80.84"/>
    <n v="6.5"/>
    <s v="Winterreifen"/>
  </r>
  <r>
    <x v="228"/>
    <n v="556.6"/>
    <n v="256676"/>
    <n v="37.53"/>
    <n v="1.5189999999999999"/>
    <n v="57.01"/>
    <n v="6.7427236794825722"/>
    <s v="Sommerreifen"/>
  </r>
  <r>
    <x v="229"/>
    <n v="627.9"/>
    <n v="257304"/>
    <n v="41.45"/>
    <n v="1.5589999999999999"/>
    <n v="64.62"/>
    <n v="6.6013696448479058"/>
    <s v="Sommerreifen"/>
  </r>
  <r>
    <x v="230"/>
    <n v="658.2"/>
    <n v="257962"/>
    <n v="43.34"/>
    <n v="1.569"/>
    <n v="68"/>
    <n v="6.5846247341233664"/>
    <s v="Sommerreifen"/>
  </r>
  <r>
    <x v="231"/>
    <n v="1117.9000000000001"/>
    <n v="259080"/>
    <n v="73.97"/>
    <n v="1.75260240638096"/>
    <n v="129.63999999999999"/>
    <n v="6.6168709186868204"/>
    <s v="Sommerreifen"/>
  </r>
  <r>
    <x v="232"/>
    <n v="842.7"/>
    <n v="259923"/>
    <n v="55.58"/>
    <n v="1.7589999999999999"/>
    <n v="97.77"/>
    <n v="6.5954669514655269"/>
    <s v="Sommerreifen"/>
  </r>
  <r>
    <x v="233"/>
    <n v="832.3"/>
    <n v="260755"/>
    <n v="56.53"/>
    <n v="1.7789999999999999"/>
    <n v="100.57"/>
    <n v="6.7920221074131923"/>
    <s v="Sommerreifen"/>
  </r>
  <r>
    <x v="234"/>
    <n v="559.79999999999995"/>
    <n v="261315"/>
    <n v="36.090000000000003"/>
    <n v="1.7090000000000001"/>
    <n v="61.68"/>
    <n v="6.4469453376205799"/>
    <s v="Winterreifen"/>
  </r>
  <r>
    <x v="235"/>
    <n v="627.6"/>
    <n v="261943"/>
    <n v="42.51"/>
    <n v="164.9"/>
    <n v="70.099999999999994"/>
    <n v="6.7734225621414907"/>
    <s v="Winterreifen"/>
  </r>
  <r>
    <x v="236"/>
    <n v="814.8"/>
    <n v="262757"/>
    <n v="54.23"/>
    <n v="1.7390000000000001"/>
    <n v="94.31"/>
    <n v="6.6556210112911147"/>
    <s v="Winterreifen"/>
  </r>
  <r>
    <x v="237"/>
    <n v="1035.2"/>
    <n v="263793"/>
    <n v="68.319999999999993"/>
    <n v="1.71589578454332"/>
    <n v="117.23"/>
    <n v="6.5996908809891801"/>
    <s v="Winterreifen"/>
  </r>
  <r>
    <x v="238"/>
    <n v="481.1"/>
    <n v="264274"/>
    <n v="32.840000000000003"/>
    <n v="1.679"/>
    <n v="55.14"/>
    <n v="6.8260236956973612"/>
    <s v="Sommerreifen"/>
  </r>
  <r>
    <x v="239"/>
    <n v="744.1"/>
    <n v="265018"/>
    <n v="50.35"/>
    <n v="1.589"/>
    <n v="80.010000000000005"/>
    <n v="6.766563633920172"/>
    <s v="Sommerreifen"/>
  </r>
  <r>
    <x v="24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3" applyNumberFormats="0" applyBorderFormats="0" applyFontFormats="0" applyPatternFormats="0" applyAlignmentFormats="0" applyWidthHeightFormats="1" dataCaption="Werte" updatedVersion="6" minRefreshableVersion="3" asteriskTotals="1" useAutoFormatting="1" itemPrintTitles="1" createdVersion="5" indent="0" outline="1" outlineData="1" multipleFieldFilters="0" chartFormat="23" rowHeaderCaption="gruppieren">
  <location ref="A15:E124" firstHeaderRow="0" firstDataRow="1" firstDataCol="1"/>
  <pivotFields count="9"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dataField="1" showAll="0"/>
    <pivotField showAll="0"/>
    <pivotField dataField="1" showAll="0"/>
    <pivotField showAll="0"/>
    <pivotField dataField="1" showAll="0"/>
    <pivotField dataField="1" showAll="0"/>
    <pivotField showAll="0" defaultSubtotal="0"/>
    <pivotField axis="axisRow" showAll="0" sortType="descending">
      <items count="20"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18"/>
        <item x="0"/>
        <item t="default"/>
      </items>
    </pivotField>
  </pivotFields>
  <rowFields count="2">
    <field x="8"/>
    <field x="0"/>
  </rowFields>
  <rowItems count="109">
    <i>
      <x v="6"/>
    </i>
    <i r="1">
      <x v="7"/>
    </i>
    <i r="1">
      <x v="9"/>
    </i>
    <i r="1">
      <x v="10"/>
    </i>
    <i r="1">
      <x v="12"/>
    </i>
    <i>
      <x v="7"/>
    </i>
    <i r="1">
      <x v="2"/>
    </i>
    <i r="1">
      <x v="3"/>
    </i>
    <i r="1">
      <x v="4"/>
    </i>
    <i r="1">
      <x v="6"/>
    </i>
    <i r="1">
      <x v="8"/>
    </i>
    <i r="1">
      <x v="9"/>
    </i>
    <i r="1">
      <x v="10"/>
    </i>
    <i r="1">
      <x v="12"/>
    </i>
    <i r="1">
      <x v="13"/>
    </i>
    <i>
      <x v="8"/>
    </i>
    <i r="1">
      <x v="2"/>
    </i>
    <i r="1">
      <x v="3"/>
    </i>
    <i r="1">
      <x v="5"/>
    </i>
    <i r="1">
      <x v="6"/>
    </i>
    <i r="1">
      <x v="8"/>
    </i>
    <i r="1">
      <x v="10"/>
    </i>
    <i>
      <x v="9"/>
    </i>
    <i r="1">
      <x v="3"/>
    </i>
    <i r="1">
      <x v="5"/>
    </i>
    <i r="1">
      <x v="7"/>
    </i>
    <i r="1">
      <x v="12"/>
    </i>
    <i>
      <x v="10"/>
    </i>
    <i r="1">
      <x v="4"/>
    </i>
    <i r="1">
      <x v="5"/>
    </i>
    <i r="1">
      <x v="9"/>
    </i>
    <i r="1">
      <x v="11"/>
    </i>
    <i r="1">
      <x v="12"/>
    </i>
    <i r="1">
      <x v="13"/>
    </i>
    <i>
      <x v="1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3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13"/>
    </i>
    <i>
      <x v="14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5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6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8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km" fld="1" baseField="7" baseItem="1" numFmtId="3"/>
    <dataField name=" getankte Liter" fld="3" baseField="8" baseItem="0" numFmtId="3"/>
    <dataField name=" Gezahlt" fld="5" baseField="0" baseItem="2" numFmtId="171"/>
    <dataField name="Verbrauch " fld="6" subtotal="average" baseField="0" baseItem="13" numFmtId="170"/>
  </dataFields>
  <formats count="7">
    <format dxfId="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">
      <pivotArea outline="0" fieldPosition="0">
        <references count="1">
          <reference field="4294967294" count="1">
            <x v="3"/>
          </reference>
        </references>
      </pivotArea>
    </format>
    <format dxfId="3">
      <pivotArea outline="0" fieldPosition="0">
        <references count="1">
          <reference field="4294967294" count="1">
            <x v="2"/>
          </reference>
        </references>
      </pivotArea>
    </format>
    <format dxfId="2">
      <pivotArea outline="0" fieldPosition="0">
        <references count="1">
          <reference field="4294967294" count="1">
            <x v="0"/>
          </reference>
        </references>
      </pivotArea>
    </format>
    <format dxfId="1">
      <pivotArea outline="0" fieldPosition="0">
        <references count="1">
          <reference field="4294967294" count="1">
            <x v="3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type="all" priority="1">
      <pivotAreas count="1">
        <pivotArea type="data" outline="0" collapsedLevelsAreSubtotals="1" fieldPosition="0">
          <references count="1">
            <reference field="4294967294" count="1" selected="0">
              <x v="3"/>
            </reference>
          </references>
        </pivotArea>
      </pivotAreas>
    </conditionalFormat>
  </conditionalFormats>
  <chartFormats count="1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7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pritkosten" displayName="Spritkosten" ref="A9:H251" totalsRowShown="0" headerRowDxfId="16" dataDxfId="15">
  <autoFilter ref="A9:H251" xr:uid="{00000000-0009-0000-0100-000001000000}"/>
  <tableColumns count="8">
    <tableColumn id="1" xr3:uid="{00000000-0010-0000-0000-000001000000}" name="Datum" dataDxfId="14"/>
    <tableColumn id="3" xr3:uid="{00000000-0010-0000-0000-000003000000}" name="Trip" dataDxfId="13"/>
    <tableColumn id="2" xr3:uid="{00000000-0010-0000-0000-000002000000}" name="km Stand" dataDxfId="12"/>
    <tableColumn id="4" xr3:uid="{00000000-0010-0000-0000-000004000000}" name="getankte Liter" dataDxfId="11"/>
    <tableColumn id="5" xr3:uid="{00000000-0010-0000-0000-000005000000}" name="Preis" dataDxfId="10"/>
    <tableColumn id="6" xr3:uid="{00000000-0010-0000-0000-000006000000}" name="Gezahlt" dataDxfId="9"/>
    <tableColumn id="7" xr3:uid="{00000000-0010-0000-0000-000007000000}" name="Verbrauch auf 100 km" dataDxfId="8"/>
    <tableColumn id="8" xr3:uid="{00000000-0010-0000-0000-000008000000}" name="Bereifung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J251"/>
  <sheetViews>
    <sheetView tabSelected="1" zoomScaleNormal="100" workbookViewId="0">
      <pane ySplit="9" topLeftCell="A241" activePane="bottomLeft" state="frozen"/>
      <selection pane="bottomLeft" activeCell="G7" sqref="G7"/>
    </sheetView>
  </sheetViews>
  <sheetFormatPr baseColWidth="10" defaultRowHeight="12.75" x14ac:dyDescent="0.2"/>
  <cols>
    <col min="1" max="1" width="29" style="31" bestFit="1" customWidth="1"/>
    <col min="2" max="2" width="13.28515625" style="32" bestFit="1" customWidth="1"/>
    <col min="3" max="3" width="39.5703125" style="43" bestFit="1" customWidth="1"/>
    <col min="4" max="4" width="13.42578125" style="33" customWidth="1"/>
    <col min="5" max="5" width="23.28515625" style="34" customWidth="1"/>
    <col min="6" max="6" width="9.85546875" style="33" customWidth="1"/>
    <col min="7" max="7" width="12" style="35" customWidth="1"/>
    <col min="8" max="8" width="13.28515625" style="35" customWidth="1"/>
    <col min="9" max="9" width="9.7109375" style="26" customWidth="1"/>
  </cols>
  <sheetData>
    <row r="1" spans="1:10" s="7" customFormat="1" ht="15" x14ac:dyDescent="0.25">
      <c r="A1" s="44" t="s">
        <v>39</v>
      </c>
      <c r="B1" s="45">
        <f>49.7*2</f>
        <v>99.4</v>
      </c>
      <c r="C1" s="46" t="s">
        <v>50</v>
      </c>
      <c r="D1" s="47">
        <f>LOOKUP(9^99,D:D)</f>
        <v>58.49</v>
      </c>
      <c r="E1" s="48" t="s">
        <v>46</v>
      </c>
      <c r="F1" s="49"/>
      <c r="G1" s="50"/>
      <c r="H1" s="51">
        <f>($D$2-$D$3)*$D$1</f>
        <v>0</v>
      </c>
      <c r="I1" s="26"/>
    </row>
    <row r="2" spans="1:10" ht="15.75" thickBot="1" x14ac:dyDescent="0.3">
      <c r="A2" s="44" t="s">
        <v>44</v>
      </c>
      <c r="B2" s="52">
        <v>21</v>
      </c>
      <c r="C2" s="46" t="s">
        <v>47</v>
      </c>
      <c r="D2" s="53">
        <f>LOOKUP(9^99,E:E)</f>
        <v>1.4990000000000001</v>
      </c>
      <c r="E2" s="54" t="s">
        <v>49</v>
      </c>
      <c r="F2" s="55"/>
      <c r="G2" s="56"/>
      <c r="H2" s="57"/>
      <c r="I2" s="25"/>
    </row>
    <row r="3" spans="1:10" ht="15.75" thickBot="1" x14ac:dyDescent="0.3">
      <c r="A3" s="44" t="s">
        <v>56</v>
      </c>
      <c r="B3" s="58">
        <f>SUM(D$10:D$1048576)*100/SUM(B$10:B$1048576)</f>
        <v>6.7387287681081967</v>
      </c>
      <c r="C3" s="46" t="s">
        <v>51</v>
      </c>
      <c r="D3" s="30">
        <v>1.4990000000000001</v>
      </c>
      <c r="E3" s="59" t="s">
        <v>11</v>
      </c>
      <c r="F3" s="60" t="s">
        <v>10</v>
      </c>
      <c r="G3" s="50">
        <v>2.8</v>
      </c>
      <c r="H3" s="51">
        <f>($D$2-$D$3)*$D$1-(G3*$B$3/100*$D$3)</f>
        <v>-0.28283792385503725</v>
      </c>
      <c r="I3" s="25"/>
    </row>
    <row r="4" spans="1:10" ht="15" x14ac:dyDescent="0.25">
      <c r="A4" s="44" t="s">
        <v>41</v>
      </c>
      <c r="B4" s="61">
        <f>SUMPRODUCT(E10:E1048576,D10:D1048576)/SUM(D10:D1048576)</f>
        <v>1.8487337304417666</v>
      </c>
      <c r="C4" s="46" t="s">
        <v>38</v>
      </c>
      <c r="D4" s="62">
        <f>(D2-D3)*D1/B3*100/((D2+D3)/2)</f>
        <v>0</v>
      </c>
      <c r="E4" s="59" t="s">
        <v>13</v>
      </c>
      <c r="F4" s="60" t="s">
        <v>12</v>
      </c>
      <c r="G4" s="50">
        <v>2.5</v>
      </c>
      <c r="H4" s="51">
        <f>($D$2-$D$3)*$D$1-(G4*$B$3/100*$D$3)</f>
        <v>-0.25253386058485472</v>
      </c>
      <c r="I4" s="25"/>
    </row>
    <row r="5" spans="1:10" ht="15" x14ac:dyDescent="0.25">
      <c r="A5" s="44" t="s">
        <v>8</v>
      </c>
      <c r="B5" s="63">
        <f>B3/100*B4</f>
        <v>0.12458115173899918</v>
      </c>
      <c r="C5" s="64" t="s">
        <v>53</v>
      </c>
      <c r="D5" s="65">
        <f>61/B3*100</f>
        <v>905.21524309880908</v>
      </c>
      <c r="E5" s="59" t="s">
        <v>48</v>
      </c>
      <c r="F5" s="60" t="s">
        <v>14</v>
      </c>
      <c r="G5" s="50">
        <v>3.1</v>
      </c>
      <c r="H5" s="51">
        <f>($D$2-$D$3)*$D$1-(G5*$B$3/100*$D$3)</f>
        <v>-0.31314198712521979</v>
      </c>
      <c r="I5" s="25"/>
    </row>
    <row r="6" spans="1:10" ht="15" customHeight="1" x14ac:dyDescent="0.25">
      <c r="A6" s="44" t="s">
        <v>9</v>
      </c>
      <c r="B6" s="45">
        <f>B1*B2</f>
        <v>2087.4</v>
      </c>
      <c r="C6" s="64" t="s">
        <v>55</v>
      </c>
      <c r="D6" s="65">
        <f>7/B3*100</f>
        <v>103.87715904412565</v>
      </c>
      <c r="E6" s="59" t="s">
        <v>16</v>
      </c>
      <c r="F6" s="60" t="s">
        <v>15</v>
      </c>
      <c r="G6" s="50">
        <v>2.2000000000000002</v>
      </c>
      <c r="H6" s="51">
        <f>($D$2-$D$3)*$D$1-(G6*$B$3/100*$D$3)</f>
        <v>-0.22222979731467216</v>
      </c>
      <c r="J6" s="1"/>
    </row>
    <row r="7" spans="1:10" ht="15" x14ac:dyDescent="0.25">
      <c r="A7" s="44" t="s">
        <v>42</v>
      </c>
      <c r="B7" s="63">
        <f>B6/100*B3*B4</f>
        <v>260.05069613998688</v>
      </c>
      <c r="C7" s="64" t="s">
        <v>52</v>
      </c>
      <c r="D7" s="66" t="e">
        <f>INDEX(C:C,LARGE(IF(C10:C1968&lt;&gt;"",ROW(C10:C1968)),2))+(LOOKUP(9^99,B:B))-(LOOKUP(9^99,C:C))</f>
        <v>#VALUE!</v>
      </c>
      <c r="E7" s="46" t="s">
        <v>54</v>
      </c>
      <c r="F7" s="46"/>
      <c r="G7" s="65">
        <f>H7*(LOOKUP(9^99,G:G))</f>
        <v>17.031310904872377</v>
      </c>
      <c r="H7" s="47">
        <f>61-(LOOKUP(9^99,D:D))</f>
        <v>2.509999999999998</v>
      </c>
    </row>
    <row r="8" spans="1:10" ht="163.5" customHeight="1" x14ac:dyDescent="0.2">
      <c r="A8" s="8"/>
      <c r="B8" s="5"/>
      <c r="C8" s="2"/>
      <c r="D8" s="2"/>
      <c r="E8" s="6"/>
      <c r="F8" s="2"/>
      <c r="G8"/>
      <c r="H8"/>
    </row>
    <row r="9" spans="1:10" ht="25.5" customHeight="1" x14ac:dyDescent="0.2">
      <c r="A9" s="22" t="s">
        <v>5</v>
      </c>
      <c r="B9" s="23" t="s">
        <v>3</v>
      </c>
      <c r="C9" s="42" t="s">
        <v>2</v>
      </c>
      <c r="D9" s="23" t="s">
        <v>4</v>
      </c>
      <c r="E9" s="24" t="s">
        <v>1</v>
      </c>
      <c r="F9" s="23" t="s">
        <v>6</v>
      </c>
      <c r="G9" s="23" t="s">
        <v>7</v>
      </c>
      <c r="H9" s="23" t="s">
        <v>40</v>
      </c>
      <c r="I9"/>
    </row>
    <row r="10" spans="1:10" x14ac:dyDescent="0.2">
      <c r="A10" s="8">
        <v>41743</v>
      </c>
      <c r="B10" s="28">
        <v>647</v>
      </c>
      <c r="C10" s="27">
        <v>100187</v>
      </c>
      <c r="D10" s="4">
        <v>46.59</v>
      </c>
      <c r="E10" s="6">
        <v>1.3089999999999999</v>
      </c>
      <c r="F10" s="3">
        <v>60.99</v>
      </c>
      <c r="G10" s="4">
        <f t="shared" ref="G10:G41" si="0">D10*100/B10</f>
        <v>7.2009273570324579</v>
      </c>
      <c r="H10"/>
      <c r="I10"/>
    </row>
    <row r="11" spans="1:10" x14ac:dyDescent="0.2">
      <c r="A11" s="8">
        <v>41757</v>
      </c>
      <c r="B11" s="28">
        <v>840.7</v>
      </c>
      <c r="C11" s="27">
        <v>101028</v>
      </c>
      <c r="D11" s="4">
        <v>58</v>
      </c>
      <c r="E11" s="6">
        <v>1.349</v>
      </c>
      <c r="F11" s="3">
        <v>78.239999999999995</v>
      </c>
      <c r="G11" s="4">
        <f t="shared" si="0"/>
        <v>6.899012727488997</v>
      </c>
      <c r="H11"/>
      <c r="I11"/>
    </row>
    <row r="12" spans="1:10" x14ac:dyDescent="0.2">
      <c r="A12" s="8">
        <v>41766</v>
      </c>
      <c r="B12" s="28">
        <v>624.6</v>
      </c>
      <c r="C12" s="27">
        <v>101652</v>
      </c>
      <c r="D12" s="4">
        <v>44</v>
      </c>
      <c r="E12" s="6">
        <v>1.339</v>
      </c>
      <c r="F12" s="3">
        <v>58.92</v>
      </c>
      <c r="G12" s="4">
        <f t="shared" si="0"/>
        <v>7.0445084854306756</v>
      </c>
      <c r="H12" s="1" t="s">
        <v>37</v>
      </c>
      <c r="I12"/>
    </row>
    <row r="13" spans="1:10" x14ac:dyDescent="0.2">
      <c r="A13" s="8">
        <v>41772</v>
      </c>
      <c r="B13" s="28">
        <v>448.9</v>
      </c>
      <c r="C13" s="27">
        <v>102101</v>
      </c>
      <c r="D13" s="4">
        <v>32</v>
      </c>
      <c r="E13" s="6">
        <v>1.319</v>
      </c>
      <c r="F13" s="3">
        <v>42.207999999999998</v>
      </c>
      <c r="G13" s="4">
        <f t="shared" si="0"/>
        <v>7.1285364223657837</v>
      </c>
      <c r="H13" s="1" t="s">
        <v>37</v>
      </c>
      <c r="I13"/>
    </row>
    <row r="14" spans="1:10" x14ac:dyDescent="0.2">
      <c r="A14" s="8">
        <v>41778</v>
      </c>
      <c r="B14" s="28">
        <v>485.2</v>
      </c>
      <c r="C14" s="27">
        <v>102587</v>
      </c>
      <c r="D14" s="4">
        <v>34</v>
      </c>
      <c r="E14" s="6">
        <v>1.319</v>
      </c>
      <c r="F14" s="3">
        <v>44.85</v>
      </c>
      <c r="G14" s="4">
        <f t="shared" si="0"/>
        <v>7.0074196207749386</v>
      </c>
      <c r="H14" s="1" t="s">
        <v>37</v>
      </c>
      <c r="I14"/>
    </row>
    <row r="15" spans="1:10" x14ac:dyDescent="0.2">
      <c r="A15" s="8">
        <v>41808</v>
      </c>
      <c r="B15" s="28">
        <v>740.2</v>
      </c>
      <c r="C15" s="27">
        <v>103327</v>
      </c>
      <c r="D15" s="4">
        <v>52.34</v>
      </c>
      <c r="E15" s="6">
        <v>1.389</v>
      </c>
      <c r="F15" s="3">
        <v>72.7</v>
      </c>
      <c r="G15" s="4">
        <f t="shared" si="0"/>
        <v>7.0710618751688727</v>
      </c>
      <c r="H15" s="1" t="s">
        <v>37</v>
      </c>
      <c r="I15"/>
    </row>
    <row r="16" spans="1:10" x14ac:dyDescent="0.2">
      <c r="A16" s="8">
        <v>41816</v>
      </c>
      <c r="B16" s="28">
        <v>945.6</v>
      </c>
      <c r="C16" s="27">
        <v>104272</v>
      </c>
      <c r="D16" s="4">
        <v>69.41</v>
      </c>
      <c r="E16" s="6">
        <v>1.3749904912836768</v>
      </c>
      <c r="F16" s="3">
        <v>95.438090000000003</v>
      </c>
      <c r="G16" s="4">
        <f t="shared" si="0"/>
        <v>7.3403130287648048</v>
      </c>
      <c r="H16" s="1" t="s">
        <v>37</v>
      </c>
      <c r="I16"/>
    </row>
    <row r="17" spans="1:9" x14ac:dyDescent="0.2">
      <c r="A17" s="8">
        <v>41821</v>
      </c>
      <c r="B17" s="28">
        <v>356.3</v>
      </c>
      <c r="C17" s="27">
        <v>104629</v>
      </c>
      <c r="D17" s="4">
        <v>24.3</v>
      </c>
      <c r="E17" s="6">
        <v>1.359</v>
      </c>
      <c r="F17" s="3">
        <v>33.023699999999998</v>
      </c>
      <c r="G17" s="4">
        <f t="shared" si="0"/>
        <v>6.8200954252034798</v>
      </c>
      <c r="H17" s="1" t="s">
        <v>37</v>
      </c>
      <c r="I17"/>
    </row>
    <row r="18" spans="1:9" x14ac:dyDescent="0.2">
      <c r="A18" s="8">
        <v>41847</v>
      </c>
      <c r="B18" s="28">
        <v>582.20000000000005</v>
      </c>
      <c r="C18" s="27">
        <v>105211</v>
      </c>
      <c r="D18" s="4">
        <v>42</v>
      </c>
      <c r="E18" s="6">
        <v>1.349</v>
      </c>
      <c r="F18" s="3">
        <v>56.658000000000001</v>
      </c>
      <c r="G18" s="4">
        <f t="shared" si="0"/>
        <v>7.2140158021298522</v>
      </c>
      <c r="H18" s="1" t="s">
        <v>37</v>
      </c>
      <c r="I18"/>
    </row>
    <row r="19" spans="1:9" x14ac:dyDescent="0.2">
      <c r="A19" s="8">
        <v>41852</v>
      </c>
      <c r="B19" s="28">
        <v>560</v>
      </c>
      <c r="C19" s="27">
        <v>105771</v>
      </c>
      <c r="D19" s="4">
        <v>38.24</v>
      </c>
      <c r="E19" s="6">
        <v>1.339</v>
      </c>
      <c r="F19" s="3">
        <v>51.2</v>
      </c>
      <c r="G19" s="4">
        <f t="shared" si="0"/>
        <v>6.8285714285714283</v>
      </c>
      <c r="H19" s="1" t="s">
        <v>37</v>
      </c>
      <c r="I19"/>
    </row>
    <row r="20" spans="1:9" x14ac:dyDescent="0.2">
      <c r="A20" s="8">
        <v>41858</v>
      </c>
      <c r="B20" s="28">
        <v>413.5</v>
      </c>
      <c r="C20" s="27">
        <v>106185</v>
      </c>
      <c r="D20" s="4">
        <v>29.09</v>
      </c>
      <c r="E20" s="6">
        <v>1.2889999999999999</v>
      </c>
      <c r="F20" s="3">
        <v>37.5</v>
      </c>
      <c r="G20" s="4">
        <f t="shared" si="0"/>
        <v>7.0350665054413541</v>
      </c>
      <c r="H20" s="1" t="s">
        <v>37</v>
      </c>
      <c r="I20"/>
    </row>
    <row r="21" spans="1:9" x14ac:dyDescent="0.2">
      <c r="A21" s="8">
        <v>41869</v>
      </c>
      <c r="B21" s="28">
        <v>543.9</v>
      </c>
      <c r="C21" s="27">
        <v>106733</v>
      </c>
      <c r="D21" s="4">
        <v>37.79</v>
      </c>
      <c r="E21" s="6">
        <v>1.2889999999999999</v>
      </c>
      <c r="F21" s="3">
        <v>50</v>
      </c>
      <c r="G21" s="4">
        <f t="shared" si="0"/>
        <v>6.947968376539805</v>
      </c>
      <c r="H21" s="1" t="s">
        <v>37</v>
      </c>
      <c r="I21"/>
    </row>
    <row r="22" spans="1:9" x14ac:dyDescent="0.2">
      <c r="A22" s="8">
        <v>41885</v>
      </c>
      <c r="B22" s="28">
        <v>782.8</v>
      </c>
      <c r="C22" s="27">
        <v>107515</v>
      </c>
      <c r="D22" s="4">
        <v>53.82</v>
      </c>
      <c r="E22" s="6">
        <v>1.2989999999999999</v>
      </c>
      <c r="F22" s="3">
        <v>69.91</v>
      </c>
      <c r="G22" s="4">
        <f t="shared" si="0"/>
        <v>6.8753193663771084</v>
      </c>
      <c r="H22" s="1" t="s">
        <v>37</v>
      </c>
      <c r="I22" s="7"/>
    </row>
    <row r="23" spans="1:9" x14ac:dyDescent="0.2">
      <c r="A23" s="8">
        <v>41894</v>
      </c>
      <c r="B23" s="28">
        <v>823.4</v>
      </c>
      <c r="C23" s="27">
        <v>108339</v>
      </c>
      <c r="D23" s="4">
        <v>55.09</v>
      </c>
      <c r="E23" s="6">
        <v>1.349</v>
      </c>
      <c r="F23" s="3">
        <v>74.316410000000005</v>
      </c>
      <c r="G23" s="4">
        <f t="shared" si="0"/>
        <v>6.6905513723585139</v>
      </c>
      <c r="H23" s="1" t="s">
        <v>37</v>
      </c>
      <c r="I23" s="7"/>
    </row>
    <row r="24" spans="1:9" x14ac:dyDescent="0.2">
      <c r="A24" s="8">
        <v>41906</v>
      </c>
      <c r="B24" s="28">
        <v>714</v>
      </c>
      <c r="C24" s="27">
        <v>109053</v>
      </c>
      <c r="D24" s="4">
        <v>47.43</v>
      </c>
      <c r="E24" s="6">
        <v>1.339</v>
      </c>
      <c r="F24" s="3">
        <v>63.51</v>
      </c>
      <c r="G24" s="4">
        <f t="shared" si="0"/>
        <v>6.6428571428571432</v>
      </c>
      <c r="H24" s="1" t="s">
        <v>37</v>
      </c>
      <c r="I24" s="7"/>
    </row>
    <row r="25" spans="1:9" x14ac:dyDescent="0.2">
      <c r="A25" s="8">
        <v>41919</v>
      </c>
      <c r="B25" s="28">
        <v>783.9</v>
      </c>
      <c r="C25" s="27">
        <v>109837</v>
      </c>
      <c r="D25" s="4">
        <v>52.05</v>
      </c>
      <c r="E25" s="6">
        <v>1.2989999999999999</v>
      </c>
      <c r="F25" s="3">
        <v>67.61</v>
      </c>
      <c r="G25" s="4">
        <f t="shared" si="0"/>
        <v>6.6398775353999238</v>
      </c>
      <c r="H25" s="1" t="s">
        <v>37</v>
      </c>
      <c r="I25" s="7"/>
    </row>
    <row r="26" spans="1:9" x14ac:dyDescent="0.2">
      <c r="A26" s="8">
        <v>41925</v>
      </c>
      <c r="B26" s="28">
        <v>445.6</v>
      </c>
      <c r="C26" s="27">
        <v>110283</v>
      </c>
      <c r="D26" s="4">
        <v>30</v>
      </c>
      <c r="E26" s="6">
        <v>1.2989999999999999</v>
      </c>
      <c r="F26" s="3">
        <v>38.97</v>
      </c>
      <c r="G26" s="4">
        <f t="shared" si="0"/>
        <v>6.7324955116696588</v>
      </c>
      <c r="H26" s="1" t="s">
        <v>37</v>
      </c>
      <c r="I26" s="7"/>
    </row>
    <row r="27" spans="1:9" x14ac:dyDescent="0.2">
      <c r="A27" s="8">
        <v>41928</v>
      </c>
      <c r="B27" s="28">
        <v>269.7</v>
      </c>
      <c r="C27" s="27">
        <v>110552</v>
      </c>
      <c r="D27" s="4">
        <v>17.36</v>
      </c>
      <c r="E27" s="6">
        <v>1.2889999999999999</v>
      </c>
      <c r="F27" s="3">
        <v>22.38</v>
      </c>
      <c r="G27" s="4">
        <f t="shared" si="0"/>
        <v>6.4367816091954024</v>
      </c>
      <c r="H27" s="1" t="s">
        <v>37</v>
      </c>
      <c r="I27" s="7"/>
    </row>
    <row r="28" spans="1:9" x14ac:dyDescent="0.2">
      <c r="A28" s="8">
        <v>41934</v>
      </c>
      <c r="B28" s="28">
        <v>386.8</v>
      </c>
      <c r="C28" s="27">
        <v>110939</v>
      </c>
      <c r="D28" s="4">
        <v>26.56</v>
      </c>
      <c r="E28" s="6">
        <v>1.2789999999999999</v>
      </c>
      <c r="F28" s="3">
        <v>33.97</v>
      </c>
      <c r="G28" s="4">
        <f t="shared" si="0"/>
        <v>6.8665977249224399</v>
      </c>
      <c r="H28" s="1" t="s">
        <v>37</v>
      </c>
      <c r="I28" s="7"/>
    </row>
    <row r="29" spans="1:9" x14ac:dyDescent="0.2">
      <c r="A29" s="8">
        <v>41941</v>
      </c>
      <c r="B29" s="28">
        <v>544</v>
      </c>
      <c r="C29" s="27">
        <v>111483</v>
      </c>
      <c r="D29" s="4">
        <v>37.25</v>
      </c>
      <c r="E29" s="6">
        <v>1.2689999999999999</v>
      </c>
      <c r="F29" s="3">
        <v>47.27</v>
      </c>
      <c r="G29" s="4">
        <f t="shared" si="0"/>
        <v>6.8474264705882355</v>
      </c>
      <c r="H29" s="1" t="s">
        <v>37</v>
      </c>
      <c r="I29" s="7"/>
    </row>
    <row r="30" spans="1:9" x14ac:dyDescent="0.2">
      <c r="A30" s="8">
        <v>41948</v>
      </c>
      <c r="B30" s="28">
        <v>531.4</v>
      </c>
      <c r="C30" s="27">
        <v>112015</v>
      </c>
      <c r="D30" s="4">
        <v>34.04</v>
      </c>
      <c r="E30" s="6">
        <v>1.2589999999999999</v>
      </c>
      <c r="F30" s="3">
        <f>D30*E30</f>
        <v>42.856359999999995</v>
      </c>
      <c r="G30" s="4">
        <f t="shared" si="0"/>
        <v>6.405720737674069</v>
      </c>
      <c r="H30"/>
      <c r="I30" s="7"/>
    </row>
    <row r="31" spans="1:9" x14ac:dyDescent="0.2">
      <c r="A31" s="8">
        <v>41951</v>
      </c>
      <c r="B31" s="28">
        <v>252.8</v>
      </c>
      <c r="C31" s="27">
        <v>112268</v>
      </c>
      <c r="D31" s="4">
        <v>17</v>
      </c>
      <c r="E31" s="6">
        <v>1.2490000000000001</v>
      </c>
      <c r="F31" s="3">
        <v>21.233000000000001</v>
      </c>
      <c r="G31" s="4">
        <f t="shared" si="0"/>
        <v>6.7246835443037973</v>
      </c>
      <c r="H31"/>
      <c r="I31" s="7"/>
    </row>
    <row r="32" spans="1:9" x14ac:dyDescent="0.2">
      <c r="A32" s="8">
        <v>41956</v>
      </c>
      <c r="B32" s="28">
        <v>404.8</v>
      </c>
      <c r="C32" s="27">
        <v>112672</v>
      </c>
      <c r="D32" s="4">
        <v>27.39</v>
      </c>
      <c r="E32" s="6">
        <v>1.2490000000000001</v>
      </c>
      <c r="F32" s="3">
        <v>34.21</v>
      </c>
      <c r="G32" s="4">
        <f t="shared" si="0"/>
        <v>6.7663043478260869</v>
      </c>
      <c r="H32"/>
      <c r="I32" s="7"/>
    </row>
    <row r="33" spans="1:9" x14ac:dyDescent="0.2">
      <c r="A33" s="8">
        <v>41966</v>
      </c>
      <c r="B33" s="28">
        <v>724.2</v>
      </c>
      <c r="C33" s="27">
        <v>113397</v>
      </c>
      <c r="D33" s="4">
        <v>50</v>
      </c>
      <c r="E33" s="6">
        <v>1.2689999999999999</v>
      </c>
      <c r="F33" s="3">
        <v>63.449999999999996</v>
      </c>
      <c r="G33" s="4">
        <f t="shared" si="0"/>
        <v>6.9041701187517255</v>
      </c>
      <c r="H33"/>
      <c r="I33" s="7"/>
    </row>
    <row r="34" spans="1:9" x14ac:dyDescent="0.2">
      <c r="A34" s="8">
        <v>41972</v>
      </c>
      <c r="B34" s="28">
        <v>574.29999999999995</v>
      </c>
      <c r="C34" s="27">
        <v>113972</v>
      </c>
      <c r="D34" s="4">
        <v>40</v>
      </c>
      <c r="E34" s="6">
        <v>1.2390000000000001</v>
      </c>
      <c r="F34" s="3">
        <v>49.56</v>
      </c>
      <c r="G34" s="4">
        <f t="shared" si="0"/>
        <v>6.9650008706251096</v>
      </c>
      <c r="H34"/>
      <c r="I34" s="7"/>
    </row>
    <row r="35" spans="1:9" x14ac:dyDescent="0.2">
      <c r="A35" s="8">
        <v>41982</v>
      </c>
      <c r="B35" s="28">
        <v>779.1</v>
      </c>
      <c r="C35" s="27">
        <v>114751</v>
      </c>
      <c r="D35" s="4">
        <v>53.7</v>
      </c>
      <c r="E35" s="6">
        <v>1.179</v>
      </c>
      <c r="F35" s="3">
        <v>63.31</v>
      </c>
      <c r="G35" s="4">
        <f t="shared" si="0"/>
        <v>6.8925683480939544</v>
      </c>
      <c r="H35" s="1" t="s">
        <v>43</v>
      </c>
      <c r="I35"/>
    </row>
    <row r="36" spans="1:9" x14ac:dyDescent="0.2">
      <c r="A36" s="8">
        <v>41990</v>
      </c>
      <c r="B36" s="28">
        <v>748.3</v>
      </c>
      <c r="C36" s="27">
        <v>115500</v>
      </c>
      <c r="D36" s="4">
        <v>52</v>
      </c>
      <c r="E36" s="6">
        <v>1.1990000000000001</v>
      </c>
      <c r="F36" s="3">
        <v>62.348000000000006</v>
      </c>
      <c r="G36" s="4">
        <f t="shared" si="0"/>
        <v>6.9490845917412809</v>
      </c>
      <c r="H36" s="1" t="s">
        <v>43</v>
      </c>
      <c r="I36"/>
    </row>
    <row r="37" spans="1:9" x14ac:dyDescent="0.2">
      <c r="A37" s="8">
        <v>41995</v>
      </c>
      <c r="B37" s="28">
        <v>353.2</v>
      </c>
      <c r="C37" s="27">
        <v>115853</v>
      </c>
      <c r="D37" s="4">
        <v>26</v>
      </c>
      <c r="E37" s="6">
        <v>1.159</v>
      </c>
      <c r="F37" s="3">
        <v>30.134</v>
      </c>
      <c r="G37" s="4">
        <f t="shared" si="0"/>
        <v>7.3612684031710085</v>
      </c>
      <c r="H37" s="1" t="s">
        <v>43</v>
      </c>
      <c r="I37"/>
    </row>
    <row r="38" spans="1:9" x14ac:dyDescent="0.2">
      <c r="A38" s="8">
        <v>42006</v>
      </c>
      <c r="B38" s="28">
        <v>628.79999999999995</v>
      </c>
      <c r="C38" s="27">
        <v>116482</v>
      </c>
      <c r="D38" s="4">
        <v>47.5</v>
      </c>
      <c r="E38" s="6">
        <v>1.149</v>
      </c>
      <c r="F38" s="3">
        <v>54.577500000000001</v>
      </c>
      <c r="G38" s="4">
        <f t="shared" si="0"/>
        <v>7.5540712468193387</v>
      </c>
      <c r="H38" s="1" t="s">
        <v>43</v>
      </c>
      <c r="I38"/>
    </row>
    <row r="39" spans="1:9" x14ac:dyDescent="0.2">
      <c r="A39" s="8">
        <v>42016</v>
      </c>
      <c r="B39" s="28">
        <v>614.4</v>
      </c>
      <c r="C39" s="27">
        <v>117096</v>
      </c>
      <c r="D39" s="4">
        <v>44.7</v>
      </c>
      <c r="E39" s="6">
        <v>1.129</v>
      </c>
      <c r="F39" s="3">
        <v>50.466300000000004</v>
      </c>
      <c r="G39" s="4">
        <f t="shared" si="0"/>
        <v>7.275390625</v>
      </c>
      <c r="H39" s="1" t="s">
        <v>43</v>
      </c>
      <c r="I39"/>
    </row>
    <row r="40" spans="1:9" x14ac:dyDescent="0.2">
      <c r="A40" s="8">
        <v>42021</v>
      </c>
      <c r="B40" s="28">
        <v>450.6</v>
      </c>
      <c r="C40" s="27">
        <v>117547</v>
      </c>
      <c r="D40" s="4">
        <v>31</v>
      </c>
      <c r="E40" s="6">
        <v>1.0589999999999999</v>
      </c>
      <c r="F40" s="3">
        <v>32.829000000000001</v>
      </c>
      <c r="G40" s="4">
        <f t="shared" si="0"/>
        <v>6.8797159343098091</v>
      </c>
      <c r="H40" s="1" t="s">
        <v>43</v>
      </c>
      <c r="I40"/>
    </row>
    <row r="41" spans="1:9" x14ac:dyDescent="0.2">
      <c r="A41" s="8">
        <v>42032</v>
      </c>
      <c r="B41" s="28">
        <v>844.6</v>
      </c>
      <c r="C41" s="27">
        <v>118391</v>
      </c>
      <c r="D41" s="4">
        <v>58.92</v>
      </c>
      <c r="E41" s="6">
        <v>1.079</v>
      </c>
      <c r="F41" s="3">
        <v>63.574680000000001</v>
      </c>
      <c r="G41" s="4">
        <f t="shared" si="0"/>
        <v>6.9760833530665405</v>
      </c>
      <c r="H41" s="1" t="s">
        <v>43</v>
      </c>
      <c r="I41"/>
    </row>
    <row r="42" spans="1:9" x14ac:dyDescent="0.2">
      <c r="A42" s="8">
        <v>42041</v>
      </c>
      <c r="B42" s="28">
        <v>826.4</v>
      </c>
      <c r="C42" s="27">
        <v>119228</v>
      </c>
      <c r="D42" s="4">
        <v>57.33</v>
      </c>
      <c r="E42" s="6">
        <v>1.149</v>
      </c>
      <c r="F42" s="3">
        <v>65.87</v>
      </c>
      <c r="G42" s="4">
        <f t="shared" ref="G42:G78" si="1">D42*100/B42</f>
        <v>6.9373184898354312</v>
      </c>
      <c r="H42" s="1" t="s">
        <v>43</v>
      </c>
      <c r="I42"/>
    </row>
    <row r="43" spans="1:9" x14ac:dyDescent="0.2">
      <c r="A43" s="8">
        <v>42051</v>
      </c>
      <c r="B43" s="28">
        <v>805.5</v>
      </c>
      <c r="C43" s="27">
        <v>120023</v>
      </c>
      <c r="D43" s="4">
        <v>57</v>
      </c>
      <c r="E43" s="6">
        <v>1.2090000000000001</v>
      </c>
      <c r="F43" s="3">
        <v>68.913000000000011</v>
      </c>
      <c r="G43" s="4">
        <f t="shared" si="1"/>
        <v>7.0763500931098697</v>
      </c>
      <c r="H43" s="1" t="s">
        <v>43</v>
      </c>
      <c r="I43"/>
    </row>
    <row r="44" spans="1:9" x14ac:dyDescent="0.2">
      <c r="A44" s="8">
        <v>42060</v>
      </c>
      <c r="B44" s="28">
        <v>676.6</v>
      </c>
      <c r="C44" s="27">
        <v>120700</v>
      </c>
      <c r="D44" s="4">
        <v>48.3</v>
      </c>
      <c r="E44" s="6">
        <v>1.1890000000000001</v>
      </c>
      <c r="F44" s="3">
        <v>57.43</v>
      </c>
      <c r="G44" s="4">
        <f t="shared" si="1"/>
        <v>7.1386343482116459</v>
      </c>
      <c r="H44" s="1" t="s">
        <v>43</v>
      </c>
      <c r="I44"/>
    </row>
    <row r="45" spans="1:9" x14ac:dyDescent="0.2">
      <c r="A45" s="8">
        <v>42067</v>
      </c>
      <c r="B45" s="28">
        <v>738.2</v>
      </c>
      <c r="C45" s="27">
        <v>121438</v>
      </c>
      <c r="D45" s="4">
        <v>53.5</v>
      </c>
      <c r="E45" s="6">
        <v>1.179</v>
      </c>
      <c r="F45" s="3">
        <v>63.076500000000003</v>
      </c>
      <c r="G45" s="4">
        <f t="shared" si="1"/>
        <v>7.2473584394473036</v>
      </c>
      <c r="H45" s="1" t="s">
        <v>43</v>
      </c>
      <c r="I45"/>
    </row>
    <row r="46" spans="1:9" x14ac:dyDescent="0.2">
      <c r="A46" s="8">
        <v>42078</v>
      </c>
      <c r="B46" s="28">
        <v>817.9</v>
      </c>
      <c r="C46" s="27">
        <v>122256</v>
      </c>
      <c r="D46" s="4">
        <v>58</v>
      </c>
      <c r="E46" s="6">
        <v>1.1990000000000001</v>
      </c>
      <c r="F46" s="3">
        <v>69.542000000000002</v>
      </c>
      <c r="G46" s="4">
        <f t="shared" si="1"/>
        <v>7.0913314586135225</v>
      </c>
      <c r="H46" s="1" t="s">
        <v>43</v>
      </c>
      <c r="I46"/>
    </row>
    <row r="47" spans="1:9" x14ac:dyDescent="0.2">
      <c r="A47" s="8">
        <v>42101</v>
      </c>
      <c r="B47" s="28">
        <v>777</v>
      </c>
      <c r="C47" s="27">
        <v>123033</v>
      </c>
      <c r="D47" s="4">
        <v>54</v>
      </c>
      <c r="E47" s="6">
        <v>1.2190000000000001</v>
      </c>
      <c r="F47" s="3">
        <v>65.826000000000008</v>
      </c>
      <c r="G47" s="4">
        <f t="shared" si="1"/>
        <v>6.9498069498069501</v>
      </c>
      <c r="H47" s="1" t="s">
        <v>43</v>
      </c>
      <c r="I47"/>
    </row>
    <row r="48" spans="1:9" x14ac:dyDescent="0.2">
      <c r="A48" s="8">
        <v>42102</v>
      </c>
      <c r="B48" s="28">
        <v>205.5</v>
      </c>
      <c r="C48" s="27">
        <v>123239</v>
      </c>
      <c r="D48" s="4">
        <v>12.94</v>
      </c>
      <c r="E48" s="6">
        <v>1.159</v>
      </c>
      <c r="F48" s="3">
        <v>14.99746</v>
      </c>
      <c r="G48" s="4">
        <f t="shared" si="1"/>
        <v>6.2968369829683697</v>
      </c>
      <c r="H48"/>
      <c r="I48"/>
    </row>
    <row r="49" spans="1:9" x14ac:dyDescent="0.2">
      <c r="A49" s="8">
        <v>42115</v>
      </c>
      <c r="B49" s="28">
        <v>871.1</v>
      </c>
      <c r="C49" s="27">
        <v>124110</v>
      </c>
      <c r="D49" s="4">
        <v>60.56</v>
      </c>
      <c r="E49" s="6">
        <v>1.2290000000000001</v>
      </c>
      <c r="F49" s="3">
        <v>74.428240000000002</v>
      </c>
      <c r="G49" s="4">
        <f t="shared" si="1"/>
        <v>6.9521294914475948</v>
      </c>
      <c r="H49"/>
      <c r="I49"/>
    </row>
    <row r="50" spans="1:9" x14ac:dyDescent="0.2">
      <c r="A50" s="8">
        <v>42129</v>
      </c>
      <c r="B50" s="28">
        <f>C50-C49</f>
        <v>1027</v>
      </c>
      <c r="C50" s="27">
        <v>125137</v>
      </c>
      <c r="D50" s="4">
        <f>56+12.28</f>
        <v>68.28</v>
      </c>
      <c r="E50" s="6">
        <f>F50/D50</f>
        <v>1.163884007029877</v>
      </c>
      <c r="F50" s="3">
        <v>79.47</v>
      </c>
      <c r="G50" s="4">
        <f t="shared" si="1"/>
        <v>6.6484907497565722</v>
      </c>
      <c r="H50" s="1" t="s">
        <v>37</v>
      </c>
      <c r="I50"/>
    </row>
    <row r="51" spans="1:9" x14ac:dyDescent="0.2">
      <c r="A51" s="8">
        <v>42149</v>
      </c>
      <c r="B51" s="28">
        <v>554.79999999999995</v>
      </c>
      <c r="C51" s="27">
        <v>125692</v>
      </c>
      <c r="D51" s="4">
        <v>38.200000000000003</v>
      </c>
      <c r="E51" s="6">
        <v>1.1990000000000001</v>
      </c>
      <c r="F51" s="3">
        <v>45.801800000000007</v>
      </c>
      <c r="G51" s="4">
        <f t="shared" si="1"/>
        <v>6.8853640951694315</v>
      </c>
      <c r="H51" s="1" t="s">
        <v>37</v>
      </c>
      <c r="I51"/>
    </row>
    <row r="52" spans="1:9" x14ac:dyDescent="0.2">
      <c r="A52" s="8">
        <v>42153</v>
      </c>
      <c r="B52" s="28">
        <v>434.2</v>
      </c>
      <c r="C52" s="27">
        <v>126126</v>
      </c>
      <c r="D52" s="4">
        <v>29</v>
      </c>
      <c r="E52" s="6">
        <v>1.119</v>
      </c>
      <c r="F52" s="3">
        <v>32.451000000000001</v>
      </c>
      <c r="G52" s="4">
        <f t="shared" si="1"/>
        <v>6.6789497927222481</v>
      </c>
      <c r="H52" s="1" t="s">
        <v>37</v>
      </c>
      <c r="I52"/>
    </row>
    <row r="53" spans="1:9" x14ac:dyDescent="0.2">
      <c r="A53" s="8">
        <v>42166</v>
      </c>
      <c r="B53" s="28">
        <v>455.1</v>
      </c>
      <c r="C53" s="27">
        <v>126581</v>
      </c>
      <c r="D53" s="4">
        <v>30.5</v>
      </c>
      <c r="E53" s="6">
        <v>1.179</v>
      </c>
      <c r="F53" s="3">
        <v>35.959499999999998</v>
      </c>
      <c r="G53" s="4">
        <f t="shared" si="1"/>
        <v>6.701823774994506</v>
      </c>
      <c r="H53" s="1" t="s">
        <v>37</v>
      </c>
      <c r="I53"/>
    </row>
    <row r="54" spans="1:9" x14ac:dyDescent="0.2">
      <c r="A54" s="8">
        <v>42173</v>
      </c>
      <c r="B54" s="28">
        <v>459.7</v>
      </c>
      <c r="C54" s="27">
        <v>127041</v>
      </c>
      <c r="D54" s="4">
        <v>31.38</v>
      </c>
      <c r="E54" s="6">
        <v>1.179</v>
      </c>
      <c r="F54" s="3">
        <f t="shared" ref="F54:F61" si="2">D54*E54</f>
        <v>36.997019999999999</v>
      </c>
      <c r="G54" s="4">
        <f t="shared" si="1"/>
        <v>6.8261909941266046</v>
      </c>
      <c r="H54" s="1" t="s">
        <v>37</v>
      </c>
      <c r="I54"/>
    </row>
    <row r="55" spans="1:9" x14ac:dyDescent="0.2">
      <c r="A55" s="8">
        <v>42185</v>
      </c>
      <c r="B55" s="28">
        <v>593.20000000000005</v>
      </c>
      <c r="C55" s="27">
        <v>127634</v>
      </c>
      <c r="D55" s="4">
        <v>40.9</v>
      </c>
      <c r="E55" s="6">
        <v>1.179</v>
      </c>
      <c r="F55" s="3">
        <f t="shared" si="2"/>
        <v>48.2211</v>
      </c>
      <c r="G55" s="4">
        <f t="shared" si="1"/>
        <v>6.8948078219824671</v>
      </c>
      <c r="H55" s="1" t="s">
        <v>37</v>
      </c>
      <c r="I55"/>
    </row>
    <row r="56" spans="1:9" x14ac:dyDescent="0.2">
      <c r="A56" s="8">
        <v>42194</v>
      </c>
      <c r="B56" s="28">
        <v>695.8</v>
      </c>
      <c r="C56" s="27">
        <v>128330</v>
      </c>
      <c r="D56" s="4">
        <v>48.88</v>
      </c>
      <c r="E56" s="6">
        <v>1.1189</v>
      </c>
      <c r="F56" s="3">
        <f t="shared" si="2"/>
        <v>54.691832000000005</v>
      </c>
      <c r="G56" s="4">
        <f t="shared" si="1"/>
        <v>7.0250071859729815</v>
      </c>
      <c r="H56" s="1" t="s">
        <v>37</v>
      </c>
      <c r="I56"/>
    </row>
    <row r="57" spans="1:9" x14ac:dyDescent="0.2">
      <c r="A57" s="8">
        <v>42200</v>
      </c>
      <c r="B57" s="28">
        <v>446.7</v>
      </c>
      <c r="C57" s="27">
        <v>128777</v>
      </c>
      <c r="D57" s="4">
        <f>F57/E57</f>
        <v>29.318377911993093</v>
      </c>
      <c r="E57" s="6">
        <v>1.159</v>
      </c>
      <c r="F57" s="3">
        <v>33.979999999999997</v>
      </c>
      <c r="G57" s="4">
        <f t="shared" si="1"/>
        <v>6.5633261499872608</v>
      </c>
      <c r="H57" s="1" t="s">
        <v>37</v>
      </c>
      <c r="I57"/>
    </row>
    <row r="58" spans="1:9" x14ac:dyDescent="0.2">
      <c r="A58" s="8">
        <v>42205</v>
      </c>
      <c r="B58" s="28">
        <v>464.9</v>
      </c>
      <c r="C58" s="27">
        <v>129242</v>
      </c>
      <c r="D58" s="4">
        <v>31.41</v>
      </c>
      <c r="E58" s="6">
        <v>1.149</v>
      </c>
      <c r="F58" s="3">
        <f t="shared" si="2"/>
        <v>36.090090000000004</v>
      </c>
      <c r="G58" s="4">
        <f t="shared" si="1"/>
        <v>6.7562916756291678</v>
      </c>
      <c r="H58" s="1" t="s">
        <v>37</v>
      </c>
      <c r="I58"/>
    </row>
    <row r="59" spans="1:9" x14ac:dyDescent="0.2">
      <c r="A59" s="8">
        <v>42212</v>
      </c>
      <c r="B59" s="28">
        <v>623.9</v>
      </c>
      <c r="C59" s="27">
        <v>129866</v>
      </c>
      <c r="D59" s="4">
        <v>41</v>
      </c>
      <c r="E59" s="6">
        <v>1.139</v>
      </c>
      <c r="F59" s="3">
        <f t="shared" si="2"/>
        <v>46.698999999999998</v>
      </c>
      <c r="G59" s="4">
        <f t="shared" si="1"/>
        <v>6.571565956082706</v>
      </c>
      <c r="H59" s="1" t="s">
        <v>37</v>
      </c>
      <c r="I59"/>
    </row>
    <row r="60" spans="1:9" x14ac:dyDescent="0.2">
      <c r="A60" s="8">
        <v>42216</v>
      </c>
      <c r="B60" s="28">
        <v>444.6</v>
      </c>
      <c r="C60" s="27">
        <v>130311</v>
      </c>
      <c r="D60" s="4">
        <v>26.1</v>
      </c>
      <c r="E60" s="6">
        <v>1.12911877394636</v>
      </c>
      <c r="F60" s="3">
        <v>29.47</v>
      </c>
      <c r="G60" s="4">
        <f t="shared" si="1"/>
        <v>5.8704453441295543</v>
      </c>
      <c r="H60" s="1" t="s">
        <v>37</v>
      </c>
      <c r="I60"/>
    </row>
    <row r="61" spans="1:9" x14ac:dyDescent="0.2">
      <c r="A61" s="8">
        <v>42252</v>
      </c>
      <c r="B61" s="28">
        <v>801.1</v>
      </c>
      <c r="C61" s="27">
        <v>131112</v>
      </c>
      <c r="D61" s="4">
        <v>56</v>
      </c>
      <c r="E61" s="6">
        <v>1.149</v>
      </c>
      <c r="F61" s="3">
        <f t="shared" si="2"/>
        <v>64.343999999999994</v>
      </c>
      <c r="G61" s="4">
        <f t="shared" si="1"/>
        <v>6.9903882162027209</v>
      </c>
      <c r="H61" s="1" t="s">
        <v>37</v>
      </c>
      <c r="I61"/>
    </row>
    <row r="62" spans="1:9" x14ac:dyDescent="0.2">
      <c r="A62" s="8">
        <v>42267</v>
      </c>
      <c r="B62" s="28">
        <v>1090.2</v>
      </c>
      <c r="C62" s="27">
        <v>132202</v>
      </c>
      <c r="D62" s="4">
        <v>71.679999999999993</v>
      </c>
      <c r="E62" s="6">
        <f>F62/D62</f>
        <v>1.1362262834821428</v>
      </c>
      <c r="F62" s="3">
        <v>81.444699999999997</v>
      </c>
      <c r="G62" s="4">
        <f t="shared" si="1"/>
        <v>6.5749403779123083</v>
      </c>
      <c r="H62" s="1" t="s">
        <v>37</v>
      </c>
      <c r="I62"/>
    </row>
    <row r="63" spans="1:9" x14ac:dyDescent="0.2">
      <c r="A63" s="8">
        <v>42278</v>
      </c>
      <c r="B63" s="28">
        <v>842.1</v>
      </c>
      <c r="C63" s="27">
        <v>133044</v>
      </c>
      <c r="D63" s="4">
        <v>56.1</v>
      </c>
      <c r="E63" s="6">
        <v>1.089</v>
      </c>
      <c r="F63" s="3">
        <v>61.09</v>
      </c>
      <c r="G63" s="4">
        <f t="shared" si="1"/>
        <v>6.6619166369789813</v>
      </c>
      <c r="H63" s="1" t="s">
        <v>37</v>
      </c>
      <c r="I63"/>
    </row>
    <row r="64" spans="1:9" x14ac:dyDescent="0.2">
      <c r="A64" s="8">
        <v>42286</v>
      </c>
      <c r="B64" s="28">
        <v>691.4</v>
      </c>
      <c r="C64" s="27">
        <v>133736</v>
      </c>
      <c r="D64" s="4">
        <v>45.91</v>
      </c>
      <c r="E64" s="6">
        <v>1.089</v>
      </c>
      <c r="F64" s="3">
        <v>50</v>
      </c>
      <c r="G64" s="4">
        <f t="shared" si="1"/>
        <v>6.6401504194388199</v>
      </c>
      <c r="H64" s="1" t="s">
        <v>37</v>
      </c>
      <c r="I64"/>
    </row>
    <row r="65" spans="1:9" x14ac:dyDescent="0.2">
      <c r="A65" s="8">
        <v>42296</v>
      </c>
      <c r="B65" s="28">
        <v>688.3</v>
      </c>
      <c r="C65" s="27">
        <v>134424</v>
      </c>
      <c r="D65" s="4">
        <v>47.66</v>
      </c>
      <c r="E65" s="6">
        <v>1.089</v>
      </c>
      <c r="F65" s="3">
        <v>51.9</v>
      </c>
      <c r="G65" s="4">
        <f t="shared" si="1"/>
        <v>6.9243062618044462</v>
      </c>
      <c r="H65" s="1" t="s">
        <v>37</v>
      </c>
      <c r="I65"/>
    </row>
    <row r="66" spans="1:9" x14ac:dyDescent="0.2">
      <c r="A66" s="8">
        <v>42301</v>
      </c>
      <c r="B66" s="28">
        <v>474.9</v>
      </c>
      <c r="C66" s="27">
        <v>134899</v>
      </c>
      <c r="D66" s="4">
        <v>30.97</v>
      </c>
      <c r="E66" s="6">
        <v>1.079</v>
      </c>
      <c r="F66" s="3">
        <f>D66*E66</f>
        <v>33.416629999999998</v>
      </c>
      <c r="G66" s="4">
        <f t="shared" si="1"/>
        <v>6.5213729206148665</v>
      </c>
      <c r="H66" s="1" t="s">
        <v>37</v>
      </c>
      <c r="I66"/>
    </row>
    <row r="67" spans="1:9" x14ac:dyDescent="0.2">
      <c r="A67" s="8">
        <v>42306</v>
      </c>
      <c r="B67" s="28">
        <v>404.5</v>
      </c>
      <c r="C67" s="27">
        <v>135303</v>
      </c>
      <c r="D67" s="4">
        <v>28.09</v>
      </c>
      <c r="E67" s="6">
        <v>1.0489999999999999</v>
      </c>
      <c r="F67" s="3">
        <v>28.09</v>
      </c>
      <c r="G67" s="4">
        <f t="shared" si="1"/>
        <v>6.9443757725587147</v>
      </c>
      <c r="H67" s="1" t="s">
        <v>37</v>
      </c>
      <c r="I67"/>
    </row>
    <row r="68" spans="1:9" x14ac:dyDescent="0.2">
      <c r="A68" s="8">
        <v>42314</v>
      </c>
      <c r="B68" s="28">
        <v>541.5</v>
      </c>
      <c r="C68" s="27">
        <v>135845</v>
      </c>
      <c r="D68" s="4">
        <v>36.950000000000003</v>
      </c>
      <c r="E68" s="6">
        <v>1.069</v>
      </c>
      <c r="F68" s="3">
        <v>39.5</v>
      </c>
      <c r="G68" s="4">
        <f t="shared" si="1"/>
        <v>6.8236380424746086</v>
      </c>
      <c r="H68" s="1" t="s">
        <v>37</v>
      </c>
      <c r="I68"/>
    </row>
    <row r="69" spans="1:9" x14ac:dyDescent="0.2">
      <c r="A69" s="8">
        <v>42321</v>
      </c>
      <c r="B69" s="28">
        <v>621.5</v>
      </c>
      <c r="C69" s="27">
        <v>136467</v>
      </c>
      <c r="D69" s="4">
        <v>42.79</v>
      </c>
      <c r="E69" s="6">
        <v>1.089</v>
      </c>
      <c r="F69" s="3">
        <v>46.6</v>
      </c>
      <c r="G69" s="4">
        <f t="shared" si="1"/>
        <v>6.884955752212389</v>
      </c>
      <c r="H69" s="1" t="s">
        <v>37</v>
      </c>
      <c r="I69"/>
    </row>
    <row r="70" spans="1:9" x14ac:dyDescent="0.2">
      <c r="A70" s="8">
        <v>42333</v>
      </c>
      <c r="B70" s="28">
        <v>786.6</v>
      </c>
      <c r="C70" s="27">
        <v>137253</v>
      </c>
      <c r="D70" s="4">
        <v>54.17</v>
      </c>
      <c r="E70" s="6">
        <v>1.099</v>
      </c>
      <c r="F70" s="3">
        <v>59.53</v>
      </c>
      <c r="G70" s="4">
        <f t="shared" si="1"/>
        <v>6.8866005593694375</v>
      </c>
      <c r="H70" s="1" t="s">
        <v>37</v>
      </c>
      <c r="I70"/>
    </row>
    <row r="71" spans="1:9" x14ac:dyDescent="0.2">
      <c r="A71" s="8">
        <v>42341</v>
      </c>
      <c r="B71" s="28">
        <v>672</v>
      </c>
      <c r="C71" s="27">
        <v>137925</v>
      </c>
      <c r="D71" s="4">
        <v>46.01</v>
      </c>
      <c r="E71" s="6">
        <v>1.079</v>
      </c>
      <c r="F71" s="3">
        <v>49.64</v>
      </c>
      <c r="G71" s="4">
        <f t="shared" si="1"/>
        <v>6.8467261904761907</v>
      </c>
      <c r="H71" s="1" t="s">
        <v>43</v>
      </c>
      <c r="I71"/>
    </row>
    <row r="72" spans="1:9" x14ac:dyDescent="0.2">
      <c r="A72" s="8">
        <v>42345</v>
      </c>
      <c r="B72" s="28">
        <v>768</v>
      </c>
      <c r="C72" s="27">
        <v>138693</v>
      </c>
      <c r="D72" s="4">
        <f>F72/E72</f>
        <v>53.248347497639287</v>
      </c>
      <c r="E72" s="6">
        <v>1.0589999999999999</v>
      </c>
      <c r="F72" s="3">
        <v>56.39</v>
      </c>
      <c r="G72" s="4">
        <f t="shared" si="1"/>
        <v>6.933378580421782</v>
      </c>
      <c r="H72" s="1" t="s">
        <v>43</v>
      </c>
      <c r="I72"/>
    </row>
    <row r="73" spans="1:9" x14ac:dyDescent="0.2">
      <c r="A73" s="8">
        <v>42394</v>
      </c>
      <c r="B73" s="28">
        <v>498.5</v>
      </c>
      <c r="C73" s="27">
        <v>139192</v>
      </c>
      <c r="D73" s="4">
        <v>35.72</v>
      </c>
      <c r="E73" s="6">
        <v>0.89900000000000002</v>
      </c>
      <c r="F73" s="3">
        <v>32.11</v>
      </c>
      <c r="G73" s="4">
        <f t="shared" si="1"/>
        <v>7.1654964894684054</v>
      </c>
      <c r="H73" s="1" t="s">
        <v>43</v>
      </c>
      <c r="I73"/>
    </row>
    <row r="74" spans="1:9" x14ac:dyDescent="0.2">
      <c r="A74" s="8">
        <v>42402</v>
      </c>
      <c r="B74" s="28">
        <v>710.4</v>
      </c>
      <c r="C74" s="27">
        <v>139902</v>
      </c>
      <c r="D74" s="4">
        <v>50.85</v>
      </c>
      <c r="E74" s="6">
        <v>0.91900000000000004</v>
      </c>
      <c r="F74" s="3">
        <v>46.73</v>
      </c>
      <c r="G74" s="4">
        <f t="shared" si="1"/>
        <v>7.1579391891891895</v>
      </c>
      <c r="H74" s="1" t="s">
        <v>43</v>
      </c>
      <c r="I74"/>
    </row>
    <row r="75" spans="1:9" x14ac:dyDescent="0.2">
      <c r="A75" s="8">
        <v>42410</v>
      </c>
      <c r="B75" s="28">
        <v>742.7</v>
      </c>
      <c r="C75" s="27">
        <v>140645</v>
      </c>
      <c r="D75" s="4">
        <v>52.34</v>
      </c>
      <c r="E75" s="6">
        <v>0.92900000000000005</v>
      </c>
      <c r="F75" s="3">
        <f>D75*E75</f>
        <v>48.623860000000008</v>
      </c>
      <c r="G75" s="4">
        <f t="shared" si="1"/>
        <v>7.0472599973071226</v>
      </c>
      <c r="H75" s="1" t="s">
        <v>43</v>
      </c>
      <c r="I75"/>
    </row>
    <row r="76" spans="1:9" x14ac:dyDescent="0.2">
      <c r="A76" s="8">
        <v>42419</v>
      </c>
      <c r="B76" s="28">
        <v>789.7</v>
      </c>
      <c r="C76" s="27">
        <v>141435</v>
      </c>
      <c r="D76" s="4">
        <v>55.65</v>
      </c>
      <c r="E76" s="6">
        <v>0.94899999999999995</v>
      </c>
      <c r="F76" s="3">
        <f>D76*E76</f>
        <v>52.811849999999993</v>
      </c>
      <c r="G76" s="4">
        <f t="shared" si="1"/>
        <v>7.0469798657718119</v>
      </c>
      <c r="H76" s="1" t="s">
        <v>43</v>
      </c>
      <c r="I76"/>
    </row>
    <row r="77" spans="1:9" x14ac:dyDescent="0.2">
      <c r="A77" s="8">
        <v>42424</v>
      </c>
      <c r="B77" s="28">
        <v>364</v>
      </c>
      <c r="C77" s="27">
        <v>141799</v>
      </c>
      <c r="D77" s="4">
        <v>27.81</v>
      </c>
      <c r="E77" s="6">
        <v>0.89900000000000002</v>
      </c>
      <c r="F77" s="3">
        <v>25</v>
      </c>
      <c r="G77" s="4">
        <f t="shared" si="1"/>
        <v>7.6401098901098905</v>
      </c>
      <c r="H77" s="1" t="s">
        <v>43</v>
      </c>
      <c r="I77"/>
    </row>
    <row r="78" spans="1:9" x14ac:dyDescent="0.2">
      <c r="A78" s="8">
        <v>42433</v>
      </c>
      <c r="B78" s="28">
        <v>801.8</v>
      </c>
      <c r="C78" s="27">
        <v>142601</v>
      </c>
      <c r="D78" s="4">
        <v>57.09</v>
      </c>
      <c r="E78" s="6">
        <v>0.92900000000000005</v>
      </c>
      <c r="F78" s="3">
        <v>53.04</v>
      </c>
      <c r="G78" s="4">
        <f t="shared" si="1"/>
        <v>7.1202294836617614</v>
      </c>
      <c r="H78" s="1" t="s">
        <v>43</v>
      </c>
      <c r="I78"/>
    </row>
    <row r="79" spans="1:9" x14ac:dyDescent="0.2">
      <c r="A79" s="8">
        <v>42445</v>
      </c>
      <c r="B79" s="28">
        <v>898.4</v>
      </c>
      <c r="C79" s="27">
        <v>143449</v>
      </c>
      <c r="D79" s="4">
        <v>63.282870632672335</v>
      </c>
      <c r="E79" s="6">
        <v>0.99094746134388279</v>
      </c>
      <c r="F79" s="3">
        <v>62.71</v>
      </c>
      <c r="G79" s="4">
        <v>7.043952652790777</v>
      </c>
      <c r="H79" s="1" t="s">
        <v>43</v>
      </c>
      <c r="I79"/>
    </row>
    <row r="80" spans="1:9" x14ac:dyDescent="0.2">
      <c r="A80" s="8">
        <v>42459</v>
      </c>
      <c r="B80" s="28">
        <v>779.8</v>
      </c>
      <c r="C80" s="27">
        <v>144279</v>
      </c>
      <c r="D80" s="4">
        <v>54.93</v>
      </c>
      <c r="E80" s="6">
        <v>1.0089999999999999</v>
      </c>
      <c r="F80" s="3">
        <v>55.42</v>
      </c>
      <c r="G80" s="4">
        <f t="shared" ref="G80:G99" si="3">D80*100/B80</f>
        <v>7.0441138753526547</v>
      </c>
      <c r="H80" s="1" t="s">
        <v>43</v>
      </c>
      <c r="I80"/>
    </row>
    <row r="81" spans="1:9" x14ac:dyDescent="0.2">
      <c r="A81" s="8">
        <v>42468</v>
      </c>
      <c r="B81" s="28">
        <v>758</v>
      </c>
      <c r="C81" s="27">
        <v>145037</v>
      </c>
      <c r="D81" s="4">
        <v>52.42</v>
      </c>
      <c r="E81" s="6">
        <v>0.89800000000000002</v>
      </c>
      <c r="F81" s="3">
        <v>51.84</v>
      </c>
      <c r="G81" s="4">
        <f t="shared" si="3"/>
        <v>6.9155672823218994</v>
      </c>
      <c r="H81" s="1"/>
      <c r="I81"/>
    </row>
    <row r="82" spans="1:9" x14ac:dyDescent="0.2">
      <c r="A82" s="8">
        <v>42475</v>
      </c>
      <c r="B82" s="28">
        <v>601</v>
      </c>
      <c r="C82" s="27">
        <v>145638</v>
      </c>
      <c r="D82" s="4">
        <v>40.840000000000003</v>
      </c>
      <c r="E82" s="6">
        <v>0.97899999999999998</v>
      </c>
      <c r="F82" s="3">
        <v>39.979999999999997</v>
      </c>
      <c r="G82" s="4">
        <f t="shared" si="3"/>
        <v>6.7953410981697182</v>
      </c>
      <c r="H82" s="1"/>
      <c r="I82"/>
    </row>
    <row r="83" spans="1:9" x14ac:dyDescent="0.2">
      <c r="A83" s="8">
        <v>42487</v>
      </c>
      <c r="B83" s="28">
        <v>850.4</v>
      </c>
      <c r="C83" s="27">
        <v>146489</v>
      </c>
      <c r="D83" s="4">
        <v>58.4</v>
      </c>
      <c r="E83" s="6">
        <v>0.999</v>
      </c>
      <c r="F83" s="3">
        <v>58.34</v>
      </c>
      <c r="G83" s="4">
        <f t="shared" si="3"/>
        <v>6.8673565380997177</v>
      </c>
      <c r="H83" s="1"/>
      <c r="I83"/>
    </row>
    <row r="84" spans="1:9" x14ac:dyDescent="0.2">
      <c r="A84" s="8">
        <v>42500</v>
      </c>
      <c r="B84" s="28">
        <v>854.3</v>
      </c>
      <c r="C84" s="27">
        <v>147343</v>
      </c>
      <c r="D84" s="4">
        <v>58.8</v>
      </c>
      <c r="E84" s="6">
        <v>0.999</v>
      </c>
      <c r="F84" s="3">
        <v>58.741199999999999</v>
      </c>
      <c r="G84" s="4">
        <f t="shared" si="3"/>
        <v>6.8828280463537403</v>
      </c>
      <c r="H84" s="1" t="s">
        <v>37</v>
      </c>
      <c r="I84"/>
    </row>
    <row r="85" spans="1:9" x14ac:dyDescent="0.2">
      <c r="A85" s="8">
        <v>42510</v>
      </c>
      <c r="B85" s="28">
        <v>844.5</v>
      </c>
      <c r="C85" s="27">
        <v>148187</v>
      </c>
      <c r="D85" s="4">
        <v>58.32</v>
      </c>
      <c r="E85" s="6">
        <v>1.0289999999999999</v>
      </c>
      <c r="F85" s="3">
        <v>60.01</v>
      </c>
      <c r="G85" s="4">
        <f t="shared" si="3"/>
        <v>6.9058614564831258</v>
      </c>
      <c r="H85" s="1" t="s">
        <v>37</v>
      </c>
      <c r="I85"/>
    </row>
    <row r="86" spans="1:9" x14ac:dyDescent="0.2">
      <c r="A86" s="8">
        <v>42521</v>
      </c>
      <c r="B86" s="28">
        <v>759.5</v>
      </c>
      <c r="C86" s="27">
        <v>148947</v>
      </c>
      <c r="D86" s="4">
        <v>52.93</v>
      </c>
      <c r="E86" s="6">
        <v>1.119</v>
      </c>
      <c r="F86" s="3">
        <v>59.23</v>
      </c>
      <c r="G86" s="4">
        <f t="shared" si="3"/>
        <v>6.9690585911784071</v>
      </c>
      <c r="H86" s="1" t="s">
        <v>37</v>
      </c>
      <c r="I86"/>
    </row>
    <row r="87" spans="1:9" x14ac:dyDescent="0.2">
      <c r="A87" s="8">
        <v>42534</v>
      </c>
      <c r="B87" s="28">
        <v>856</v>
      </c>
      <c r="C87" s="27">
        <v>149803</v>
      </c>
      <c r="D87" s="4">
        <v>58.63</v>
      </c>
      <c r="E87" s="6">
        <v>1.079</v>
      </c>
      <c r="F87" s="3">
        <v>63.26</v>
      </c>
      <c r="G87" s="4">
        <f t="shared" si="3"/>
        <v>6.8492990654205608</v>
      </c>
      <c r="H87" s="1" t="s">
        <v>37</v>
      </c>
      <c r="I87"/>
    </row>
    <row r="88" spans="1:9" x14ac:dyDescent="0.2">
      <c r="A88" s="8">
        <v>42561</v>
      </c>
      <c r="B88" s="28">
        <f>C88-C87</f>
        <v>2287</v>
      </c>
      <c r="C88" s="27">
        <v>152090</v>
      </c>
      <c r="D88" s="4">
        <f>21.46+57.86+21.5+52.27</f>
        <v>153.09</v>
      </c>
      <c r="E88" s="6">
        <f>F88/D88</f>
        <v>1.1382846691488666</v>
      </c>
      <c r="F88" s="3">
        <f>30+57.86+30+56.4</f>
        <v>174.26</v>
      </c>
      <c r="G88" s="4">
        <f t="shared" si="3"/>
        <v>6.6939221687800616</v>
      </c>
      <c r="H88" s="1" t="s">
        <v>37</v>
      </c>
      <c r="I88"/>
    </row>
    <row r="89" spans="1:9" x14ac:dyDescent="0.2">
      <c r="A89" s="8">
        <v>42566</v>
      </c>
      <c r="B89" s="28">
        <v>734.2</v>
      </c>
      <c r="C89" s="27">
        <v>152824</v>
      </c>
      <c r="D89" s="4">
        <v>54.65</v>
      </c>
      <c r="E89" s="6">
        <v>1.0189999999999999</v>
      </c>
      <c r="F89" s="3">
        <v>54.18</v>
      </c>
      <c r="G89" s="4">
        <f t="shared" si="3"/>
        <v>7.4434758921274851</v>
      </c>
      <c r="H89" s="1" t="s">
        <v>37</v>
      </c>
      <c r="I89"/>
    </row>
    <row r="90" spans="1:9" x14ac:dyDescent="0.2">
      <c r="A90" s="8">
        <v>42576</v>
      </c>
      <c r="B90" s="28">
        <v>787.3</v>
      </c>
      <c r="C90" s="27">
        <v>153611</v>
      </c>
      <c r="D90" s="4">
        <v>51</v>
      </c>
      <c r="E90" s="6">
        <v>1.0489999999999999</v>
      </c>
      <c r="F90" s="3">
        <f>D90*E90</f>
        <v>53.498999999999995</v>
      </c>
      <c r="G90" s="4">
        <f t="shared" si="3"/>
        <v>6.4778356407976636</v>
      </c>
      <c r="H90" s="1" t="s">
        <v>37</v>
      </c>
      <c r="I90"/>
    </row>
    <row r="91" spans="1:9" x14ac:dyDescent="0.2">
      <c r="A91" s="8">
        <v>42580</v>
      </c>
      <c r="B91" s="28">
        <v>431.4</v>
      </c>
      <c r="C91" s="27">
        <v>154043</v>
      </c>
      <c r="D91" s="4">
        <v>27.42</v>
      </c>
      <c r="E91" s="6">
        <v>1.0289999999999999</v>
      </c>
      <c r="F91" s="3">
        <v>28.22</v>
      </c>
      <c r="G91" s="4">
        <f t="shared" si="3"/>
        <v>6.3560500695410296</v>
      </c>
      <c r="H91" s="1" t="s">
        <v>37</v>
      </c>
      <c r="I91"/>
    </row>
    <row r="92" spans="1:9" x14ac:dyDescent="0.2">
      <c r="A92" s="8">
        <v>42586</v>
      </c>
      <c r="B92" s="28">
        <v>452.5</v>
      </c>
      <c r="C92" s="27">
        <v>154495</v>
      </c>
      <c r="D92" s="4">
        <v>30.03</v>
      </c>
      <c r="E92" s="6">
        <v>0.999</v>
      </c>
      <c r="F92" s="3">
        <v>30</v>
      </c>
      <c r="G92" s="4">
        <f t="shared" si="3"/>
        <v>6.6364640883977897</v>
      </c>
      <c r="H92" s="1" t="s">
        <v>37</v>
      </c>
      <c r="I92"/>
    </row>
    <row r="93" spans="1:9" x14ac:dyDescent="0.2">
      <c r="A93" s="8">
        <v>42592</v>
      </c>
      <c r="B93" s="28">
        <v>464.3</v>
      </c>
      <c r="C93" s="27">
        <v>154960</v>
      </c>
      <c r="D93" s="4">
        <v>30.04</v>
      </c>
      <c r="E93" s="6">
        <v>0.999</v>
      </c>
      <c r="F93" s="3">
        <v>30.01</v>
      </c>
      <c r="G93" s="4">
        <f t="shared" si="3"/>
        <v>6.4699547706224418</v>
      </c>
      <c r="H93" s="1" t="s">
        <v>37</v>
      </c>
      <c r="I93"/>
    </row>
    <row r="94" spans="1:9" x14ac:dyDescent="0.2">
      <c r="A94" s="8">
        <v>42601</v>
      </c>
      <c r="B94" s="28">
        <v>778.2</v>
      </c>
      <c r="C94" s="27">
        <v>155738</v>
      </c>
      <c r="D94" s="4">
        <v>49.86</v>
      </c>
      <c r="E94" s="6">
        <v>1.0389999999999999</v>
      </c>
      <c r="F94" s="3">
        <v>51.8</v>
      </c>
      <c r="G94" s="4">
        <f t="shared" si="3"/>
        <v>6.4070932922127986</v>
      </c>
      <c r="H94" s="1" t="s">
        <v>37</v>
      </c>
      <c r="I94"/>
    </row>
    <row r="95" spans="1:9" x14ac:dyDescent="0.2">
      <c r="A95" s="8">
        <v>42608</v>
      </c>
      <c r="B95" s="28">
        <v>502.1</v>
      </c>
      <c r="C95" s="27">
        <v>156240</v>
      </c>
      <c r="D95" s="4">
        <v>33.71</v>
      </c>
      <c r="E95" s="6">
        <v>1.0389999999999999</v>
      </c>
      <c r="F95" s="3">
        <v>35.020000000000003</v>
      </c>
      <c r="G95" s="4">
        <f t="shared" si="3"/>
        <v>6.7138020314678348</v>
      </c>
      <c r="H95" s="1" t="s">
        <v>37</v>
      </c>
      <c r="I95"/>
    </row>
    <row r="96" spans="1:9" x14ac:dyDescent="0.2">
      <c r="A96" s="8">
        <v>42629</v>
      </c>
      <c r="B96" s="28">
        <v>843.8</v>
      </c>
      <c r="C96" s="27">
        <v>157084</v>
      </c>
      <c r="D96" s="4">
        <v>55.52</v>
      </c>
      <c r="E96" s="6">
        <v>1.0389999999999999</v>
      </c>
      <c r="F96" s="3">
        <v>57.69</v>
      </c>
      <c r="G96" s="4">
        <f t="shared" si="3"/>
        <v>6.5797582365489458</v>
      </c>
      <c r="H96" s="1" t="s">
        <v>37</v>
      </c>
      <c r="I96"/>
    </row>
    <row r="97" spans="1:9" x14ac:dyDescent="0.2">
      <c r="A97" s="8">
        <v>42647</v>
      </c>
      <c r="B97" s="28">
        <v>884.7</v>
      </c>
      <c r="C97" s="27">
        <v>157969</v>
      </c>
      <c r="D97" s="4">
        <v>57.8</v>
      </c>
      <c r="E97" s="6">
        <v>1.079</v>
      </c>
      <c r="F97" s="3">
        <v>62.366199999999992</v>
      </c>
      <c r="G97" s="4">
        <f t="shared" si="3"/>
        <v>6.5332881202667563</v>
      </c>
      <c r="H97" s="1" t="s">
        <v>37</v>
      </c>
      <c r="I97"/>
    </row>
    <row r="98" spans="1:9" x14ac:dyDescent="0.2">
      <c r="A98" s="8">
        <v>42656</v>
      </c>
      <c r="B98" s="28">
        <v>841.9</v>
      </c>
      <c r="C98" s="27">
        <v>157711</v>
      </c>
      <c r="D98" s="4">
        <v>56.9</v>
      </c>
      <c r="E98" s="6">
        <v>1.109</v>
      </c>
      <c r="F98" s="3">
        <f>Spritkosten[[#This Row],[getankte Liter]]*Spritkosten[[#This Row],[Preis]]</f>
        <v>63.1021</v>
      </c>
      <c r="G98" s="4">
        <f t="shared" si="3"/>
        <v>6.758522389832522</v>
      </c>
      <c r="H98" s="1" t="s">
        <v>37</v>
      </c>
      <c r="I98"/>
    </row>
    <row r="99" spans="1:9" x14ac:dyDescent="0.2">
      <c r="A99" s="8">
        <v>42663</v>
      </c>
      <c r="B99" s="28">
        <v>568.70000000000005</v>
      </c>
      <c r="C99" s="27">
        <v>158279</v>
      </c>
      <c r="D99" s="4">
        <v>38.64</v>
      </c>
      <c r="E99" s="6">
        <v>1.099</v>
      </c>
      <c r="F99" s="3">
        <v>42.47</v>
      </c>
      <c r="G99" s="4">
        <f t="shared" si="3"/>
        <v>6.7944434675575867</v>
      </c>
      <c r="H99" s="1" t="s">
        <v>37</v>
      </c>
      <c r="I99"/>
    </row>
    <row r="100" spans="1:9" x14ac:dyDescent="0.2">
      <c r="A100" s="8">
        <v>42669</v>
      </c>
      <c r="B100" s="28">
        <v>432.2</v>
      </c>
      <c r="C100" s="27">
        <v>159812</v>
      </c>
      <c r="D100" s="4">
        <v>28.36</v>
      </c>
      <c r="E100" s="6">
        <v>1.099</v>
      </c>
      <c r="F100" s="3">
        <v>31.17</v>
      </c>
      <c r="G100" s="4">
        <f t="shared" ref="G100" si="4">D100*100/B100</f>
        <v>6.5617769551133733</v>
      </c>
      <c r="H100" s="1" t="s">
        <v>37</v>
      </c>
      <c r="I100"/>
    </row>
    <row r="101" spans="1:9" x14ac:dyDescent="0.2">
      <c r="A101" s="8">
        <v>42677</v>
      </c>
      <c r="B101" s="28">
        <v>648.4</v>
      </c>
      <c r="C101" s="27">
        <v>160460</v>
      </c>
      <c r="D101" s="4">
        <v>42.95</v>
      </c>
      <c r="E101" s="6">
        <v>1.099</v>
      </c>
      <c r="F101" s="3">
        <v>47.2</v>
      </c>
      <c r="G101" s="4">
        <f t="shared" ref="G101:G102" si="5">D101*100/B101</f>
        <v>6.6239975323874152</v>
      </c>
      <c r="H101" s="1" t="s">
        <v>37</v>
      </c>
      <c r="I101"/>
    </row>
    <row r="102" spans="1:9" x14ac:dyDescent="0.2">
      <c r="A102" s="8">
        <v>42685</v>
      </c>
      <c r="B102" s="28">
        <v>655.9</v>
      </c>
      <c r="C102" s="27">
        <v>161116</v>
      </c>
      <c r="D102" s="4">
        <v>44.04</v>
      </c>
      <c r="E102" s="6">
        <v>1.089</v>
      </c>
      <c r="F102" s="3">
        <v>47.96</v>
      </c>
      <c r="G102" s="4">
        <f t="shared" si="5"/>
        <v>6.7144381765513037</v>
      </c>
      <c r="H102" s="1" t="s">
        <v>43</v>
      </c>
    </row>
    <row r="103" spans="1:9" x14ac:dyDescent="0.2">
      <c r="A103" s="8">
        <v>42695</v>
      </c>
      <c r="B103" s="28">
        <v>679.8</v>
      </c>
      <c r="C103" s="27">
        <v>161796</v>
      </c>
      <c r="D103" s="4">
        <v>44.96</v>
      </c>
      <c r="E103" s="6">
        <v>1.089</v>
      </c>
      <c r="F103" s="3">
        <v>48.96</v>
      </c>
      <c r="G103" s="4">
        <f t="shared" ref="G103" si="6">D103*100/B103</f>
        <v>6.6137099146807889</v>
      </c>
      <c r="H103" s="1" t="s">
        <v>43</v>
      </c>
    </row>
    <row r="104" spans="1:9" x14ac:dyDescent="0.2">
      <c r="A104" s="8">
        <v>42699</v>
      </c>
      <c r="B104" s="28">
        <v>415</v>
      </c>
      <c r="C104" s="27">
        <v>162211</v>
      </c>
      <c r="D104" s="4">
        <v>25.85</v>
      </c>
      <c r="E104" s="6">
        <v>1.079</v>
      </c>
      <c r="F104" s="3">
        <v>27.89</v>
      </c>
      <c r="G104" s="4">
        <f t="shared" ref="G104" si="7">D104*100/B104</f>
        <v>6.2289156626506026</v>
      </c>
      <c r="H104" s="1" t="s">
        <v>43</v>
      </c>
    </row>
    <row r="105" spans="1:9" x14ac:dyDescent="0.2">
      <c r="A105" s="8">
        <v>42402</v>
      </c>
      <c r="B105" s="28">
        <v>543.79999999999995</v>
      </c>
      <c r="C105" s="27">
        <v>162754</v>
      </c>
      <c r="D105" s="4">
        <v>36.090000000000003</v>
      </c>
      <c r="E105" s="6">
        <v>1.079</v>
      </c>
      <c r="F105" s="3">
        <v>38.94</v>
      </c>
      <c r="G105" s="4">
        <f t="shared" ref="G105" si="8">D105*100/B105</f>
        <v>6.6366311143802879</v>
      </c>
      <c r="H105" s="1" t="s">
        <v>43</v>
      </c>
    </row>
    <row r="106" spans="1:9" x14ac:dyDescent="0.2">
      <c r="A106" s="8">
        <v>42718</v>
      </c>
      <c r="B106" s="28">
        <v>833</v>
      </c>
      <c r="C106" s="27">
        <v>163588</v>
      </c>
      <c r="D106" s="4">
        <v>55.88</v>
      </c>
      <c r="E106" s="6">
        <v>1.159</v>
      </c>
      <c r="F106" s="3">
        <v>64.760000000000005</v>
      </c>
      <c r="G106" s="4">
        <f t="shared" ref="G106" si="9">D106*100/B106</f>
        <v>6.7082833133253299</v>
      </c>
      <c r="H106" s="1" t="s">
        <v>43</v>
      </c>
    </row>
    <row r="107" spans="1:9" x14ac:dyDescent="0.2">
      <c r="A107" s="8">
        <v>42727</v>
      </c>
      <c r="B107" s="28">
        <v>810.3</v>
      </c>
      <c r="C107" s="27">
        <v>164398</v>
      </c>
      <c r="D107" s="4">
        <v>55.73</v>
      </c>
      <c r="E107" s="6">
        <v>1.139</v>
      </c>
      <c r="F107" s="3">
        <v>63.48</v>
      </c>
      <c r="G107" s="4">
        <f t="shared" ref="G107" si="10">D107*100/B107</f>
        <v>6.8776996174256455</v>
      </c>
      <c r="H107" s="1" t="s">
        <v>43</v>
      </c>
    </row>
    <row r="108" spans="1:9" x14ac:dyDescent="0.2">
      <c r="A108" s="8">
        <v>42740</v>
      </c>
      <c r="B108" s="28">
        <v>837</v>
      </c>
      <c r="C108" s="27">
        <v>165235</v>
      </c>
      <c r="D108" s="4">
        <v>58.01</v>
      </c>
      <c r="E108" s="6">
        <v>1.159</v>
      </c>
      <c r="F108" s="3">
        <v>67.23</v>
      </c>
      <c r="G108" s="4">
        <f t="shared" ref="G108" si="11">D108*100/B108</f>
        <v>6.9307048984468338</v>
      </c>
      <c r="H108" s="1" t="s">
        <v>43</v>
      </c>
    </row>
    <row r="109" spans="1:9" x14ac:dyDescent="0.2">
      <c r="A109" s="8">
        <v>42748</v>
      </c>
      <c r="B109" s="28">
        <v>630.6</v>
      </c>
      <c r="C109" s="27">
        <v>165866</v>
      </c>
      <c r="D109" s="4">
        <v>43.85</v>
      </c>
      <c r="E109" s="6">
        <v>1.109</v>
      </c>
      <c r="F109" s="3">
        <v>48.63</v>
      </c>
      <c r="G109" s="4">
        <f t="shared" ref="G109:G110" si="12">D109*100/B109</f>
        <v>6.9536948937519822</v>
      </c>
      <c r="H109" s="1" t="s">
        <v>43</v>
      </c>
    </row>
    <row r="110" spans="1:9" x14ac:dyDescent="0.2">
      <c r="A110" s="8">
        <v>42758</v>
      </c>
      <c r="B110" s="28">
        <v>874.3</v>
      </c>
      <c r="C110" s="27">
        <v>166740</v>
      </c>
      <c r="D110" s="4">
        <v>59.2</v>
      </c>
      <c r="E110" s="6">
        <v>1.159</v>
      </c>
      <c r="F110" s="3">
        <v>68.612800000000007</v>
      </c>
      <c r="G110" s="4">
        <f t="shared" si="12"/>
        <v>6.7711311906668197</v>
      </c>
      <c r="H110" s="7" t="s">
        <v>43</v>
      </c>
    </row>
    <row r="111" spans="1:9" x14ac:dyDescent="0.2">
      <c r="A111" s="8">
        <v>42769</v>
      </c>
      <c r="B111" s="28">
        <v>732</v>
      </c>
      <c r="C111" s="27">
        <v>167472</v>
      </c>
      <c r="D111" s="4">
        <v>50.04</v>
      </c>
      <c r="E111" s="6">
        <v>1.139</v>
      </c>
      <c r="F111" s="3">
        <v>57</v>
      </c>
      <c r="G111" s="4">
        <f t="shared" ref="G111" si="13">D111*100/B111</f>
        <v>6.8360655737704921</v>
      </c>
      <c r="H111" s="7" t="s">
        <v>43</v>
      </c>
    </row>
    <row r="112" spans="1:9" x14ac:dyDescent="0.2">
      <c r="A112" s="8">
        <v>42776</v>
      </c>
      <c r="B112" s="28">
        <v>579</v>
      </c>
      <c r="C112" s="27">
        <v>168051</v>
      </c>
      <c r="D112" s="4">
        <v>39.72</v>
      </c>
      <c r="E112" s="6">
        <v>1.109</v>
      </c>
      <c r="F112" s="3">
        <v>44.05</v>
      </c>
      <c r="G112" s="4">
        <f t="shared" ref="G112" si="14">D112*100/B112</f>
        <v>6.8601036269430056</v>
      </c>
      <c r="H112" s="7" t="s">
        <v>43</v>
      </c>
    </row>
    <row r="113" spans="1:9" x14ac:dyDescent="0.2">
      <c r="A113" s="8">
        <v>42788</v>
      </c>
      <c r="B113" s="28">
        <v>892.5</v>
      </c>
      <c r="C113" s="27">
        <v>168944</v>
      </c>
      <c r="D113" s="4">
        <v>59.55</v>
      </c>
      <c r="E113" s="6">
        <v>1.119</v>
      </c>
      <c r="F113" s="3">
        <v>66.64</v>
      </c>
      <c r="G113" s="4">
        <f t="shared" ref="G113" si="15">D113*100/B113</f>
        <v>6.6722689075630255</v>
      </c>
      <c r="H113" s="7" t="s">
        <v>43</v>
      </c>
      <c r="I113"/>
    </row>
    <row r="114" spans="1:9" x14ac:dyDescent="0.2">
      <c r="A114" s="8">
        <v>42796</v>
      </c>
      <c r="B114" s="28">
        <v>664.5</v>
      </c>
      <c r="C114" s="27">
        <v>169608</v>
      </c>
      <c r="D114" s="4">
        <v>44.64</v>
      </c>
      <c r="E114" s="6">
        <v>1.109</v>
      </c>
      <c r="F114" s="3">
        <v>49.51</v>
      </c>
      <c r="G114" s="4">
        <f t="shared" ref="G114" si="16">D114*100/B114</f>
        <v>6.7178329571106099</v>
      </c>
      <c r="H114" s="7" t="s">
        <v>43</v>
      </c>
      <c r="I114"/>
    </row>
    <row r="115" spans="1:9" x14ac:dyDescent="0.2">
      <c r="A115" s="8">
        <v>42804</v>
      </c>
      <c r="B115" s="28">
        <v>609.20000000000005</v>
      </c>
      <c r="C115" s="27">
        <v>170218</v>
      </c>
      <c r="D115" s="4">
        <v>40.5</v>
      </c>
      <c r="E115" s="6">
        <v>1.089</v>
      </c>
      <c r="F115" s="3">
        <v>45.1</v>
      </c>
      <c r="G115" s="4">
        <f t="shared" ref="G115" si="17">D115*100/B115</f>
        <v>6.6480630334865394</v>
      </c>
      <c r="H115" s="7" t="s">
        <v>43</v>
      </c>
      <c r="I115"/>
    </row>
    <row r="116" spans="1:9" x14ac:dyDescent="0.2">
      <c r="A116" s="8">
        <v>42811</v>
      </c>
      <c r="B116" s="28">
        <v>603.29999999999995</v>
      </c>
      <c r="C116" s="27">
        <v>170821</v>
      </c>
      <c r="D116" s="4">
        <v>38.76</v>
      </c>
      <c r="E116" s="6">
        <v>1.099</v>
      </c>
      <c r="F116" s="3">
        <v>42.6</v>
      </c>
      <c r="G116" s="4">
        <f t="shared" ref="G116" si="18">D116*100/B116</f>
        <v>6.4246643460964696</v>
      </c>
      <c r="H116" s="7" t="s">
        <v>43</v>
      </c>
      <c r="I116"/>
    </row>
    <row r="117" spans="1:9" x14ac:dyDescent="0.2">
      <c r="A117" s="8">
        <v>42822</v>
      </c>
      <c r="B117" s="28">
        <v>704.6</v>
      </c>
      <c r="C117" s="27">
        <v>171526</v>
      </c>
      <c r="D117" s="4">
        <v>46.4</v>
      </c>
      <c r="E117" s="6">
        <v>1.0489999999999999</v>
      </c>
      <c r="F117" s="3">
        <v>48.67</v>
      </c>
      <c r="G117" s="4">
        <f t="shared" ref="G117:G119" si="19">D117*100/B117</f>
        <v>6.5852966221969913</v>
      </c>
      <c r="H117" s="7" t="s">
        <v>43</v>
      </c>
      <c r="I117"/>
    </row>
    <row r="118" spans="1:9" x14ac:dyDescent="0.2">
      <c r="A118" s="8">
        <v>42801</v>
      </c>
      <c r="B118" s="28">
        <v>879.6</v>
      </c>
      <c r="C118" s="27">
        <v>172405</v>
      </c>
      <c r="D118" s="4">
        <v>56.5</v>
      </c>
      <c r="E118" s="6">
        <v>1.099</v>
      </c>
      <c r="F118" s="3">
        <f>Spritkosten[[#This Row],[getankte Liter]]*Spritkosten[[#This Row],[Preis]]</f>
        <v>62.093499999999999</v>
      </c>
      <c r="G118" s="4">
        <f t="shared" si="19"/>
        <v>6.4233742610277398</v>
      </c>
      <c r="H118"/>
    </row>
    <row r="119" spans="1:9" x14ac:dyDescent="0.2">
      <c r="A119" s="8">
        <v>42868</v>
      </c>
      <c r="B119" s="28">
        <v>890.5</v>
      </c>
      <c r="C119" s="27">
        <v>173296</v>
      </c>
      <c r="D119" s="4">
        <v>58.66</v>
      </c>
      <c r="E119" s="6">
        <v>1.089</v>
      </c>
      <c r="F119" s="3">
        <v>63.88</v>
      </c>
      <c r="G119" s="4">
        <f t="shared" si="19"/>
        <v>6.5873104997192584</v>
      </c>
      <c r="H119" t="s">
        <v>37</v>
      </c>
    </row>
    <row r="120" spans="1:9" x14ac:dyDescent="0.2">
      <c r="A120" s="8">
        <v>42878</v>
      </c>
      <c r="B120" s="28">
        <v>800</v>
      </c>
      <c r="C120" s="27">
        <v>174096</v>
      </c>
      <c r="D120" s="4">
        <v>50.44</v>
      </c>
      <c r="E120" s="6">
        <v>1.099</v>
      </c>
      <c r="F120" s="3">
        <v>55.43</v>
      </c>
      <c r="G120" s="4">
        <f t="shared" ref="G120" si="20">D120*100/B120</f>
        <v>6.3049999999999997</v>
      </c>
      <c r="H120" s="7" t="s">
        <v>37</v>
      </c>
    </row>
    <row r="121" spans="1:9" x14ac:dyDescent="0.2">
      <c r="A121" s="8">
        <v>42886</v>
      </c>
      <c r="B121" s="28">
        <v>447.7</v>
      </c>
      <c r="C121" s="27">
        <v>174544</v>
      </c>
      <c r="D121" s="4">
        <v>28.92</v>
      </c>
      <c r="E121" s="6">
        <v>1.099</v>
      </c>
      <c r="F121" s="3">
        <v>31.78</v>
      </c>
      <c r="G121" s="4">
        <f t="shared" ref="G121" si="21">D121*100/B121</f>
        <v>6.459682823319187</v>
      </c>
      <c r="H121" s="7" t="s">
        <v>37</v>
      </c>
    </row>
    <row r="122" spans="1:9" x14ac:dyDescent="0.2">
      <c r="A122" s="8">
        <v>42894</v>
      </c>
      <c r="B122" s="28">
        <v>617.9</v>
      </c>
      <c r="C122" s="27">
        <v>175162</v>
      </c>
      <c r="D122" s="4">
        <v>39.93</v>
      </c>
      <c r="E122" s="6">
        <v>1.089</v>
      </c>
      <c r="F122" s="3">
        <v>43.48</v>
      </c>
      <c r="G122" s="4">
        <f t="shared" ref="G122" si="22">D122*100/B122</f>
        <v>6.4622107137077203</v>
      </c>
      <c r="H122" s="7" t="s">
        <v>37</v>
      </c>
    </row>
    <row r="123" spans="1:9" x14ac:dyDescent="0.2">
      <c r="A123" s="8">
        <v>42906</v>
      </c>
      <c r="B123" s="28">
        <v>916.4</v>
      </c>
      <c r="C123" s="27">
        <v>176078</v>
      </c>
      <c r="D123" s="4">
        <v>59.18</v>
      </c>
      <c r="E123" s="6">
        <v>1.0623521459952687</v>
      </c>
      <c r="F123" s="3">
        <v>62.87</v>
      </c>
      <c r="G123" s="4">
        <v>6.5182827028492696</v>
      </c>
      <c r="H123" s="7" t="s">
        <v>37</v>
      </c>
    </row>
    <row r="124" spans="1:9" x14ac:dyDescent="0.2">
      <c r="A124" s="8">
        <v>42915</v>
      </c>
      <c r="B124" s="28">
        <v>603.4</v>
      </c>
      <c r="C124" s="27">
        <v>176682</v>
      </c>
      <c r="D124" s="4">
        <v>38.9</v>
      </c>
      <c r="E124" s="6">
        <v>1.0289999999999999</v>
      </c>
      <c r="F124" s="3">
        <v>40.03</v>
      </c>
      <c r="G124" s="4">
        <f t="shared" ref="G124" si="23">D124*100/B124</f>
        <v>6.4468014584023869</v>
      </c>
      <c r="H124" s="7" t="s">
        <v>37</v>
      </c>
    </row>
    <row r="125" spans="1:9" x14ac:dyDescent="0.2">
      <c r="A125" s="8">
        <v>42922</v>
      </c>
      <c r="B125" s="28">
        <v>643.79999999999995</v>
      </c>
      <c r="C125" s="27">
        <v>177325</v>
      </c>
      <c r="D125" s="4">
        <v>41.16</v>
      </c>
      <c r="E125" s="6">
        <v>1.0189999999999999</v>
      </c>
      <c r="F125" s="3">
        <v>41.94</v>
      </c>
      <c r="G125" s="4">
        <f t="shared" ref="G125" si="24">D125*100/B125</f>
        <v>6.3932898415657045</v>
      </c>
      <c r="H125" s="7" t="s">
        <v>37</v>
      </c>
    </row>
    <row r="126" spans="1:9" x14ac:dyDescent="0.2">
      <c r="A126" s="8">
        <v>42929</v>
      </c>
      <c r="B126" s="29">
        <v>688.1</v>
      </c>
      <c r="C126" s="27">
        <v>178014</v>
      </c>
      <c r="D126" s="4">
        <v>42</v>
      </c>
      <c r="E126" s="6">
        <v>1.0289999999999999</v>
      </c>
      <c r="F126" s="3">
        <v>43.22</v>
      </c>
      <c r="G126" s="4">
        <f>D126*100/B126</f>
        <v>6.1037639877924716</v>
      </c>
      <c r="H126" s="7" t="s">
        <v>37</v>
      </c>
    </row>
    <row r="127" spans="1:9" x14ac:dyDescent="0.2">
      <c r="A127" s="8">
        <v>42938</v>
      </c>
      <c r="B127" s="29">
        <v>598.4</v>
      </c>
      <c r="C127" s="27">
        <v>178612</v>
      </c>
      <c r="D127" s="4">
        <v>39.4</v>
      </c>
      <c r="E127" s="6">
        <v>1.0489999999999999</v>
      </c>
      <c r="F127" s="3">
        <v>41.33</v>
      </c>
      <c r="G127" s="4">
        <f>D127*100/B127</f>
        <v>6.584224598930482</v>
      </c>
      <c r="H127" s="7" t="s">
        <v>37</v>
      </c>
    </row>
    <row r="128" spans="1:9" x14ac:dyDescent="0.2">
      <c r="A128" s="8">
        <v>42949</v>
      </c>
      <c r="B128" s="29">
        <v>900.4</v>
      </c>
      <c r="C128" s="27">
        <v>179513</v>
      </c>
      <c r="D128" s="4">
        <v>58.78</v>
      </c>
      <c r="E128" s="6">
        <v>1.129</v>
      </c>
      <c r="F128" s="3">
        <v>66.31</v>
      </c>
      <c r="G128" s="4">
        <f t="shared" ref="G128" si="25">D128*100/B128</f>
        <v>6.5282096845846294</v>
      </c>
      <c r="H128" s="7" t="s">
        <v>37</v>
      </c>
    </row>
    <row r="129" spans="1:8" x14ac:dyDescent="0.2">
      <c r="A129" s="8">
        <v>42955</v>
      </c>
      <c r="B129" s="29">
        <v>591.6</v>
      </c>
      <c r="C129" s="27">
        <v>180104</v>
      </c>
      <c r="D129" s="4">
        <v>36</v>
      </c>
      <c r="E129" s="6">
        <v>1.079</v>
      </c>
      <c r="F129" s="3">
        <v>38.840000000000003</v>
      </c>
      <c r="G129" s="4">
        <f t="shared" ref="G129:G134" si="26">D129*100/B129</f>
        <v>6.085192697768762</v>
      </c>
      <c r="H129" s="7" t="s">
        <v>37</v>
      </c>
    </row>
    <row r="130" spans="1:8" x14ac:dyDescent="0.2">
      <c r="A130" s="8">
        <v>42962</v>
      </c>
      <c r="B130" s="29">
        <v>451.5</v>
      </c>
      <c r="C130" s="27">
        <v>180556</v>
      </c>
      <c r="D130" s="4">
        <v>29.01</v>
      </c>
      <c r="E130" s="6">
        <v>1.0589999999999999</v>
      </c>
      <c r="F130" s="3">
        <v>30.72</v>
      </c>
      <c r="G130" s="4">
        <f t="shared" si="26"/>
        <v>6.4252491694352161</v>
      </c>
      <c r="H130" s="7" t="s">
        <v>37</v>
      </c>
    </row>
    <row r="131" spans="1:8" x14ac:dyDescent="0.2">
      <c r="A131" s="8">
        <v>42971</v>
      </c>
      <c r="B131" s="29">
        <v>681.7</v>
      </c>
      <c r="C131" s="27">
        <v>181238</v>
      </c>
      <c r="D131" s="4">
        <v>42.8</v>
      </c>
      <c r="E131" s="6">
        <v>1.0589999999999999</v>
      </c>
      <c r="F131" s="3">
        <v>45.33</v>
      </c>
      <c r="G131" s="4">
        <f t="shared" si="26"/>
        <v>6.2784215930761329</v>
      </c>
      <c r="H131" s="7" t="s">
        <v>37</v>
      </c>
    </row>
    <row r="132" spans="1:8" x14ac:dyDescent="0.2">
      <c r="A132" s="8">
        <v>42979</v>
      </c>
      <c r="B132" s="29">
        <v>777.4</v>
      </c>
      <c r="C132" s="27">
        <v>182015</v>
      </c>
      <c r="D132" s="4">
        <v>47.55</v>
      </c>
      <c r="E132" s="6">
        <v>1.0589999999999999</v>
      </c>
      <c r="F132" s="3">
        <v>50.36</v>
      </c>
      <c r="G132" s="4">
        <f t="shared" si="26"/>
        <v>6.1165423205556984</v>
      </c>
      <c r="H132" s="7" t="s">
        <v>37</v>
      </c>
    </row>
    <row r="133" spans="1:8" x14ac:dyDescent="0.2">
      <c r="A133" s="8">
        <v>42991</v>
      </c>
      <c r="B133" s="29">
        <v>915.5</v>
      </c>
      <c r="C133" s="27">
        <v>182931</v>
      </c>
      <c r="D133" s="4">
        <v>57.777999999999999</v>
      </c>
      <c r="E133" s="6">
        <v>1.159</v>
      </c>
      <c r="F133" s="3">
        <v>66.97</v>
      </c>
      <c r="G133" s="4">
        <f t="shared" si="26"/>
        <v>6.3110868377935558</v>
      </c>
      <c r="H133" s="7" t="s">
        <v>37</v>
      </c>
    </row>
    <row r="134" spans="1:8" x14ac:dyDescent="0.2">
      <c r="A134" s="8">
        <v>43000</v>
      </c>
      <c r="B134" s="29">
        <v>814</v>
      </c>
      <c r="C134" s="27">
        <v>183745</v>
      </c>
      <c r="D134" s="4">
        <v>50.84</v>
      </c>
      <c r="E134" s="6">
        <v>1.099</v>
      </c>
      <c r="F134" s="3">
        <v>55.87</v>
      </c>
      <c r="G134" s="4">
        <f t="shared" si="26"/>
        <v>6.2457002457002453</v>
      </c>
      <c r="H134" s="7" t="s">
        <v>37</v>
      </c>
    </row>
    <row r="135" spans="1:8" x14ac:dyDescent="0.2">
      <c r="A135" s="8">
        <v>43042</v>
      </c>
      <c r="B135" s="29">
        <v>1438.7</v>
      </c>
      <c r="C135" s="27">
        <v>185183</v>
      </c>
      <c r="D135" s="4">
        <v>89.210000000000008</v>
      </c>
      <c r="E135" s="6">
        <v>1.1469566192130924</v>
      </c>
      <c r="F135" s="3">
        <v>102.32</v>
      </c>
      <c r="G135" s="4">
        <f t="shared" ref="G135:G136" si="27">D135*100/B135</f>
        <v>6.2007367762563419</v>
      </c>
      <c r="H135" s="7" t="s">
        <v>37</v>
      </c>
    </row>
    <row r="136" spans="1:8" x14ac:dyDescent="0.2">
      <c r="A136" s="8">
        <v>43049</v>
      </c>
      <c r="B136" s="29">
        <v>538.4</v>
      </c>
      <c r="C136" s="27">
        <v>185722</v>
      </c>
      <c r="D136" s="4">
        <v>33.51</v>
      </c>
      <c r="E136" s="6">
        <v>1.149</v>
      </c>
      <c r="F136" s="3">
        <v>38.5</v>
      </c>
      <c r="G136" s="4">
        <f t="shared" si="27"/>
        <v>6.223997028231798</v>
      </c>
      <c r="H136" t="s">
        <v>43</v>
      </c>
    </row>
    <row r="137" spans="1:8" x14ac:dyDescent="0.2">
      <c r="A137" s="8">
        <v>43055</v>
      </c>
      <c r="B137" s="29">
        <v>319.5</v>
      </c>
      <c r="C137" s="27">
        <v>186041</v>
      </c>
      <c r="D137" s="4">
        <v>20.9</v>
      </c>
      <c r="E137" s="6">
        <v>1.149</v>
      </c>
      <c r="F137" s="3">
        <v>24.01</v>
      </c>
      <c r="G137" s="4">
        <f t="shared" ref="G137" si="28">D137*100/B137</f>
        <v>6.5414710485133023</v>
      </c>
      <c r="H137" s="7" t="s">
        <v>43</v>
      </c>
    </row>
    <row r="138" spans="1:8" x14ac:dyDescent="0.2">
      <c r="A138" s="8">
        <v>43063</v>
      </c>
      <c r="B138" s="29">
        <v>809.9</v>
      </c>
      <c r="C138" s="27">
        <v>186851</v>
      </c>
      <c r="D138" s="4">
        <v>52.68</v>
      </c>
      <c r="E138" s="6">
        <v>1.149</v>
      </c>
      <c r="F138" s="3">
        <v>60.53</v>
      </c>
      <c r="G138" s="4">
        <f t="shared" ref="G138" si="29">D138*100/B138</f>
        <v>6.504506729225831</v>
      </c>
      <c r="H138" s="7" t="s">
        <v>43</v>
      </c>
    </row>
    <row r="139" spans="1:8" x14ac:dyDescent="0.2">
      <c r="A139" s="8">
        <v>43069</v>
      </c>
      <c r="B139" s="29">
        <v>464.7</v>
      </c>
      <c r="C139" s="27">
        <v>187316</v>
      </c>
      <c r="D139" s="4">
        <v>32.19</v>
      </c>
      <c r="E139" s="6">
        <v>1.149</v>
      </c>
      <c r="F139" s="3">
        <v>36.99</v>
      </c>
      <c r="G139" s="4">
        <f t="shared" ref="G139" si="30">D139*100/B139</f>
        <v>6.9270497094899941</v>
      </c>
      <c r="H139" s="7" t="s">
        <v>43</v>
      </c>
    </row>
    <row r="140" spans="1:8" x14ac:dyDescent="0.2">
      <c r="A140" s="8">
        <v>43080</v>
      </c>
      <c r="B140" s="29">
        <v>880.2</v>
      </c>
      <c r="C140" s="27">
        <v>188196</v>
      </c>
      <c r="D140" s="4">
        <v>58.28</v>
      </c>
      <c r="E140" s="6">
        <v>1.1890000000000001</v>
      </c>
      <c r="F140" s="3">
        <v>69.290000000000006</v>
      </c>
      <c r="G140" s="4">
        <f t="shared" ref="G140" si="31">D140*100/B140</f>
        <v>6.6212224494433078</v>
      </c>
      <c r="H140" s="7" t="s">
        <v>43</v>
      </c>
    </row>
    <row r="141" spans="1:8" x14ac:dyDescent="0.2">
      <c r="A141" s="8">
        <v>43089</v>
      </c>
      <c r="B141" s="29">
        <v>813.4</v>
      </c>
      <c r="C141" s="27">
        <v>189010</v>
      </c>
      <c r="D141" s="4">
        <v>54.67</v>
      </c>
      <c r="E141" s="6">
        <v>1.149</v>
      </c>
      <c r="F141" s="3">
        <v>62.82</v>
      </c>
      <c r="G141" s="4">
        <f t="shared" ref="G141" si="32">D141*100/B141</f>
        <v>6.7211703958691915</v>
      </c>
      <c r="H141" s="7" t="s">
        <v>43</v>
      </c>
    </row>
    <row r="142" spans="1:8" x14ac:dyDescent="0.2">
      <c r="A142" s="8">
        <v>43108</v>
      </c>
      <c r="B142" s="29">
        <v>1202.5999999999999</v>
      </c>
      <c r="C142" s="27">
        <v>190212</v>
      </c>
      <c r="D142" s="4">
        <v>79.89</v>
      </c>
      <c r="E142" s="6">
        <v>1.2199274001752409</v>
      </c>
      <c r="F142" s="3">
        <v>97.46</v>
      </c>
      <c r="G142" s="4">
        <f t="shared" ref="G142" si="33">D142*100/B142</f>
        <v>6.6431066023615504</v>
      </c>
      <c r="H142" s="7" t="s">
        <v>43</v>
      </c>
    </row>
    <row r="143" spans="1:8" x14ac:dyDescent="0.2">
      <c r="A143" s="8">
        <v>43112</v>
      </c>
      <c r="B143" s="29">
        <v>404.7</v>
      </c>
      <c r="C143" s="27">
        <v>190617</v>
      </c>
      <c r="D143" s="4">
        <v>25.45</v>
      </c>
      <c r="E143" s="6">
        <v>1.179</v>
      </c>
      <c r="F143" s="3">
        <v>30.01</v>
      </c>
      <c r="G143" s="4">
        <f t="shared" ref="G143:G193" si="34">D143*100/B143</f>
        <v>6.2886088460588088</v>
      </c>
      <c r="H143" s="7" t="s">
        <v>43</v>
      </c>
    </row>
    <row r="144" spans="1:8" x14ac:dyDescent="0.2">
      <c r="A144" s="31">
        <v>43119</v>
      </c>
      <c r="B144" s="36">
        <v>596.1</v>
      </c>
      <c r="C144" s="43">
        <v>191213</v>
      </c>
      <c r="D144" s="37">
        <v>41.58</v>
      </c>
      <c r="E144" s="34">
        <v>1.169</v>
      </c>
      <c r="F144" s="38">
        <v>48.61</v>
      </c>
      <c r="G144" s="4">
        <f t="shared" si="34"/>
        <v>6.9753397081026671</v>
      </c>
      <c r="H144" s="35" t="s">
        <v>43</v>
      </c>
    </row>
    <row r="145" spans="1:8" x14ac:dyDescent="0.2">
      <c r="A145" s="31">
        <v>43131</v>
      </c>
      <c r="B145" s="36">
        <v>839.5</v>
      </c>
      <c r="C145" s="43">
        <v>192053</v>
      </c>
      <c r="D145" s="37">
        <v>55.12</v>
      </c>
      <c r="E145" s="34">
        <v>1.169</v>
      </c>
      <c r="F145" s="38">
        <v>64.44</v>
      </c>
      <c r="G145" s="4">
        <f t="shared" si="34"/>
        <v>6.5658129839189998</v>
      </c>
      <c r="H145" s="35" t="s">
        <v>43</v>
      </c>
    </row>
    <row r="146" spans="1:8" x14ac:dyDescent="0.2">
      <c r="A146" s="31">
        <v>43140</v>
      </c>
      <c r="B146" s="39">
        <v>718.2</v>
      </c>
      <c r="C146" s="43">
        <v>192771</v>
      </c>
      <c r="D146" s="40">
        <v>48.15</v>
      </c>
      <c r="E146" s="41">
        <v>1.159</v>
      </c>
      <c r="F146" s="38">
        <v>88.81</v>
      </c>
      <c r="G146" s="4">
        <f t="shared" si="34"/>
        <v>6.7042606516290721</v>
      </c>
      <c r="H146" s="35" t="s">
        <v>43</v>
      </c>
    </row>
    <row r="147" spans="1:8" x14ac:dyDescent="0.2">
      <c r="A147" s="31">
        <v>43151</v>
      </c>
      <c r="B147" s="39">
        <v>741.1</v>
      </c>
      <c r="C147" s="43">
        <v>193512</v>
      </c>
      <c r="D147" s="40">
        <v>48.86</v>
      </c>
      <c r="E147" s="41">
        <v>1.129</v>
      </c>
      <c r="F147" s="38">
        <v>55.16</v>
      </c>
      <c r="G147" s="4">
        <f t="shared" si="34"/>
        <v>6.5929024423154772</v>
      </c>
      <c r="H147" s="35" t="s">
        <v>43</v>
      </c>
    </row>
    <row r="148" spans="1:8" x14ac:dyDescent="0.2">
      <c r="A148" s="31">
        <v>43155</v>
      </c>
      <c r="B148" s="39">
        <v>386.3</v>
      </c>
      <c r="C148" s="43">
        <v>193899</v>
      </c>
      <c r="D148" s="40">
        <v>25.09</v>
      </c>
      <c r="E148" s="41">
        <v>1.139</v>
      </c>
      <c r="F148" s="38">
        <v>28.58</v>
      </c>
      <c r="G148" s="4">
        <f t="shared" si="34"/>
        <v>6.4949521097592546</v>
      </c>
      <c r="H148" s="35" t="s">
        <v>43</v>
      </c>
    </row>
    <row r="149" spans="1:8" x14ac:dyDescent="0.2">
      <c r="A149" s="31">
        <v>43165</v>
      </c>
      <c r="B149" s="39">
        <v>751.7</v>
      </c>
      <c r="C149" s="43">
        <v>194650</v>
      </c>
      <c r="D149" s="40">
        <v>51.67</v>
      </c>
      <c r="E149" s="41">
        <v>1.139</v>
      </c>
      <c r="F149" s="38">
        <v>58.85</v>
      </c>
      <c r="G149" s="4">
        <f t="shared" si="34"/>
        <v>6.8737528269256352</v>
      </c>
      <c r="H149" s="35" t="s">
        <v>43</v>
      </c>
    </row>
    <row r="150" spans="1:8" x14ac:dyDescent="0.2">
      <c r="A150" s="31">
        <v>43172</v>
      </c>
      <c r="B150" s="39">
        <v>576.29999999999995</v>
      </c>
      <c r="C150" s="43">
        <v>195227</v>
      </c>
      <c r="D150" s="40">
        <v>37.06</v>
      </c>
      <c r="E150" s="41">
        <v>1.139</v>
      </c>
      <c r="F150" s="38">
        <v>42.21</v>
      </c>
      <c r="G150" s="4">
        <f t="shared" si="34"/>
        <v>6.4306784660766967</v>
      </c>
      <c r="H150" s="35" t="s">
        <v>43</v>
      </c>
    </row>
    <row r="151" spans="1:8" x14ac:dyDescent="0.2">
      <c r="A151" s="31">
        <v>43182</v>
      </c>
      <c r="B151" s="39">
        <v>680.9</v>
      </c>
      <c r="C151" s="43">
        <v>195908</v>
      </c>
      <c r="D151" s="40">
        <v>44.94</v>
      </c>
      <c r="E151" s="41">
        <v>1.139</v>
      </c>
      <c r="F151" s="38">
        <v>51.19</v>
      </c>
      <c r="G151" s="4">
        <f t="shared" si="34"/>
        <v>6.6000881186664708</v>
      </c>
      <c r="H151" s="35" t="s">
        <v>43</v>
      </c>
    </row>
    <row r="152" spans="1:8" x14ac:dyDescent="0.2">
      <c r="A152" s="31">
        <v>43193</v>
      </c>
      <c r="B152" s="39">
        <v>581.1</v>
      </c>
      <c r="C152" s="43">
        <v>196489</v>
      </c>
      <c r="D152" s="40">
        <v>38.17</v>
      </c>
      <c r="E152" s="41">
        <v>1.179</v>
      </c>
      <c r="F152" s="38">
        <v>45</v>
      </c>
      <c r="G152" s="4">
        <f t="shared" si="34"/>
        <v>6.5685768370332127</v>
      </c>
      <c r="H152" s="35" t="s">
        <v>43</v>
      </c>
    </row>
    <row r="153" spans="1:8" x14ac:dyDescent="0.2">
      <c r="A153" s="31">
        <v>43200</v>
      </c>
      <c r="B153" s="39">
        <v>874.5</v>
      </c>
      <c r="C153" s="43">
        <v>197363</v>
      </c>
      <c r="D153" s="40">
        <v>56.17</v>
      </c>
      <c r="E153" s="41">
        <v>1.1890000000000001</v>
      </c>
      <c r="F153" s="38">
        <v>66.790000000000006</v>
      </c>
      <c r="G153" s="4">
        <f t="shared" si="34"/>
        <v>6.4230989136649512</v>
      </c>
      <c r="H153" s="35" t="s">
        <v>43</v>
      </c>
    </row>
    <row r="154" spans="1:8" x14ac:dyDescent="0.2">
      <c r="A154" s="31">
        <v>43203</v>
      </c>
      <c r="B154" s="39">
        <v>310</v>
      </c>
      <c r="C154" s="43">
        <v>197673</v>
      </c>
      <c r="D154" s="40">
        <v>18.13</v>
      </c>
      <c r="E154" s="41">
        <v>1.159</v>
      </c>
      <c r="F154" s="38">
        <v>21.01</v>
      </c>
      <c r="G154" s="4">
        <f t="shared" si="34"/>
        <v>5.8483870967741938</v>
      </c>
      <c r="H154" s="35" t="s">
        <v>43</v>
      </c>
    </row>
    <row r="155" spans="1:8" x14ac:dyDescent="0.2">
      <c r="A155" s="31">
        <v>43215</v>
      </c>
      <c r="B155" s="39">
        <v>851.9</v>
      </c>
      <c r="C155" s="43">
        <v>198525</v>
      </c>
      <c r="D155" s="40">
        <v>55.66</v>
      </c>
      <c r="E155" s="41">
        <v>1.1890000000000001</v>
      </c>
      <c r="F155" s="38">
        <v>66.19</v>
      </c>
      <c r="G155" s="4">
        <f t="shared" si="34"/>
        <v>6.5336307078295572</v>
      </c>
      <c r="H155" s="35" t="s">
        <v>43</v>
      </c>
    </row>
    <row r="156" spans="1:8" x14ac:dyDescent="0.2">
      <c r="A156" s="31">
        <v>43243</v>
      </c>
      <c r="B156" s="36">
        <v>456.1</v>
      </c>
      <c r="C156" s="43">
        <v>198981</v>
      </c>
      <c r="D156" s="37">
        <v>29.49</v>
      </c>
      <c r="E156" s="34">
        <v>1.2589999999999999</v>
      </c>
      <c r="F156" s="38">
        <v>37.130000000000003</v>
      </c>
      <c r="G156" s="4">
        <f t="shared" si="34"/>
        <v>6.4656873492655116</v>
      </c>
      <c r="H156" s="35" t="s">
        <v>43</v>
      </c>
    </row>
    <row r="157" spans="1:8" x14ac:dyDescent="0.2">
      <c r="A157" s="31">
        <v>43255</v>
      </c>
      <c r="B157" s="39">
        <v>833.5</v>
      </c>
      <c r="C157" s="43">
        <v>199815</v>
      </c>
      <c r="D157" s="40">
        <v>54.8</v>
      </c>
      <c r="E157" s="41">
        <v>1.2789999999999999</v>
      </c>
      <c r="F157" s="38">
        <v>70.09</v>
      </c>
      <c r="G157" s="4">
        <f t="shared" si="34"/>
        <v>6.5746850629874025</v>
      </c>
      <c r="H157" s="35" t="s">
        <v>43</v>
      </c>
    </row>
    <row r="158" spans="1:8" x14ac:dyDescent="0.2">
      <c r="A158" s="31">
        <v>43265</v>
      </c>
      <c r="B158" s="39">
        <v>910.5</v>
      </c>
      <c r="C158" s="43">
        <v>200725</v>
      </c>
      <c r="D158" s="40">
        <v>58.25</v>
      </c>
      <c r="E158" s="41">
        <v>1.2429184549356225</v>
      </c>
      <c r="F158" s="38">
        <v>72.400000000000006</v>
      </c>
      <c r="G158" s="4">
        <f t="shared" si="34"/>
        <v>6.3975837451949475</v>
      </c>
      <c r="H158" s="35" t="s">
        <v>43</v>
      </c>
    </row>
    <row r="159" spans="1:8" x14ac:dyDescent="0.2">
      <c r="A159" s="31">
        <v>43273</v>
      </c>
      <c r="B159" s="39">
        <v>688.7</v>
      </c>
      <c r="C159" s="43">
        <v>201414</v>
      </c>
      <c r="D159" s="40">
        <v>44.91</v>
      </c>
      <c r="E159" s="41">
        <v>1.2190000000000001</v>
      </c>
      <c r="F159" s="38">
        <v>54.75</v>
      </c>
      <c r="G159" s="4">
        <f t="shared" si="34"/>
        <v>6.5209815594598517</v>
      </c>
      <c r="H159" s="35" t="s">
        <v>43</v>
      </c>
    </row>
    <row r="160" spans="1:8" x14ac:dyDescent="0.2">
      <c r="A160" s="31">
        <v>43279</v>
      </c>
      <c r="B160" s="39">
        <v>554.6</v>
      </c>
      <c r="C160" s="43">
        <v>201969</v>
      </c>
      <c r="D160" s="40">
        <v>35.79</v>
      </c>
      <c r="E160" s="41">
        <v>1.2190000000000001</v>
      </c>
      <c r="F160" s="38">
        <v>43.63</v>
      </c>
      <c r="G160" s="4">
        <f t="shared" si="34"/>
        <v>6.4532996754417598</v>
      </c>
      <c r="H160" s="35" t="s">
        <v>43</v>
      </c>
    </row>
    <row r="161" spans="1:8" x14ac:dyDescent="0.2">
      <c r="A161" s="31">
        <v>43290</v>
      </c>
      <c r="B161" s="39">
        <v>849.9</v>
      </c>
      <c r="C161" s="43">
        <v>202819</v>
      </c>
      <c r="D161" s="40">
        <v>56.5</v>
      </c>
      <c r="E161" s="41">
        <v>1.2390000000000001</v>
      </c>
      <c r="F161" s="38">
        <v>70</v>
      </c>
      <c r="G161" s="4">
        <f t="shared" si="34"/>
        <v>6.6478409224614659</v>
      </c>
      <c r="H161" s="35" t="s">
        <v>43</v>
      </c>
    </row>
    <row r="162" spans="1:8" x14ac:dyDescent="0.2">
      <c r="A162" s="31">
        <v>43301</v>
      </c>
      <c r="B162" s="39">
        <v>772.4</v>
      </c>
      <c r="C162" s="43">
        <v>203591</v>
      </c>
      <c r="D162" s="40">
        <v>51.69</v>
      </c>
      <c r="E162" s="41">
        <v>1.2390000000000001</v>
      </c>
      <c r="F162" s="38">
        <v>64.040000000000006</v>
      </c>
      <c r="G162" s="4">
        <f t="shared" si="34"/>
        <v>6.6921284308648374</v>
      </c>
      <c r="H162" s="35" t="s">
        <v>43</v>
      </c>
    </row>
    <row r="163" spans="1:8" x14ac:dyDescent="0.2">
      <c r="A163" s="31">
        <v>43308</v>
      </c>
      <c r="B163" s="39">
        <v>643.5</v>
      </c>
      <c r="C163" s="43">
        <v>204235</v>
      </c>
      <c r="D163" s="40">
        <v>42.28</v>
      </c>
      <c r="E163" s="41">
        <v>1.2190000000000001</v>
      </c>
      <c r="F163" s="38">
        <v>51.54</v>
      </c>
      <c r="G163" s="4">
        <f t="shared" si="34"/>
        <v>6.5703185703185705</v>
      </c>
      <c r="H163" s="35" t="s">
        <v>43</v>
      </c>
    </row>
    <row r="164" spans="1:8" x14ac:dyDescent="0.2">
      <c r="A164" s="31">
        <v>43319</v>
      </c>
      <c r="B164" s="39">
        <v>791</v>
      </c>
      <c r="C164" s="43">
        <v>205026</v>
      </c>
      <c r="D164" s="40">
        <v>53.42</v>
      </c>
      <c r="E164" s="41">
        <v>1.2490000000000001</v>
      </c>
      <c r="F164" s="38">
        <v>66.72</v>
      </c>
      <c r="G164" s="4">
        <f t="shared" si="34"/>
        <v>6.7534766118836913</v>
      </c>
      <c r="H164" s="35" t="s">
        <v>43</v>
      </c>
    </row>
    <row r="165" spans="1:8" x14ac:dyDescent="0.2">
      <c r="A165" s="31">
        <v>43329</v>
      </c>
      <c r="B165" s="39">
        <v>887.2</v>
      </c>
      <c r="C165" s="43">
        <v>205913</v>
      </c>
      <c r="D165" s="40">
        <v>57.99</v>
      </c>
      <c r="E165" s="41">
        <v>1.2589999999999999</v>
      </c>
      <c r="F165" s="38">
        <v>73.010000000000005</v>
      </c>
      <c r="G165" s="4">
        <f t="shared" si="34"/>
        <v>6.5362939585211901</v>
      </c>
      <c r="H165" s="35" t="s">
        <v>43</v>
      </c>
    </row>
    <row r="166" spans="1:8" x14ac:dyDescent="0.2">
      <c r="A166" s="31">
        <v>43347</v>
      </c>
      <c r="B166" s="39">
        <v>833.3</v>
      </c>
      <c r="C166" s="43">
        <v>206746</v>
      </c>
      <c r="D166" s="40">
        <v>54.97</v>
      </c>
      <c r="E166" s="41">
        <v>1.2889999999999999</v>
      </c>
      <c r="F166" s="38">
        <v>70.86</v>
      </c>
      <c r="G166" s="4">
        <f t="shared" si="34"/>
        <v>6.5966638665546622</v>
      </c>
      <c r="H166" s="35" t="s">
        <v>43</v>
      </c>
    </row>
    <row r="167" spans="1:8" x14ac:dyDescent="0.2">
      <c r="A167" s="31">
        <v>43350</v>
      </c>
      <c r="B167" s="39">
        <v>314</v>
      </c>
      <c r="C167" s="43">
        <v>207060</v>
      </c>
      <c r="D167" s="40">
        <v>19.57</v>
      </c>
      <c r="E167" s="41">
        <v>1.2989999999999999</v>
      </c>
      <c r="F167" s="38">
        <v>25.42</v>
      </c>
      <c r="G167" s="4">
        <f t="shared" si="34"/>
        <v>6.2324840764331206</v>
      </c>
      <c r="H167" s="35" t="s">
        <v>43</v>
      </c>
    </row>
    <row r="168" spans="1:8" x14ac:dyDescent="0.2">
      <c r="A168" s="31">
        <v>43357</v>
      </c>
      <c r="B168" s="39">
        <v>623.70000000000005</v>
      </c>
      <c r="C168" s="43">
        <v>207684</v>
      </c>
      <c r="D168" s="40">
        <v>41.51</v>
      </c>
      <c r="E168" s="41">
        <v>1.2989999999999999</v>
      </c>
      <c r="F168" s="38">
        <v>53.92</v>
      </c>
      <c r="G168" s="4">
        <f t="shared" si="34"/>
        <v>6.6554433221099885</v>
      </c>
      <c r="H168" s="35" t="s">
        <v>43</v>
      </c>
    </row>
    <row r="169" spans="1:8" x14ac:dyDescent="0.2">
      <c r="A169" s="31">
        <v>43369</v>
      </c>
      <c r="B169" s="39">
        <v>849.3</v>
      </c>
      <c r="C169" s="43">
        <v>208534</v>
      </c>
      <c r="D169" s="40">
        <v>54.43</v>
      </c>
      <c r="E169" s="41">
        <v>1.2789999999999999</v>
      </c>
      <c r="F169" s="38">
        <v>69.62</v>
      </c>
      <c r="G169" s="4">
        <f t="shared" si="34"/>
        <v>6.4088072530319087</v>
      </c>
      <c r="H169" s="35" t="s">
        <v>43</v>
      </c>
    </row>
    <row r="170" spans="1:8" x14ac:dyDescent="0.2">
      <c r="A170" s="31">
        <v>43371</v>
      </c>
      <c r="B170" s="39">
        <v>252.7</v>
      </c>
      <c r="C170" s="43">
        <v>208786</v>
      </c>
      <c r="D170" s="40">
        <v>16.489999999999998</v>
      </c>
      <c r="E170" s="41">
        <v>1.1289</v>
      </c>
      <c r="F170" s="38">
        <v>21.26</v>
      </c>
      <c r="G170" s="4">
        <f t="shared" si="34"/>
        <v>6.5255243371586857</v>
      </c>
      <c r="H170" s="35" t="s">
        <v>43</v>
      </c>
    </row>
    <row r="171" spans="1:8" x14ac:dyDescent="0.2">
      <c r="A171" s="31">
        <v>43383</v>
      </c>
      <c r="B171" s="39">
        <v>776.4</v>
      </c>
      <c r="C171" s="43">
        <v>209563</v>
      </c>
      <c r="D171" s="40">
        <v>51.08</v>
      </c>
      <c r="E171" s="41">
        <v>1.319</v>
      </c>
      <c r="F171" s="38">
        <v>67.37</v>
      </c>
      <c r="G171" s="4">
        <f t="shared" si="34"/>
        <v>6.5790829469345704</v>
      </c>
      <c r="H171" s="35" t="s">
        <v>43</v>
      </c>
    </row>
    <row r="172" spans="1:8" x14ac:dyDescent="0.2">
      <c r="A172" s="31">
        <v>43390</v>
      </c>
      <c r="B172" s="39">
        <v>618.79999999999995</v>
      </c>
      <c r="C172" s="43">
        <v>210182</v>
      </c>
      <c r="D172" s="40">
        <v>39</v>
      </c>
      <c r="E172" s="41">
        <v>1.319</v>
      </c>
      <c r="F172" s="38">
        <v>51.44</v>
      </c>
      <c r="G172" s="4">
        <f t="shared" si="34"/>
        <v>6.302521008403362</v>
      </c>
      <c r="H172" s="35" t="s">
        <v>43</v>
      </c>
    </row>
    <row r="173" spans="1:8" x14ac:dyDescent="0.2">
      <c r="A173" s="31">
        <v>43397</v>
      </c>
      <c r="B173" s="39">
        <v>612.79999999999995</v>
      </c>
      <c r="C173" s="43">
        <v>210794</v>
      </c>
      <c r="D173" s="40">
        <v>40.31</v>
      </c>
      <c r="E173" s="41">
        <v>1.369</v>
      </c>
      <c r="F173" s="38">
        <v>55.18</v>
      </c>
      <c r="G173" s="4">
        <f t="shared" si="34"/>
        <v>6.5780026109660579</v>
      </c>
      <c r="H173" s="35" t="s">
        <v>43</v>
      </c>
    </row>
    <row r="174" spans="1:8" x14ac:dyDescent="0.2">
      <c r="A174" s="31">
        <v>43410</v>
      </c>
      <c r="B174" s="39">
        <v>885.8</v>
      </c>
      <c r="C174" s="43">
        <v>211680</v>
      </c>
      <c r="D174" s="40">
        <v>58.91</v>
      </c>
      <c r="E174" s="41">
        <v>1.389</v>
      </c>
      <c r="F174" s="38">
        <v>81.83</v>
      </c>
      <c r="G174" s="4">
        <f t="shared" si="34"/>
        <v>6.650485436893204</v>
      </c>
      <c r="H174" s="35" t="s">
        <v>43</v>
      </c>
    </row>
    <row r="175" spans="1:8" x14ac:dyDescent="0.2">
      <c r="A175" s="31">
        <v>43420</v>
      </c>
      <c r="B175" s="39">
        <v>841.8</v>
      </c>
      <c r="C175" s="43">
        <v>212522</v>
      </c>
      <c r="D175" s="40">
        <v>57.17</v>
      </c>
      <c r="E175" s="41">
        <v>1.409</v>
      </c>
      <c r="F175" s="38">
        <v>80.55</v>
      </c>
      <c r="G175" s="4">
        <f t="shared" si="34"/>
        <v>6.7913993822760759</v>
      </c>
      <c r="H175" s="35" t="s">
        <v>43</v>
      </c>
    </row>
    <row r="176" spans="1:8" x14ac:dyDescent="0.2">
      <c r="A176" s="31">
        <v>43427</v>
      </c>
      <c r="B176" s="39">
        <v>495.3</v>
      </c>
      <c r="C176" s="43">
        <v>213017</v>
      </c>
      <c r="D176" s="40">
        <v>34.67</v>
      </c>
      <c r="E176" s="41">
        <v>1.369</v>
      </c>
      <c r="F176" s="38">
        <v>39.880000000000003</v>
      </c>
      <c r="G176" s="4">
        <f t="shared" si="34"/>
        <v>6.9997981021603071</v>
      </c>
      <c r="H176" s="35" t="s">
        <v>43</v>
      </c>
    </row>
    <row r="177" spans="1:8" x14ac:dyDescent="0.2">
      <c r="A177" s="31">
        <v>43434</v>
      </c>
      <c r="B177" s="39">
        <v>667.8</v>
      </c>
      <c r="C177" s="43">
        <v>213685</v>
      </c>
      <c r="D177" s="40">
        <v>43.52</v>
      </c>
      <c r="E177" s="41">
        <v>1.349</v>
      </c>
      <c r="F177" s="38">
        <v>58.71</v>
      </c>
      <c r="G177" s="4">
        <f t="shared" si="34"/>
        <v>6.5169212339023668</v>
      </c>
      <c r="H177" s="35" t="s">
        <v>43</v>
      </c>
    </row>
    <row r="178" spans="1:8" x14ac:dyDescent="0.2">
      <c r="A178" s="31">
        <v>43441</v>
      </c>
      <c r="B178" s="39">
        <v>495.2</v>
      </c>
      <c r="C178" s="43">
        <v>214181</v>
      </c>
      <c r="D178" s="40">
        <v>34.42</v>
      </c>
      <c r="E178" s="41">
        <v>1.2789999999999999</v>
      </c>
      <c r="F178" s="38">
        <v>44.02</v>
      </c>
      <c r="G178" s="4">
        <f t="shared" si="34"/>
        <v>6.950726978998385</v>
      </c>
      <c r="H178" s="35" t="s">
        <v>43</v>
      </c>
    </row>
    <row r="179" spans="1:8" x14ac:dyDescent="0.2">
      <c r="A179" s="31">
        <v>43448</v>
      </c>
      <c r="B179" s="36">
        <v>668.6</v>
      </c>
      <c r="C179" s="43">
        <v>214849</v>
      </c>
      <c r="D179" s="37">
        <v>44.32</v>
      </c>
      <c r="E179" s="34">
        <v>1.2490000000000001</v>
      </c>
      <c r="F179" s="38">
        <v>46.52</v>
      </c>
      <c r="G179" s="4">
        <f t="shared" si="34"/>
        <v>6.6287765480107685</v>
      </c>
      <c r="H179" s="35" t="s">
        <v>43</v>
      </c>
    </row>
    <row r="180" spans="1:8" x14ac:dyDescent="0.2">
      <c r="A180" s="31">
        <v>43488</v>
      </c>
      <c r="B180" s="39">
        <v>782.5</v>
      </c>
      <c r="C180" s="43">
        <v>215632</v>
      </c>
      <c r="D180" s="40">
        <v>54.54</v>
      </c>
      <c r="E180" s="41">
        <v>1.179</v>
      </c>
      <c r="F180" s="38">
        <v>64.3</v>
      </c>
      <c r="G180" s="4">
        <f t="shared" si="34"/>
        <v>6.9699680511182107</v>
      </c>
      <c r="H180" s="35" t="s">
        <v>43</v>
      </c>
    </row>
    <row r="181" spans="1:8" x14ac:dyDescent="0.2">
      <c r="A181" s="31">
        <v>43497</v>
      </c>
      <c r="B181" s="39">
        <v>852.7</v>
      </c>
      <c r="C181" s="43">
        <v>216485</v>
      </c>
      <c r="D181" s="40">
        <v>57.77</v>
      </c>
      <c r="E181" s="41">
        <v>1.169</v>
      </c>
      <c r="F181" s="38">
        <v>67.53</v>
      </c>
      <c r="G181" s="4">
        <f t="shared" si="34"/>
        <v>6.7749501583206282</v>
      </c>
      <c r="H181" s="35" t="s">
        <v>43</v>
      </c>
    </row>
    <row r="182" spans="1:8" x14ac:dyDescent="0.2">
      <c r="A182" s="31">
        <v>43504</v>
      </c>
      <c r="B182" s="39">
        <v>743.6</v>
      </c>
      <c r="C182" s="43">
        <v>217228</v>
      </c>
      <c r="D182" s="40">
        <v>48.36</v>
      </c>
      <c r="E182" s="41">
        <v>1.179</v>
      </c>
      <c r="F182" s="38">
        <v>57.02</v>
      </c>
      <c r="G182" s="4">
        <f t="shared" si="34"/>
        <v>6.5034965034965033</v>
      </c>
      <c r="H182" s="35" t="s">
        <v>43</v>
      </c>
    </row>
    <row r="183" spans="1:8" x14ac:dyDescent="0.2">
      <c r="A183" s="31">
        <v>43514</v>
      </c>
      <c r="B183" s="39">
        <v>667.8</v>
      </c>
      <c r="C183" s="43">
        <v>217896</v>
      </c>
      <c r="D183" s="40">
        <v>45.84</v>
      </c>
      <c r="E183" s="41">
        <v>1.1990000000000001</v>
      </c>
      <c r="F183" s="38">
        <v>54.96</v>
      </c>
      <c r="G183" s="4">
        <f t="shared" si="34"/>
        <v>6.8643306379155442</v>
      </c>
      <c r="H183" s="35" t="s">
        <v>43</v>
      </c>
    </row>
    <row r="184" spans="1:8" x14ac:dyDescent="0.2">
      <c r="A184" s="31">
        <v>43525</v>
      </c>
      <c r="B184" s="39">
        <v>1027.0999999999999</v>
      </c>
      <c r="C184" s="43">
        <v>218923</v>
      </c>
      <c r="D184" s="40">
        <v>67.87</v>
      </c>
      <c r="E184" s="41">
        <v>1.22793575954029</v>
      </c>
      <c r="F184" s="38">
        <v>83.34</v>
      </c>
      <c r="G184" s="4">
        <f t="shared" si="34"/>
        <v>6.607925226365496</v>
      </c>
      <c r="H184" s="35" t="s">
        <v>43</v>
      </c>
    </row>
    <row r="185" spans="1:8" x14ac:dyDescent="0.2">
      <c r="A185" s="31">
        <v>43530</v>
      </c>
      <c r="B185" s="39">
        <v>322.8</v>
      </c>
      <c r="C185" s="43">
        <v>219246</v>
      </c>
      <c r="D185" s="40">
        <v>20.83</v>
      </c>
      <c r="E185" s="41">
        <v>1.2190000000000001</v>
      </c>
      <c r="F185" s="38">
        <v>25.39</v>
      </c>
      <c r="G185" s="4">
        <f t="shared" si="34"/>
        <v>6.4529120198265177</v>
      </c>
      <c r="H185" s="35" t="s">
        <v>43</v>
      </c>
    </row>
    <row r="186" spans="1:8" x14ac:dyDescent="0.2">
      <c r="A186" s="31">
        <v>43539</v>
      </c>
      <c r="B186" s="39">
        <v>622.9</v>
      </c>
      <c r="C186" s="43">
        <v>219869</v>
      </c>
      <c r="D186" s="40">
        <v>42.32</v>
      </c>
      <c r="E186" s="41">
        <v>1.2190000000000001</v>
      </c>
      <c r="F186" s="38">
        <v>51.59</v>
      </c>
      <c r="G186" s="4">
        <f t="shared" si="34"/>
        <v>6.7940279338577625</v>
      </c>
      <c r="H186" s="35" t="s">
        <v>43</v>
      </c>
    </row>
    <row r="187" spans="1:8" x14ac:dyDescent="0.2">
      <c r="A187" s="31">
        <v>43551</v>
      </c>
      <c r="B187" s="39">
        <v>872.3</v>
      </c>
      <c r="C187" s="43">
        <v>220741</v>
      </c>
      <c r="D187" s="40">
        <v>57.31</v>
      </c>
      <c r="E187" s="41">
        <v>1.2290000000000001</v>
      </c>
      <c r="F187" s="38">
        <v>70.430000000000007</v>
      </c>
      <c r="G187" s="4">
        <f t="shared" si="34"/>
        <v>6.5699873896595209</v>
      </c>
      <c r="H187" s="35" t="s">
        <v>43</v>
      </c>
    </row>
    <row r="188" spans="1:8" x14ac:dyDescent="0.2">
      <c r="A188" s="31">
        <v>43560</v>
      </c>
      <c r="B188" s="39">
        <v>780.9</v>
      </c>
      <c r="C188" s="43">
        <v>221522</v>
      </c>
      <c r="D188" s="40">
        <v>51.95</v>
      </c>
      <c r="E188" s="41">
        <v>1.1990000000000001</v>
      </c>
      <c r="F188" s="38">
        <v>62.29</v>
      </c>
      <c r="G188" s="4">
        <f t="shared" si="34"/>
        <v>6.652580355999488</v>
      </c>
      <c r="H188" s="35" t="s">
        <v>43</v>
      </c>
    </row>
    <row r="189" spans="1:8" x14ac:dyDescent="0.2">
      <c r="A189" s="31">
        <v>43571</v>
      </c>
      <c r="B189" s="39">
        <v>794.2</v>
      </c>
      <c r="C189" s="43">
        <v>222316</v>
      </c>
      <c r="D189" s="40">
        <v>50.99</v>
      </c>
      <c r="E189" s="41">
        <v>1.2190000000000001</v>
      </c>
      <c r="F189" s="38">
        <v>62.16</v>
      </c>
      <c r="G189" s="4">
        <f t="shared" si="34"/>
        <v>6.4202971543691758</v>
      </c>
      <c r="H189" s="35" t="s">
        <v>43</v>
      </c>
    </row>
    <row r="190" spans="1:8" x14ac:dyDescent="0.2">
      <c r="A190" s="31">
        <v>43585</v>
      </c>
      <c r="B190" s="39">
        <v>806.2</v>
      </c>
      <c r="C190" s="43">
        <v>223123</v>
      </c>
      <c r="D190" s="40">
        <v>53.61</v>
      </c>
      <c r="E190" s="41">
        <v>1.2290000000000001</v>
      </c>
      <c r="F190" s="38">
        <v>65.89</v>
      </c>
      <c r="G190" s="4">
        <f t="shared" si="34"/>
        <v>6.6497147109898282</v>
      </c>
      <c r="H190" s="35" t="s">
        <v>37</v>
      </c>
    </row>
    <row r="191" spans="1:8" x14ac:dyDescent="0.2">
      <c r="A191" s="31">
        <v>43602</v>
      </c>
      <c r="B191" s="36">
        <v>1281</v>
      </c>
      <c r="C191" s="43">
        <v>224404</v>
      </c>
      <c r="D191" s="37">
        <v>83.649999999999991</v>
      </c>
      <c r="E191" s="34">
        <v>1.2882247459653318</v>
      </c>
      <c r="F191" s="38">
        <v>107.75999999999999</v>
      </c>
      <c r="G191" s="4">
        <f t="shared" si="34"/>
        <v>6.5300546448087431</v>
      </c>
      <c r="H191" s="35" t="s">
        <v>37</v>
      </c>
    </row>
    <row r="192" spans="1:8" x14ac:dyDescent="0.2">
      <c r="A192" s="31">
        <v>43609</v>
      </c>
      <c r="B192" s="39">
        <v>542.6</v>
      </c>
      <c r="C192" s="43">
        <v>224946</v>
      </c>
      <c r="D192" s="40">
        <v>34.97</v>
      </c>
      <c r="E192" s="41">
        <v>1.2589999999999999</v>
      </c>
      <c r="F192" s="38">
        <v>44.03</v>
      </c>
      <c r="G192" s="4">
        <f t="shared" si="34"/>
        <v>6.4448949502395871</v>
      </c>
      <c r="H192" s="35" t="s">
        <v>37</v>
      </c>
    </row>
    <row r="193" spans="1:8" x14ac:dyDescent="0.2">
      <c r="A193" s="31">
        <v>43644</v>
      </c>
      <c r="B193" s="39">
        <v>838.4</v>
      </c>
      <c r="C193" s="43">
        <v>225785</v>
      </c>
      <c r="D193" s="40">
        <v>56.86</v>
      </c>
      <c r="E193" s="41">
        <v>1.1990000000000001</v>
      </c>
      <c r="F193" s="38">
        <v>68.180000000000007</v>
      </c>
      <c r="G193" s="4">
        <f t="shared" si="34"/>
        <v>6.7819656488549622</v>
      </c>
      <c r="H193" s="35" t="s">
        <v>37</v>
      </c>
    </row>
    <row r="194" spans="1:8" x14ac:dyDescent="0.2">
      <c r="A194" s="31">
        <v>43657</v>
      </c>
      <c r="B194" s="36">
        <v>1042.8</v>
      </c>
      <c r="C194" s="43">
        <v>226828</v>
      </c>
      <c r="D194" s="37">
        <v>69.92</v>
      </c>
      <c r="E194" s="34">
        <v>1.2306922196796337</v>
      </c>
      <c r="F194" s="38">
        <v>86.05</v>
      </c>
      <c r="G194" s="4">
        <f>D194*100/B194</f>
        <v>6.7050249328730347</v>
      </c>
      <c r="H194" s="35" t="s">
        <v>37</v>
      </c>
    </row>
    <row r="195" spans="1:8" x14ac:dyDescent="0.2">
      <c r="A195" s="31">
        <v>43663</v>
      </c>
      <c r="B195" s="39">
        <v>400.8</v>
      </c>
      <c r="C195" s="43">
        <v>227229</v>
      </c>
      <c r="D195" s="40">
        <v>25.56</v>
      </c>
      <c r="E195" s="41">
        <v>1.1990000000000001</v>
      </c>
      <c r="F195" s="38">
        <v>30.65</v>
      </c>
      <c r="G195" s="37">
        <v>6.3772455089820355</v>
      </c>
      <c r="H195" s="35" t="s">
        <v>37</v>
      </c>
    </row>
    <row r="196" spans="1:8" x14ac:dyDescent="0.2">
      <c r="A196" s="31">
        <v>43672</v>
      </c>
      <c r="B196" s="39">
        <v>737.9</v>
      </c>
      <c r="C196" s="43">
        <v>227968</v>
      </c>
      <c r="D196" s="40">
        <v>48.61</v>
      </c>
      <c r="E196" s="41">
        <v>1.1990000000000001</v>
      </c>
      <c r="F196" s="38">
        <v>58.28</v>
      </c>
      <c r="G196" s="37">
        <v>6.5876134977639245</v>
      </c>
      <c r="H196" s="35" t="s">
        <v>37</v>
      </c>
    </row>
    <row r="197" spans="1:8" x14ac:dyDescent="0.2">
      <c r="A197" s="31">
        <v>43679</v>
      </c>
      <c r="B197" s="39">
        <v>579.9</v>
      </c>
      <c r="C197" s="43">
        <v>228548</v>
      </c>
      <c r="D197" s="40">
        <v>38.49</v>
      </c>
      <c r="E197" s="41">
        <v>1.1990000000000001</v>
      </c>
      <c r="F197" s="38">
        <v>46.15</v>
      </c>
      <c r="G197" s="37">
        <v>6.648816721368112</v>
      </c>
      <c r="H197" s="35" t="s">
        <v>37</v>
      </c>
    </row>
    <row r="198" spans="1:8" x14ac:dyDescent="0.2">
      <c r="A198" s="31">
        <v>43685</v>
      </c>
      <c r="B198" s="39">
        <v>461.3</v>
      </c>
      <c r="C198" s="43">
        <v>229009</v>
      </c>
      <c r="D198" s="40">
        <v>30.72</v>
      </c>
      <c r="E198" s="41">
        <v>1.179</v>
      </c>
      <c r="F198" s="38">
        <v>36.22</v>
      </c>
      <c r="G198" s="37">
        <v>6.6594407110340343</v>
      </c>
      <c r="H198" s="35" t="s">
        <v>37</v>
      </c>
    </row>
    <row r="199" spans="1:8" x14ac:dyDescent="0.2">
      <c r="A199" s="31">
        <v>43700</v>
      </c>
      <c r="B199" s="39">
        <v>818.4</v>
      </c>
      <c r="C199" s="43">
        <v>229828</v>
      </c>
      <c r="D199" s="40">
        <v>55.19</v>
      </c>
      <c r="E199" s="41">
        <v>1.1990000000000001</v>
      </c>
      <c r="F199" s="38">
        <v>66.17</v>
      </c>
      <c r="G199" s="37">
        <v>6.7436461388074296</v>
      </c>
      <c r="H199" s="35" t="s">
        <v>37</v>
      </c>
    </row>
    <row r="200" spans="1:8" x14ac:dyDescent="0.2">
      <c r="A200" s="31">
        <v>43714</v>
      </c>
      <c r="B200" s="39">
        <v>1096.5999999999999</v>
      </c>
      <c r="C200" s="43">
        <v>230925</v>
      </c>
      <c r="D200" s="40">
        <v>75</v>
      </c>
      <c r="E200" s="34">
        <v>1.2012</v>
      </c>
      <c r="F200" s="38">
        <v>90.09</v>
      </c>
      <c r="G200" s="4">
        <f t="shared" ref="G200" si="35">D200*100/B200</f>
        <v>6.8393215393033016</v>
      </c>
      <c r="H200" s="35" t="s">
        <v>37</v>
      </c>
    </row>
    <row r="201" spans="1:8" x14ac:dyDescent="0.2">
      <c r="A201" s="31">
        <v>43719</v>
      </c>
      <c r="B201" s="39">
        <v>338.9</v>
      </c>
      <c r="C201" s="43">
        <v>231263</v>
      </c>
      <c r="D201" s="40">
        <v>21.59</v>
      </c>
      <c r="E201" s="41">
        <v>1.1990000000000001</v>
      </c>
      <c r="F201" s="38">
        <v>25.89</v>
      </c>
      <c r="G201" s="37">
        <v>6.370610799645914</v>
      </c>
      <c r="H201" s="35" t="s">
        <v>37</v>
      </c>
    </row>
    <row r="202" spans="1:8" x14ac:dyDescent="0.2">
      <c r="A202" s="31">
        <v>43728</v>
      </c>
      <c r="B202" s="39">
        <v>806.7</v>
      </c>
      <c r="C202" s="43">
        <v>232070</v>
      </c>
      <c r="D202" s="40">
        <v>54.16</v>
      </c>
      <c r="E202" s="41">
        <v>1.2290000000000001</v>
      </c>
      <c r="F202" s="38">
        <v>66.56</v>
      </c>
      <c r="G202" s="37">
        <v>6.7137721581752814</v>
      </c>
      <c r="H202" s="35" t="s">
        <v>37</v>
      </c>
    </row>
    <row r="203" spans="1:8" x14ac:dyDescent="0.2">
      <c r="A203" s="31">
        <v>43740</v>
      </c>
      <c r="B203" s="39">
        <v>859.2</v>
      </c>
      <c r="C203" s="43">
        <v>232929</v>
      </c>
      <c r="D203" s="40">
        <v>58.75</v>
      </c>
      <c r="E203" s="41">
        <v>1.2190000000000001</v>
      </c>
      <c r="F203" s="38">
        <v>71.62</v>
      </c>
      <c r="G203" s="37">
        <v>6.8377560521415264</v>
      </c>
      <c r="H203" s="35" t="s">
        <v>37</v>
      </c>
    </row>
    <row r="204" spans="1:8" x14ac:dyDescent="0.2">
      <c r="A204" s="31">
        <v>43747</v>
      </c>
      <c r="B204" s="39">
        <v>559.79999999999995</v>
      </c>
      <c r="C204" s="43">
        <v>233489</v>
      </c>
      <c r="D204" s="40">
        <v>38.659999999999997</v>
      </c>
      <c r="E204" s="41">
        <v>1.2190000000000001</v>
      </c>
      <c r="F204" s="38">
        <v>47.13</v>
      </c>
      <c r="G204" s="37">
        <v>6.9060378706680954</v>
      </c>
      <c r="H204" s="35" t="s">
        <v>37</v>
      </c>
    </row>
    <row r="205" spans="1:8" x14ac:dyDescent="0.2">
      <c r="A205" s="31">
        <v>43757</v>
      </c>
      <c r="B205" s="39">
        <v>816.4</v>
      </c>
      <c r="C205" s="43">
        <v>234306</v>
      </c>
      <c r="D205" s="40">
        <v>53.46</v>
      </c>
      <c r="E205" s="41">
        <v>1.2090000000000001</v>
      </c>
      <c r="F205" s="38">
        <v>64.63</v>
      </c>
      <c r="G205" s="37">
        <v>6.5482606565409114</v>
      </c>
      <c r="H205" s="35" t="s">
        <v>37</v>
      </c>
    </row>
    <row r="206" spans="1:8" x14ac:dyDescent="0.2">
      <c r="A206" s="31">
        <v>43764</v>
      </c>
      <c r="B206" s="39">
        <v>639.20000000000005</v>
      </c>
      <c r="C206" s="43">
        <v>234945</v>
      </c>
      <c r="D206" s="40">
        <v>43.47</v>
      </c>
      <c r="E206" s="41">
        <v>1.1990000000000001</v>
      </c>
      <c r="F206" s="38">
        <v>52.12</v>
      </c>
      <c r="G206" s="37">
        <v>6.8006883604505628</v>
      </c>
      <c r="H206" s="35" t="s">
        <v>37</v>
      </c>
    </row>
    <row r="207" spans="1:8" x14ac:dyDescent="0.2">
      <c r="A207" s="31">
        <v>43770</v>
      </c>
      <c r="B207" s="39">
        <v>441</v>
      </c>
      <c r="C207" s="43">
        <v>235386</v>
      </c>
      <c r="D207" s="40">
        <v>31.05</v>
      </c>
      <c r="E207" s="41">
        <v>1.1990000000000001</v>
      </c>
      <c r="F207" s="38">
        <v>37.229999999999997</v>
      </c>
      <c r="G207" s="37">
        <v>7.0408163265306118</v>
      </c>
      <c r="H207" s="35" t="s">
        <v>43</v>
      </c>
    </row>
    <row r="208" spans="1:8" x14ac:dyDescent="0.2">
      <c r="A208" s="31">
        <v>43782</v>
      </c>
      <c r="B208" s="39">
        <v>472.7</v>
      </c>
      <c r="C208" s="43">
        <v>235859</v>
      </c>
      <c r="D208" s="40">
        <v>32.229999999999997</v>
      </c>
      <c r="E208" s="41">
        <v>1.179</v>
      </c>
      <c r="F208" s="38">
        <v>38</v>
      </c>
      <c r="G208" s="37">
        <v>6.8182779775756286</v>
      </c>
      <c r="H208" s="35" t="s">
        <v>43</v>
      </c>
    </row>
    <row r="209" spans="1:8" x14ac:dyDescent="0.2">
      <c r="A209" s="31">
        <v>43789</v>
      </c>
      <c r="B209" s="39">
        <v>541.1</v>
      </c>
      <c r="C209" s="43">
        <v>236400</v>
      </c>
      <c r="D209" s="40">
        <v>37.08</v>
      </c>
      <c r="E209" s="41">
        <v>1.169</v>
      </c>
      <c r="F209" s="38">
        <v>43.35</v>
      </c>
      <c r="G209" s="37">
        <v>6.8527074477915351</v>
      </c>
      <c r="H209" s="35" t="s">
        <v>43</v>
      </c>
    </row>
    <row r="210" spans="1:8" x14ac:dyDescent="0.2">
      <c r="A210" s="31">
        <v>43798</v>
      </c>
      <c r="B210" s="39">
        <v>790.5</v>
      </c>
      <c r="C210" s="43">
        <v>237190</v>
      </c>
      <c r="D210" s="40">
        <v>53.72</v>
      </c>
      <c r="E210" s="41">
        <v>1.1990000000000001</v>
      </c>
      <c r="F210" s="38">
        <v>64.41</v>
      </c>
      <c r="G210" s="37">
        <v>6.795698924731183</v>
      </c>
      <c r="H210" s="35" t="s">
        <v>43</v>
      </c>
    </row>
    <row r="211" spans="1:8" x14ac:dyDescent="0.2">
      <c r="A211" s="31">
        <v>43812</v>
      </c>
      <c r="B211" s="36">
        <v>1057.0999999999999</v>
      </c>
      <c r="C211" s="43">
        <v>238248</v>
      </c>
      <c r="D211" s="37">
        <v>70.968613617719441</v>
      </c>
      <c r="E211" s="34">
        <f>Spritkosten[[#This Row],[Gezahlt]]/Spritkosten[[#This Row],[getankte Liter]]</f>
        <v>1.1834809180917885</v>
      </c>
      <c r="F211" s="38">
        <v>83.990000000000009</v>
      </c>
      <c r="G211" s="37">
        <f t="shared" ref="G211" si="36">D211*100/B211</f>
        <v>6.7135194038141561</v>
      </c>
      <c r="H211" s="35" t="s">
        <v>43</v>
      </c>
    </row>
    <row r="212" spans="1:8" x14ac:dyDescent="0.2">
      <c r="A212" s="31">
        <v>43826</v>
      </c>
      <c r="B212" s="39">
        <v>903.2</v>
      </c>
      <c r="C212" s="43">
        <v>239151</v>
      </c>
      <c r="D212" s="40">
        <v>63.6</v>
      </c>
      <c r="E212" s="34">
        <f>Spritkosten[[#This Row],[Gezahlt]]/Spritkosten[[#This Row],[getankte Liter]]</f>
        <v>1.2548742138364779</v>
      </c>
      <c r="F212" s="38">
        <v>79.81</v>
      </c>
      <c r="G212" s="37">
        <f>D212*100/B212</f>
        <v>7.0416297608503093</v>
      </c>
      <c r="H212" s="35" t="s">
        <v>43</v>
      </c>
    </row>
    <row r="213" spans="1:8" x14ac:dyDescent="0.2">
      <c r="A213" s="31">
        <v>43839</v>
      </c>
      <c r="B213" s="39">
        <v>807.1</v>
      </c>
      <c r="C213" s="43">
        <v>239958</v>
      </c>
      <c r="D213" s="40">
        <v>56.64</v>
      </c>
      <c r="E213" s="41">
        <v>1.2390000000000001</v>
      </c>
      <c r="F213" s="38">
        <v>70.180000000000007</v>
      </c>
      <c r="G213" s="37">
        <v>7.01771775492504</v>
      </c>
      <c r="H213" s="35" t="s">
        <v>43</v>
      </c>
    </row>
    <row r="214" spans="1:8" x14ac:dyDescent="0.2">
      <c r="A214" s="31">
        <v>43854</v>
      </c>
      <c r="B214" s="39">
        <v>691</v>
      </c>
      <c r="C214" s="43">
        <v>240649</v>
      </c>
      <c r="D214" s="40">
        <v>47.93</v>
      </c>
      <c r="E214" s="41">
        <v>1.2490000000000001</v>
      </c>
      <c r="F214" s="38">
        <v>59.86</v>
      </c>
      <c r="G214" s="37">
        <v>6.9363241678726482</v>
      </c>
      <c r="H214" s="35" t="s">
        <v>43</v>
      </c>
    </row>
    <row r="215" spans="1:8" x14ac:dyDescent="0.2">
      <c r="A215" s="31">
        <v>43865</v>
      </c>
      <c r="B215" s="39">
        <v>766.3</v>
      </c>
      <c r="C215" s="43">
        <v>241415</v>
      </c>
      <c r="D215" s="40">
        <v>51.78</v>
      </c>
      <c r="E215" s="41">
        <v>1.2490000000000001</v>
      </c>
      <c r="F215" s="38">
        <v>64.67</v>
      </c>
      <c r="G215" s="37">
        <v>6.7571447213884905</v>
      </c>
      <c r="H215" s="35" t="s">
        <v>43</v>
      </c>
    </row>
    <row r="216" spans="1:8" x14ac:dyDescent="0.2">
      <c r="A216" s="31">
        <v>43873</v>
      </c>
      <c r="B216" s="39">
        <v>702</v>
      </c>
      <c r="C216" s="43">
        <v>242117</v>
      </c>
      <c r="D216" s="40">
        <v>48.34</v>
      </c>
      <c r="E216" s="41">
        <v>1.2390000000000001</v>
      </c>
      <c r="F216" s="38">
        <v>59.89</v>
      </c>
      <c r="G216" s="37">
        <v>6.8860398860398861</v>
      </c>
      <c r="H216" s="35" t="s">
        <v>43</v>
      </c>
    </row>
    <row r="217" spans="1:8" x14ac:dyDescent="0.2">
      <c r="A217" s="31">
        <v>43882</v>
      </c>
      <c r="B217" s="39">
        <v>830.2</v>
      </c>
      <c r="C217" s="43">
        <v>242948</v>
      </c>
      <c r="D217" s="40">
        <v>56.54</v>
      </c>
      <c r="E217" s="41">
        <v>1.2190000000000001</v>
      </c>
      <c r="F217" s="38">
        <v>68.92</v>
      </c>
      <c r="G217" s="37">
        <v>6.8104071308118526</v>
      </c>
      <c r="H217" s="35" t="s">
        <v>43</v>
      </c>
    </row>
    <row r="218" spans="1:8" x14ac:dyDescent="0.2">
      <c r="A218" s="31">
        <v>43889</v>
      </c>
      <c r="B218" s="39">
        <v>551.6</v>
      </c>
      <c r="C218" s="43">
        <v>243499</v>
      </c>
      <c r="D218" s="40">
        <v>36.630000000000003</v>
      </c>
      <c r="E218" s="41">
        <v>1.169</v>
      </c>
      <c r="F218" s="38">
        <v>42.82</v>
      </c>
      <c r="G218" s="37">
        <v>6.6406816533720097</v>
      </c>
      <c r="H218" s="35" t="s">
        <v>43</v>
      </c>
    </row>
    <row r="219" spans="1:8" x14ac:dyDescent="0.2">
      <c r="A219" s="31">
        <v>43900</v>
      </c>
      <c r="B219" s="39">
        <v>824.5</v>
      </c>
      <c r="C219" s="43">
        <v>244324</v>
      </c>
      <c r="D219" s="40">
        <v>56.23</v>
      </c>
      <c r="E219" s="41">
        <v>1.169</v>
      </c>
      <c r="F219" s="38">
        <v>65.73</v>
      </c>
      <c r="G219" s="37">
        <v>6.8198908429351119</v>
      </c>
      <c r="H219" s="35" t="s">
        <v>43</v>
      </c>
    </row>
    <row r="220" spans="1:8" x14ac:dyDescent="0.2">
      <c r="A220" s="31">
        <v>43970</v>
      </c>
      <c r="B220" s="39">
        <v>527.79999999999995</v>
      </c>
      <c r="C220" s="43">
        <v>244852</v>
      </c>
      <c r="D220" s="40">
        <v>35.69</v>
      </c>
      <c r="E220" s="41">
        <v>0.98899999999999999</v>
      </c>
      <c r="F220" s="38">
        <v>35.299999999999997</v>
      </c>
      <c r="G220" s="37">
        <v>6.7620310723759003</v>
      </c>
      <c r="H220" s="35" t="s">
        <v>37</v>
      </c>
    </row>
    <row r="221" spans="1:8" x14ac:dyDescent="0.2">
      <c r="A221" s="31">
        <v>44090</v>
      </c>
      <c r="B221" s="39">
        <v>437.6</v>
      </c>
      <c r="C221" s="43">
        <v>245289</v>
      </c>
      <c r="D221" s="40">
        <v>30.46</v>
      </c>
      <c r="E221" s="41">
        <v>0.97899999999999998</v>
      </c>
      <c r="F221" s="38">
        <v>29.82</v>
      </c>
      <c r="G221" s="37">
        <v>6.9606946983546614</v>
      </c>
      <c r="H221" s="35" t="s">
        <v>37</v>
      </c>
    </row>
    <row r="222" spans="1:8" x14ac:dyDescent="0.2">
      <c r="A222" s="31">
        <v>44114</v>
      </c>
      <c r="B222" s="39">
        <v>370.4</v>
      </c>
      <c r="C222" s="43">
        <v>245660</v>
      </c>
      <c r="D222" s="40">
        <v>24.13</v>
      </c>
      <c r="E222" s="41">
        <v>0.97899999999999998</v>
      </c>
      <c r="F222" s="38">
        <v>23.62</v>
      </c>
      <c r="G222" s="37">
        <v>6.5145788336933048</v>
      </c>
      <c r="H222" s="35" t="s">
        <v>43</v>
      </c>
    </row>
    <row r="223" spans="1:8" x14ac:dyDescent="0.2">
      <c r="A223" s="31">
        <v>44240</v>
      </c>
      <c r="B223" s="39">
        <v>809</v>
      </c>
      <c r="C223" s="43">
        <v>246469</v>
      </c>
      <c r="D223" s="40">
        <v>58.05</v>
      </c>
      <c r="E223" s="41">
        <v>1.2190000000000001</v>
      </c>
      <c r="F223" s="38">
        <v>70.760000000000005</v>
      </c>
      <c r="G223" s="4">
        <f t="shared" ref="G223" si="37">D223*100/B223</f>
        <v>7.1755253399258345</v>
      </c>
      <c r="H223" s="35" t="s">
        <v>43</v>
      </c>
    </row>
    <row r="224" spans="1:8" x14ac:dyDescent="0.2">
      <c r="A224" s="31">
        <v>44405</v>
      </c>
      <c r="B224" s="39">
        <v>837.7</v>
      </c>
      <c r="C224" s="43">
        <v>247308</v>
      </c>
      <c r="D224" s="40">
        <v>56.664000000000001</v>
      </c>
      <c r="E224" s="41">
        <v>1.329</v>
      </c>
      <c r="F224" s="38">
        <v>75.569999999999993</v>
      </c>
      <c r="G224" s="37">
        <v>6.7642354064700969</v>
      </c>
      <c r="H224" s="35" t="s">
        <v>37</v>
      </c>
    </row>
    <row r="225" spans="1:10" x14ac:dyDescent="0.2">
      <c r="A225" s="31">
        <v>44462</v>
      </c>
      <c r="B225" s="39">
        <v>518.4</v>
      </c>
      <c r="C225" s="43">
        <v>247826</v>
      </c>
      <c r="D225" s="40">
        <v>36.68</v>
      </c>
      <c r="E225" s="41">
        <v>1.369</v>
      </c>
      <c r="F225" s="38">
        <v>50.21</v>
      </c>
      <c r="G225" s="37">
        <v>7.075617283950618</v>
      </c>
      <c r="H225" s="35" t="s">
        <v>37</v>
      </c>
    </row>
    <row r="226" spans="1:10" x14ac:dyDescent="0.2">
      <c r="A226" s="31">
        <v>44465</v>
      </c>
      <c r="B226" s="39">
        <v>642.1</v>
      </c>
      <c r="C226" s="43">
        <v>248468</v>
      </c>
      <c r="D226" s="40">
        <v>44.25</v>
      </c>
      <c r="E226" s="41">
        <v>1.4690000000000001</v>
      </c>
      <c r="F226" s="38">
        <v>65</v>
      </c>
      <c r="G226" s="37">
        <v>6.8914499299174583</v>
      </c>
      <c r="H226" s="35" t="s">
        <v>37</v>
      </c>
    </row>
    <row r="227" spans="1:10" x14ac:dyDescent="0.2">
      <c r="A227" s="31">
        <v>44530</v>
      </c>
      <c r="B227" s="39">
        <v>787.3</v>
      </c>
      <c r="C227" s="43">
        <v>249256</v>
      </c>
      <c r="D227" s="40">
        <v>53.06</v>
      </c>
      <c r="E227" s="41">
        <v>1.4890000000000001</v>
      </c>
      <c r="F227" s="38">
        <v>79</v>
      </c>
      <c r="G227" s="37">
        <v>6.7394893941318434</v>
      </c>
      <c r="H227" s="35" t="s">
        <v>37</v>
      </c>
    </row>
    <row r="228" spans="1:10" x14ac:dyDescent="0.2">
      <c r="A228" s="31">
        <v>44663</v>
      </c>
      <c r="B228" s="39">
        <v>728.9</v>
      </c>
      <c r="C228" s="43">
        <v>249985</v>
      </c>
      <c r="D228" s="40">
        <v>55.44</v>
      </c>
      <c r="E228" s="41">
        <v>1.909</v>
      </c>
      <c r="F228" s="38">
        <v>105.83</v>
      </c>
      <c r="G228" s="37">
        <v>7.6059816161339002</v>
      </c>
      <c r="H228" s="35" t="s">
        <v>37</v>
      </c>
    </row>
    <row r="229" spans="1:10" s="7" customFormat="1" x14ac:dyDescent="0.2">
      <c r="A229" s="31">
        <v>44724</v>
      </c>
      <c r="B229" s="36">
        <v>468.2</v>
      </c>
      <c r="C229" s="43">
        <v>250453</v>
      </c>
      <c r="D229" s="37">
        <v>35.15</v>
      </c>
      <c r="E229" s="34">
        <v>1.9590000000000001</v>
      </c>
      <c r="F229" s="38">
        <v>68.680000000000007</v>
      </c>
      <c r="G229" s="37">
        <v>7.5074754378470701</v>
      </c>
      <c r="H229" s="35" t="s">
        <v>37</v>
      </c>
      <c r="I229" s="26"/>
    </row>
    <row r="230" spans="1:10" x14ac:dyDescent="0.2">
      <c r="A230" s="31">
        <v>44741</v>
      </c>
      <c r="B230" s="39">
        <v>724.8</v>
      </c>
      <c r="C230" s="43">
        <v>251178</v>
      </c>
      <c r="D230" s="40">
        <v>50.87</v>
      </c>
      <c r="E230" s="41">
        <v>2.0390000000000001</v>
      </c>
      <c r="F230" s="38">
        <v>103.72</v>
      </c>
      <c r="G230" s="37">
        <v>7.0184878587196469</v>
      </c>
      <c r="H230" s="35" t="s">
        <v>37</v>
      </c>
    </row>
    <row r="231" spans="1:10" x14ac:dyDescent="0.2">
      <c r="A231" s="31">
        <v>44803</v>
      </c>
      <c r="B231" s="39">
        <v>794.4</v>
      </c>
      <c r="C231" s="43">
        <v>251972</v>
      </c>
      <c r="D231" s="40">
        <v>56.31</v>
      </c>
      <c r="E231" s="41">
        <v>2.0089999999999999</v>
      </c>
      <c r="F231" s="38">
        <v>113.13</v>
      </c>
      <c r="G231" s="37">
        <v>7.0883685800604228</v>
      </c>
      <c r="H231" s="35" t="s">
        <v>37</v>
      </c>
    </row>
    <row r="232" spans="1:10" x14ac:dyDescent="0.2">
      <c r="A232" s="31">
        <v>44824</v>
      </c>
      <c r="B232" s="39">
        <v>423.3</v>
      </c>
      <c r="C232" s="43">
        <v>252396</v>
      </c>
      <c r="D232" s="40">
        <v>29.96</v>
      </c>
      <c r="E232" s="41">
        <v>1.9590000000000001</v>
      </c>
      <c r="F232" s="38">
        <v>58.69</v>
      </c>
      <c r="G232" s="37">
        <v>7.0777226553271912</v>
      </c>
      <c r="H232" s="35" t="s">
        <v>37</v>
      </c>
    </row>
    <row r="233" spans="1:10" x14ac:dyDescent="0.2">
      <c r="A233" s="31">
        <v>44874</v>
      </c>
      <c r="B233" s="39">
        <v>789.8</v>
      </c>
      <c r="C233" s="43">
        <v>253186</v>
      </c>
      <c r="D233" s="40">
        <v>54.58</v>
      </c>
      <c r="E233" s="41">
        <v>1.9990000000000001</v>
      </c>
      <c r="F233" s="38">
        <v>109.11</v>
      </c>
      <c r="G233" s="37">
        <v>6.9106102810838195</v>
      </c>
      <c r="H233" s="35" t="s">
        <v>37</v>
      </c>
    </row>
    <row r="234" spans="1:10" x14ac:dyDescent="0.2">
      <c r="A234" s="31">
        <v>44898</v>
      </c>
      <c r="B234" s="39">
        <v>554</v>
      </c>
      <c r="C234" s="43">
        <v>253740</v>
      </c>
      <c r="D234" s="40">
        <v>38.32</v>
      </c>
      <c r="E234" s="41">
        <v>1.7789999999999999</v>
      </c>
      <c r="F234" s="38">
        <v>68.17</v>
      </c>
      <c r="G234" s="37">
        <v>7.0753323485967501</v>
      </c>
      <c r="H234" s="35" t="s">
        <v>43</v>
      </c>
    </row>
    <row r="235" spans="1:10" x14ac:dyDescent="0.2">
      <c r="A235" s="31">
        <v>44933</v>
      </c>
      <c r="B235" s="39">
        <v>656.6</v>
      </c>
      <c r="C235" s="43">
        <v>254397</v>
      </c>
      <c r="D235" s="40">
        <v>46.93</v>
      </c>
      <c r="E235" s="41">
        <v>1.7689999999999999</v>
      </c>
      <c r="F235" s="38">
        <v>83.02</v>
      </c>
      <c r="G235" s="37">
        <v>7.1474261346329575</v>
      </c>
      <c r="H235" s="35" t="s">
        <v>43</v>
      </c>
    </row>
    <row r="236" spans="1:10" x14ac:dyDescent="0.2">
      <c r="A236" s="31">
        <v>44968</v>
      </c>
      <c r="B236" s="39">
        <v>648.29999999999995</v>
      </c>
      <c r="C236" s="43">
        <v>255045</v>
      </c>
      <c r="D236" s="40">
        <v>45.82</v>
      </c>
      <c r="E236" s="41">
        <v>1.679</v>
      </c>
      <c r="F236" s="38">
        <v>76.930000000000007</v>
      </c>
      <c r="G236" s="37">
        <v>7.0677155637822002</v>
      </c>
      <c r="H236" s="35" t="s">
        <v>43</v>
      </c>
    </row>
    <row r="237" spans="1:10" x14ac:dyDescent="0.2">
      <c r="A237" s="31">
        <v>44980</v>
      </c>
      <c r="B237" s="39">
        <v>337.7</v>
      </c>
      <c r="C237" s="43">
        <v>255383</v>
      </c>
      <c r="D237" s="40">
        <v>24.07</v>
      </c>
      <c r="E237" s="41">
        <v>1.639</v>
      </c>
      <c r="F237" s="38">
        <v>39.450000000000003</v>
      </c>
      <c r="G237" s="37">
        <v>6.2084085633221564</v>
      </c>
      <c r="H237" s="35" t="s">
        <v>43</v>
      </c>
    </row>
    <row r="238" spans="1:10" x14ac:dyDescent="0.2">
      <c r="A238" s="31">
        <v>45036</v>
      </c>
      <c r="B238" s="36">
        <v>736.1</v>
      </c>
      <c r="C238" s="43">
        <v>256119</v>
      </c>
      <c r="D238" s="37">
        <v>49.32</v>
      </c>
      <c r="E238" s="34">
        <v>1.639</v>
      </c>
      <c r="F238" s="38">
        <v>80.84</v>
      </c>
      <c r="G238" s="37">
        <v>6.5</v>
      </c>
      <c r="H238" s="35" t="s">
        <v>43</v>
      </c>
      <c r="J238" s="14"/>
    </row>
    <row r="239" spans="1:10" x14ac:dyDescent="0.2">
      <c r="A239" s="31">
        <v>45051</v>
      </c>
      <c r="B239" s="36">
        <v>556.6</v>
      </c>
      <c r="C239" s="43">
        <v>256676</v>
      </c>
      <c r="D239" s="37">
        <v>37.53</v>
      </c>
      <c r="E239" s="34">
        <v>1.5189999999999999</v>
      </c>
      <c r="F239" s="38">
        <v>57.01</v>
      </c>
      <c r="G239" s="37">
        <v>6.7427236794825722</v>
      </c>
      <c r="H239" s="35" t="s">
        <v>37</v>
      </c>
    </row>
    <row r="240" spans="1:10" x14ac:dyDescent="0.2">
      <c r="A240" s="31">
        <v>45080</v>
      </c>
      <c r="B240" s="39">
        <v>627.9</v>
      </c>
      <c r="C240" s="43">
        <v>257304</v>
      </c>
      <c r="D240" s="40">
        <v>41.45</v>
      </c>
      <c r="E240" s="41">
        <v>1.5589999999999999</v>
      </c>
      <c r="F240" s="38">
        <v>64.62</v>
      </c>
      <c r="G240" s="37">
        <v>6.6013696448479058</v>
      </c>
      <c r="H240" s="35" t="s">
        <v>37</v>
      </c>
    </row>
    <row r="241" spans="1:8" x14ac:dyDescent="0.2">
      <c r="A241" s="31">
        <v>45099</v>
      </c>
      <c r="B241" s="39">
        <v>658.2</v>
      </c>
      <c r="C241" s="43">
        <v>257962</v>
      </c>
      <c r="D241" s="40">
        <v>43.34</v>
      </c>
      <c r="E241" s="41">
        <v>1.569</v>
      </c>
      <c r="F241" s="38">
        <v>68</v>
      </c>
      <c r="G241" s="37">
        <v>6.5846247341233664</v>
      </c>
      <c r="H241" s="35" t="s">
        <v>37</v>
      </c>
    </row>
    <row r="242" spans="1:8" x14ac:dyDescent="0.2">
      <c r="A242" s="31">
        <v>45169</v>
      </c>
      <c r="B242" s="39">
        <v>1117.9000000000001</v>
      </c>
      <c r="C242" s="43">
        <v>259080</v>
      </c>
      <c r="D242" s="40">
        <v>73.97</v>
      </c>
      <c r="E242" s="34">
        <v>1.75260240638096</v>
      </c>
      <c r="F242" s="38">
        <v>129.63999999999999</v>
      </c>
      <c r="G242" s="37">
        <v>6.6168709186868204</v>
      </c>
      <c r="H242" s="35" t="s">
        <v>37</v>
      </c>
    </row>
    <row r="243" spans="1:8" x14ac:dyDescent="0.2">
      <c r="A243" s="31">
        <v>45210</v>
      </c>
      <c r="B243" s="39">
        <v>842.7</v>
      </c>
      <c r="C243" s="43">
        <v>259923</v>
      </c>
      <c r="D243" s="40">
        <v>55.58</v>
      </c>
      <c r="E243" s="41">
        <v>1.7589999999999999</v>
      </c>
      <c r="F243" s="38">
        <v>97.77</v>
      </c>
      <c r="G243" s="37">
        <v>6.5954669514655269</v>
      </c>
      <c r="H243" s="35" t="s">
        <v>37</v>
      </c>
    </row>
    <row r="244" spans="1:8" x14ac:dyDescent="0.2">
      <c r="A244" s="31">
        <v>45225</v>
      </c>
      <c r="B244" s="39">
        <v>832.3</v>
      </c>
      <c r="C244" s="43">
        <v>260755</v>
      </c>
      <c r="D244" s="40">
        <v>56.53</v>
      </c>
      <c r="E244" s="41">
        <v>1.7789999999999999</v>
      </c>
      <c r="F244" s="38">
        <v>100.57</v>
      </c>
      <c r="G244" s="37">
        <v>6.7920221074131923</v>
      </c>
      <c r="H244" s="35" t="s">
        <v>37</v>
      </c>
    </row>
    <row r="245" spans="1:8" x14ac:dyDescent="0.2">
      <c r="A245" s="31">
        <v>45251</v>
      </c>
      <c r="B245" s="39">
        <v>559.79999999999995</v>
      </c>
      <c r="C245" s="43">
        <v>261315</v>
      </c>
      <c r="D245" s="40">
        <v>36.090000000000003</v>
      </c>
      <c r="E245" s="41">
        <v>1.7090000000000001</v>
      </c>
      <c r="F245" s="38">
        <v>61.68</v>
      </c>
      <c r="G245" s="37">
        <v>6.4469453376205799</v>
      </c>
      <c r="H245" s="35" t="s">
        <v>43</v>
      </c>
    </row>
    <row r="246" spans="1:8" x14ac:dyDescent="0.2">
      <c r="A246" s="31">
        <v>45287</v>
      </c>
      <c r="B246" s="39">
        <v>627.6</v>
      </c>
      <c r="C246" s="43">
        <v>261943</v>
      </c>
      <c r="D246" s="40">
        <v>42.51</v>
      </c>
      <c r="E246" s="41">
        <v>164.9</v>
      </c>
      <c r="F246" s="38">
        <v>70.099999999999994</v>
      </c>
      <c r="G246" s="37">
        <v>6.7734225621414907</v>
      </c>
      <c r="H246" s="35" t="s">
        <v>43</v>
      </c>
    </row>
    <row r="247" spans="1:8" x14ac:dyDescent="0.2">
      <c r="A247" s="31">
        <v>45349</v>
      </c>
      <c r="B247" s="39">
        <v>814.8</v>
      </c>
      <c r="C247" s="43">
        <v>262757</v>
      </c>
      <c r="D247" s="40">
        <v>54.23</v>
      </c>
      <c r="E247" s="41">
        <v>1.7390000000000001</v>
      </c>
      <c r="F247" s="38">
        <v>94.31</v>
      </c>
      <c r="G247" s="37">
        <v>6.6556210112911147</v>
      </c>
      <c r="H247" s="35" t="s">
        <v>43</v>
      </c>
    </row>
    <row r="248" spans="1:8" x14ac:dyDescent="0.2">
      <c r="A248" s="31">
        <v>45398</v>
      </c>
      <c r="B248" s="39">
        <v>1035.2</v>
      </c>
      <c r="C248" s="43">
        <v>263793</v>
      </c>
      <c r="D248" s="40">
        <v>68.319999999999993</v>
      </c>
      <c r="E248" s="34">
        <v>1.71589578454332</v>
      </c>
      <c r="F248" s="38">
        <v>117.23</v>
      </c>
      <c r="G248" s="37">
        <v>6.5996908809891801</v>
      </c>
      <c r="H248" s="35" t="s">
        <v>43</v>
      </c>
    </row>
    <row r="249" spans="1:8" x14ac:dyDescent="0.2">
      <c r="A249" s="31">
        <v>45435</v>
      </c>
      <c r="B249" s="39">
        <v>481.1</v>
      </c>
      <c r="C249" s="43">
        <v>264274</v>
      </c>
      <c r="D249" s="40">
        <v>32.840000000000003</v>
      </c>
      <c r="E249" s="41">
        <v>1.679</v>
      </c>
      <c r="F249" s="38">
        <v>55.14</v>
      </c>
      <c r="G249" s="37">
        <v>6.8260236956973612</v>
      </c>
      <c r="H249" s="35" t="s">
        <v>37</v>
      </c>
    </row>
    <row r="250" spans="1:8" x14ac:dyDescent="0.2">
      <c r="A250" s="31">
        <v>45500</v>
      </c>
      <c r="B250" s="39">
        <v>744.1</v>
      </c>
      <c r="C250" s="43">
        <v>265018</v>
      </c>
      <c r="D250" s="40">
        <v>50.35</v>
      </c>
      <c r="E250" s="41">
        <v>1.589</v>
      </c>
      <c r="F250" s="38">
        <v>80.010000000000005</v>
      </c>
      <c r="G250" s="37">
        <v>6.766563633920172</v>
      </c>
      <c r="H250" s="35" t="s">
        <v>37</v>
      </c>
    </row>
    <row r="251" spans="1:8" x14ac:dyDescent="0.2">
      <c r="A251" s="31">
        <v>45542</v>
      </c>
      <c r="B251" s="39">
        <v>862</v>
      </c>
      <c r="C251" s="43">
        <v>265880</v>
      </c>
      <c r="D251" s="40">
        <v>58.49</v>
      </c>
      <c r="E251" s="41">
        <v>1.4990000000000001</v>
      </c>
      <c r="F251" s="38">
        <v>87.68</v>
      </c>
      <c r="G251" s="37">
        <v>6.7853828306264505</v>
      </c>
      <c r="H251" s="35" t="s">
        <v>37</v>
      </c>
    </row>
  </sheetData>
  <sheetProtection selectLockedCells="1"/>
  <conditionalFormatting sqref="D7">
    <cfRule type="expression" dxfId="17" priority="1">
      <formula>OR(D7&lt;-1,D7&gt;1)</formula>
    </cfRule>
  </conditionalFormatting>
  <pageMargins left="0.7" right="0.7" top="0.78740157499999996" bottom="0.78740157499999996" header="0.3" footer="0.3"/>
  <pageSetup paperSize="9" scale="53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10</xdr:col>
                <xdr:colOff>200025</xdr:colOff>
                <xdr:row>2</xdr:row>
                <xdr:rowOff>28575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I124"/>
  <sheetViews>
    <sheetView workbookViewId="0">
      <selection activeCell="A19" sqref="A19"/>
    </sheetView>
  </sheetViews>
  <sheetFormatPr baseColWidth="10" defaultRowHeight="12.75" x14ac:dyDescent="0.2"/>
  <cols>
    <col min="1" max="1" width="25.42578125" bestFit="1" customWidth="1"/>
    <col min="2" max="2" width="7.5703125" customWidth="1"/>
    <col min="3" max="3" width="9.42578125" customWidth="1"/>
    <col min="4" max="4" width="8.5703125" customWidth="1"/>
    <col min="5" max="5" width="10.42578125" bestFit="1" customWidth="1"/>
    <col min="6" max="6" width="4.42578125" customWidth="1"/>
    <col min="7" max="26" width="8.5703125" customWidth="1"/>
  </cols>
  <sheetData>
    <row r="1" spans="1:9" x14ac:dyDescent="0.2">
      <c r="A1" s="7"/>
      <c r="B1" s="7"/>
      <c r="C1" s="7"/>
      <c r="D1" s="7"/>
      <c r="E1" s="7"/>
      <c r="F1" s="7"/>
    </row>
    <row r="2" spans="1:9" x14ac:dyDescent="0.2">
      <c r="A2" s="7"/>
      <c r="B2" s="7"/>
      <c r="C2" s="7"/>
      <c r="D2" s="7"/>
      <c r="E2" s="7"/>
      <c r="F2" s="7"/>
      <c r="H2" s="15"/>
      <c r="I2" s="16"/>
    </row>
    <row r="3" spans="1:9" x14ac:dyDescent="0.2">
      <c r="A3" s="7"/>
      <c r="B3" s="7"/>
      <c r="C3" s="7"/>
      <c r="D3" s="7"/>
      <c r="E3" s="7"/>
      <c r="F3" s="7"/>
      <c r="H3" s="17"/>
      <c r="I3" s="18"/>
    </row>
    <row r="4" spans="1:9" x14ac:dyDescent="0.2">
      <c r="A4" s="7"/>
      <c r="B4" s="7"/>
      <c r="C4" s="7"/>
      <c r="D4" s="7"/>
      <c r="E4" s="7"/>
      <c r="F4" s="7"/>
      <c r="H4" s="17"/>
      <c r="I4" s="18"/>
    </row>
    <row r="5" spans="1:9" x14ac:dyDescent="0.2">
      <c r="A5" s="7"/>
      <c r="B5" s="7"/>
      <c r="C5" s="7"/>
      <c r="D5" s="7"/>
      <c r="E5" s="7"/>
      <c r="F5" s="7"/>
      <c r="H5" s="17"/>
      <c r="I5" s="19"/>
    </row>
    <row r="6" spans="1:9" x14ac:dyDescent="0.2">
      <c r="A6" s="7"/>
      <c r="B6" s="7"/>
      <c r="C6" s="7"/>
      <c r="D6" s="7"/>
      <c r="E6" s="7"/>
      <c r="F6" s="7"/>
      <c r="H6" s="20"/>
      <c r="I6" s="21"/>
    </row>
    <row r="7" spans="1:9" x14ac:dyDescent="0.2">
      <c r="A7" s="7"/>
      <c r="B7" s="7"/>
      <c r="C7" s="7"/>
      <c r="D7" s="7"/>
      <c r="E7" s="7"/>
      <c r="F7" s="7"/>
    </row>
    <row r="8" spans="1:9" x14ac:dyDescent="0.2">
      <c r="A8" s="7"/>
      <c r="B8" s="7"/>
      <c r="C8" s="7"/>
      <c r="D8" s="7"/>
      <c r="E8" s="7"/>
      <c r="F8" s="7"/>
    </row>
    <row r="9" spans="1:9" x14ac:dyDescent="0.2">
      <c r="A9" s="7"/>
      <c r="B9" s="7"/>
      <c r="C9" s="7"/>
      <c r="D9" s="7"/>
      <c r="E9" s="7"/>
      <c r="F9" s="7"/>
    </row>
    <row r="10" spans="1:9" x14ac:dyDescent="0.2">
      <c r="A10" s="7"/>
      <c r="B10" s="7"/>
      <c r="C10" s="7"/>
      <c r="D10" s="7"/>
      <c r="E10" s="7"/>
      <c r="F10" s="7"/>
    </row>
    <row r="11" spans="1:9" x14ac:dyDescent="0.2">
      <c r="A11" s="7"/>
      <c r="B11" s="7"/>
      <c r="C11" s="7"/>
      <c r="D11" s="7"/>
      <c r="E11" s="7"/>
      <c r="F11" s="7"/>
    </row>
    <row r="12" spans="1:9" x14ac:dyDescent="0.2">
      <c r="A12" s="7"/>
      <c r="B12" s="7"/>
      <c r="C12" s="7"/>
      <c r="D12" s="7"/>
      <c r="E12" s="7"/>
      <c r="F12" s="7"/>
    </row>
    <row r="13" spans="1:9" x14ac:dyDescent="0.2">
      <c r="A13" s="7"/>
      <c r="B13" s="7"/>
      <c r="C13" s="7"/>
      <c r="D13" s="7"/>
      <c r="E13" s="7"/>
      <c r="F13" s="7"/>
    </row>
    <row r="14" spans="1:9" x14ac:dyDescent="0.2">
      <c r="A14" s="7"/>
      <c r="B14" s="7"/>
      <c r="C14" s="7"/>
      <c r="D14" s="7"/>
      <c r="E14" s="7"/>
      <c r="F14" s="7"/>
    </row>
    <row r="15" spans="1:9" ht="25.5" x14ac:dyDescent="0.2">
      <c r="A15" s="12" t="s">
        <v>36</v>
      </c>
      <c r="B15" s="11" t="s">
        <v>0</v>
      </c>
      <c r="C15" s="11" t="s">
        <v>33</v>
      </c>
      <c r="D15" s="11" t="s">
        <v>34</v>
      </c>
      <c r="E15" s="11" t="s">
        <v>35</v>
      </c>
    </row>
    <row r="16" spans="1:9" x14ac:dyDescent="0.2">
      <c r="A16" s="2" t="s">
        <v>65</v>
      </c>
      <c r="B16" s="14">
        <v>3075.2</v>
      </c>
      <c r="C16" s="14">
        <v>205.73999999999998</v>
      </c>
      <c r="D16" s="13">
        <v>346.69</v>
      </c>
      <c r="E16" s="10">
        <v>6.7119748054744566</v>
      </c>
    </row>
    <row r="17" spans="1:5" x14ac:dyDescent="0.2">
      <c r="A17" s="9" t="s">
        <v>24</v>
      </c>
      <c r="B17" s="14">
        <v>744.1</v>
      </c>
      <c r="C17" s="14">
        <v>50.35</v>
      </c>
      <c r="D17" s="13">
        <v>80.010000000000005</v>
      </c>
      <c r="E17" s="10">
        <v>6.766563633920172</v>
      </c>
    </row>
    <row r="18" spans="1:5" x14ac:dyDescent="0.2">
      <c r="A18" s="9" t="s">
        <v>22</v>
      </c>
      <c r="B18" s="14">
        <v>481.1</v>
      </c>
      <c r="C18" s="14">
        <v>32.840000000000003</v>
      </c>
      <c r="D18" s="13">
        <v>55.14</v>
      </c>
      <c r="E18" s="10">
        <v>6.8260236956973612</v>
      </c>
    </row>
    <row r="19" spans="1:5" x14ac:dyDescent="0.2">
      <c r="A19" s="9" t="s">
        <v>21</v>
      </c>
      <c r="B19" s="14">
        <v>1035.2</v>
      </c>
      <c r="C19" s="14">
        <v>68.319999999999993</v>
      </c>
      <c r="D19" s="13">
        <v>117.23</v>
      </c>
      <c r="E19" s="10">
        <v>6.5996908809891801</v>
      </c>
    </row>
    <row r="20" spans="1:5" x14ac:dyDescent="0.2">
      <c r="A20" s="9" t="s">
        <v>19</v>
      </c>
      <c r="B20" s="14">
        <v>814.8</v>
      </c>
      <c r="C20" s="14">
        <v>54.23</v>
      </c>
      <c r="D20" s="13">
        <v>94.31</v>
      </c>
      <c r="E20" s="10">
        <v>6.6556210112911147</v>
      </c>
    </row>
    <row r="21" spans="1:5" x14ac:dyDescent="0.2">
      <c r="A21" s="2" t="s">
        <v>64</v>
      </c>
      <c r="B21" s="14">
        <v>8201.7000000000007</v>
      </c>
      <c r="C21" s="14">
        <v>553.14</v>
      </c>
      <c r="D21" s="13">
        <v>929.63000000000011</v>
      </c>
      <c r="E21" s="10">
        <v>6.6730830164598958</v>
      </c>
    </row>
    <row r="22" spans="1:5" x14ac:dyDescent="0.2">
      <c r="A22" s="9" t="s">
        <v>29</v>
      </c>
      <c r="B22" s="14">
        <v>627.6</v>
      </c>
      <c r="C22" s="14">
        <v>42.51</v>
      </c>
      <c r="D22" s="13">
        <v>70.099999999999994</v>
      </c>
      <c r="E22" s="10">
        <v>6.7734225621414907</v>
      </c>
    </row>
    <row r="23" spans="1:5" x14ac:dyDescent="0.2">
      <c r="A23" s="9" t="s">
        <v>28</v>
      </c>
      <c r="B23" s="14">
        <v>559.79999999999995</v>
      </c>
      <c r="C23" s="14">
        <v>36.090000000000003</v>
      </c>
      <c r="D23" s="13">
        <v>61.68</v>
      </c>
      <c r="E23" s="10">
        <v>6.4469453376205799</v>
      </c>
    </row>
    <row r="24" spans="1:5" x14ac:dyDescent="0.2">
      <c r="A24" s="9" t="s">
        <v>27</v>
      </c>
      <c r="B24" s="14">
        <v>1675</v>
      </c>
      <c r="C24" s="14">
        <v>112.11</v>
      </c>
      <c r="D24" s="13">
        <v>198.33999999999997</v>
      </c>
      <c r="E24" s="10">
        <v>6.6937445294393596</v>
      </c>
    </row>
    <row r="25" spans="1:5" x14ac:dyDescent="0.2">
      <c r="A25" s="9" t="s">
        <v>25</v>
      </c>
      <c r="B25" s="14">
        <v>1117.9000000000001</v>
      </c>
      <c r="C25" s="14">
        <v>73.97</v>
      </c>
      <c r="D25" s="13">
        <v>129.63999999999999</v>
      </c>
      <c r="E25" s="10">
        <v>6.6168709186868204</v>
      </c>
    </row>
    <row r="26" spans="1:5" x14ac:dyDescent="0.2">
      <c r="A26" s="9" t="s">
        <v>23</v>
      </c>
      <c r="B26" s="14">
        <v>1286.0999999999999</v>
      </c>
      <c r="C26" s="14">
        <v>84.79</v>
      </c>
      <c r="D26" s="13">
        <v>132.62</v>
      </c>
      <c r="E26" s="10">
        <v>6.5929971894856365</v>
      </c>
    </row>
    <row r="27" spans="1:5" x14ac:dyDescent="0.2">
      <c r="A27" s="9" t="s">
        <v>22</v>
      </c>
      <c r="B27" s="14">
        <v>556.6</v>
      </c>
      <c r="C27" s="14">
        <v>37.53</v>
      </c>
      <c r="D27" s="13">
        <v>57.01</v>
      </c>
      <c r="E27" s="10">
        <v>6.7427236794825722</v>
      </c>
    </row>
    <row r="28" spans="1:5" x14ac:dyDescent="0.2">
      <c r="A28" s="9" t="s">
        <v>21</v>
      </c>
      <c r="B28" s="14">
        <v>736.1</v>
      </c>
      <c r="C28" s="14">
        <v>49.32</v>
      </c>
      <c r="D28" s="13">
        <v>80.84</v>
      </c>
      <c r="E28" s="10">
        <v>6.5</v>
      </c>
    </row>
    <row r="29" spans="1:5" x14ac:dyDescent="0.2">
      <c r="A29" s="9" t="s">
        <v>19</v>
      </c>
      <c r="B29" s="14">
        <v>986</v>
      </c>
      <c r="C29" s="14">
        <v>69.89</v>
      </c>
      <c r="D29" s="13">
        <v>116.38000000000001</v>
      </c>
      <c r="E29" s="10">
        <v>6.6380620635521783</v>
      </c>
    </row>
    <row r="30" spans="1:5" x14ac:dyDescent="0.2">
      <c r="A30" s="9" t="s">
        <v>18</v>
      </c>
      <c r="B30" s="14">
        <v>656.6</v>
      </c>
      <c r="C30" s="14">
        <v>46.93</v>
      </c>
      <c r="D30" s="13">
        <v>83.02</v>
      </c>
      <c r="E30" s="10">
        <v>7.1474261346329575</v>
      </c>
    </row>
    <row r="31" spans="1:5" x14ac:dyDescent="0.2">
      <c r="A31" s="2" t="s">
        <v>63</v>
      </c>
      <c r="B31" s="14">
        <v>4483.3999999999996</v>
      </c>
      <c r="C31" s="14">
        <v>320.63</v>
      </c>
      <c r="D31" s="13">
        <v>627.33000000000004</v>
      </c>
      <c r="E31" s="10">
        <v>7.1834255396812576</v>
      </c>
    </row>
    <row r="32" spans="1:5" x14ac:dyDescent="0.2">
      <c r="A32" s="9" t="s">
        <v>29</v>
      </c>
      <c r="B32" s="14">
        <v>554</v>
      </c>
      <c r="C32" s="14">
        <v>38.32</v>
      </c>
      <c r="D32" s="13">
        <v>68.17</v>
      </c>
      <c r="E32" s="10">
        <v>7.0753323485967501</v>
      </c>
    </row>
    <row r="33" spans="1:5" x14ac:dyDescent="0.2">
      <c r="A33" s="9" t="s">
        <v>28</v>
      </c>
      <c r="B33" s="14">
        <v>789.8</v>
      </c>
      <c r="C33" s="14">
        <v>54.58</v>
      </c>
      <c r="D33" s="13">
        <v>109.11</v>
      </c>
      <c r="E33" s="10">
        <v>6.9106102810838195</v>
      </c>
    </row>
    <row r="34" spans="1:5" x14ac:dyDescent="0.2">
      <c r="A34" s="9" t="s">
        <v>26</v>
      </c>
      <c r="B34" s="14">
        <v>423.3</v>
      </c>
      <c r="C34" s="14">
        <v>29.96</v>
      </c>
      <c r="D34" s="13">
        <v>58.69</v>
      </c>
      <c r="E34" s="10">
        <v>7.0777226553271912</v>
      </c>
    </row>
    <row r="35" spans="1:5" x14ac:dyDescent="0.2">
      <c r="A35" s="9" t="s">
        <v>25</v>
      </c>
      <c r="B35" s="14">
        <v>794.4</v>
      </c>
      <c r="C35" s="14">
        <v>56.31</v>
      </c>
      <c r="D35" s="13">
        <v>113.13</v>
      </c>
      <c r="E35" s="10">
        <v>7.0883685800604228</v>
      </c>
    </row>
    <row r="36" spans="1:5" x14ac:dyDescent="0.2">
      <c r="A36" s="9" t="s">
        <v>23</v>
      </c>
      <c r="B36" s="14">
        <v>1193</v>
      </c>
      <c r="C36" s="14">
        <v>86.02</v>
      </c>
      <c r="D36" s="13">
        <v>172.4</v>
      </c>
      <c r="E36" s="10">
        <v>7.2629816482833585</v>
      </c>
    </row>
    <row r="37" spans="1:5" x14ac:dyDescent="0.2">
      <c r="A37" s="9" t="s">
        <v>21</v>
      </c>
      <c r="B37" s="14">
        <v>728.9</v>
      </c>
      <c r="C37" s="14">
        <v>55.44</v>
      </c>
      <c r="D37" s="13">
        <v>105.83</v>
      </c>
      <c r="E37" s="10">
        <v>7.6059816161339002</v>
      </c>
    </row>
    <row r="38" spans="1:5" x14ac:dyDescent="0.2">
      <c r="A38" s="2" t="s">
        <v>62</v>
      </c>
      <c r="B38" s="14">
        <v>3594.5</v>
      </c>
      <c r="C38" s="14">
        <v>248.70400000000001</v>
      </c>
      <c r="D38" s="13">
        <v>340.53999999999996</v>
      </c>
      <c r="E38" s="10">
        <v>6.9292634708791709</v>
      </c>
    </row>
    <row r="39" spans="1:5" x14ac:dyDescent="0.2">
      <c r="A39" s="9" t="s">
        <v>28</v>
      </c>
      <c r="B39" s="14">
        <v>787.3</v>
      </c>
      <c r="C39" s="14">
        <v>53.06</v>
      </c>
      <c r="D39" s="13">
        <v>79</v>
      </c>
      <c r="E39" s="10">
        <v>6.7394893941318434</v>
      </c>
    </row>
    <row r="40" spans="1:5" x14ac:dyDescent="0.2">
      <c r="A40" s="9" t="s">
        <v>26</v>
      </c>
      <c r="B40" s="14">
        <v>1160.5</v>
      </c>
      <c r="C40" s="14">
        <v>80.930000000000007</v>
      </c>
      <c r="D40" s="13">
        <v>115.21000000000001</v>
      </c>
      <c r="E40" s="10">
        <v>6.9835336069340386</v>
      </c>
    </row>
    <row r="41" spans="1:5" x14ac:dyDescent="0.2">
      <c r="A41" s="9" t="s">
        <v>24</v>
      </c>
      <c r="B41" s="14">
        <v>837.7</v>
      </c>
      <c r="C41" s="14">
        <v>56.664000000000001</v>
      </c>
      <c r="D41" s="13">
        <v>75.569999999999993</v>
      </c>
      <c r="E41" s="10">
        <v>6.7642354064700969</v>
      </c>
    </row>
    <row r="42" spans="1:5" x14ac:dyDescent="0.2">
      <c r="A42" s="9" t="s">
        <v>19</v>
      </c>
      <c r="B42" s="14">
        <v>809</v>
      </c>
      <c r="C42" s="14">
        <v>58.05</v>
      </c>
      <c r="D42" s="13">
        <v>70.760000000000005</v>
      </c>
      <c r="E42" s="10">
        <v>7.1755253399258345</v>
      </c>
    </row>
    <row r="43" spans="1:5" x14ac:dyDescent="0.2">
      <c r="A43" s="2" t="s">
        <v>61</v>
      </c>
      <c r="B43" s="14">
        <v>6508.5000000000009</v>
      </c>
      <c r="C43" s="14">
        <v>444.37</v>
      </c>
      <c r="D43" s="13">
        <v>520.80999999999995</v>
      </c>
      <c r="E43" s="10">
        <v>6.8105510761768908</v>
      </c>
    </row>
    <row r="44" spans="1:5" x14ac:dyDescent="0.2">
      <c r="A44" s="9" t="s">
        <v>27</v>
      </c>
      <c r="B44" s="14">
        <v>370.4</v>
      </c>
      <c r="C44" s="14">
        <v>24.13</v>
      </c>
      <c r="D44" s="13">
        <v>23.62</v>
      </c>
      <c r="E44" s="10">
        <v>6.5145788336933048</v>
      </c>
    </row>
    <row r="45" spans="1:5" x14ac:dyDescent="0.2">
      <c r="A45" s="9" t="s">
        <v>26</v>
      </c>
      <c r="B45" s="14">
        <v>437.6</v>
      </c>
      <c r="C45" s="14">
        <v>30.46</v>
      </c>
      <c r="D45" s="13">
        <v>29.82</v>
      </c>
      <c r="E45" s="10">
        <v>6.9606946983546614</v>
      </c>
    </row>
    <row r="46" spans="1:5" x14ac:dyDescent="0.2">
      <c r="A46" s="9" t="s">
        <v>22</v>
      </c>
      <c r="B46" s="14">
        <v>527.79999999999995</v>
      </c>
      <c r="C46" s="14">
        <v>35.69</v>
      </c>
      <c r="D46" s="13">
        <v>35.299999999999997</v>
      </c>
      <c r="E46" s="10">
        <v>6.7620310723759003</v>
      </c>
    </row>
    <row r="47" spans="1:5" x14ac:dyDescent="0.2">
      <c r="A47" s="9" t="s">
        <v>20</v>
      </c>
      <c r="B47" s="14">
        <v>824.5</v>
      </c>
      <c r="C47" s="14">
        <v>56.23</v>
      </c>
      <c r="D47" s="13">
        <v>65.73</v>
      </c>
      <c r="E47" s="10">
        <v>6.8198908429351119</v>
      </c>
    </row>
    <row r="48" spans="1:5" x14ac:dyDescent="0.2">
      <c r="A48" s="9" t="s">
        <v>19</v>
      </c>
      <c r="B48" s="14">
        <v>2850.1</v>
      </c>
      <c r="C48" s="14">
        <v>193.29</v>
      </c>
      <c r="D48" s="13">
        <v>236.3</v>
      </c>
      <c r="E48" s="10">
        <v>6.7735683479030602</v>
      </c>
    </row>
    <row r="49" spans="1:5" x14ac:dyDescent="0.2">
      <c r="A49" s="9" t="s">
        <v>18</v>
      </c>
      <c r="B49" s="14">
        <v>1498.1</v>
      </c>
      <c r="C49" s="14">
        <v>104.57</v>
      </c>
      <c r="D49" s="13">
        <v>130.04000000000002</v>
      </c>
      <c r="E49" s="10">
        <v>6.9770209613988445</v>
      </c>
    </row>
    <row r="50" spans="1:5" x14ac:dyDescent="0.2">
      <c r="A50" s="2" t="s">
        <v>58</v>
      </c>
      <c r="B50" s="14">
        <v>24298.499999999996</v>
      </c>
      <c r="C50" s="14">
        <v>1629.0986136177187</v>
      </c>
      <c r="D50" s="13">
        <v>1973.22</v>
      </c>
      <c r="E50" s="10">
        <v>6.6975148537839244</v>
      </c>
    </row>
    <row r="51" spans="1:5" x14ac:dyDescent="0.2">
      <c r="A51" s="9" t="s">
        <v>29</v>
      </c>
      <c r="B51" s="14">
        <v>1960.3</v>
      </c>
      <c r="C51" s="14">
        <v>134.56861361771945</v>
      </c>
      <c r="D51" s="13">
        <v>163.80000000000001</v>
      </c>
      <c r="E51" s="10">
        <v>6.8775745823322332</v>
      </c>
    </row>
    <row r="52" spans="1:5" x14ac:dyDescent="0.2">
      <c r="A52" s="9" t="s">
        <v>28</v>
      </c>
      <c r="B52" s="14">
        <v>2245.3000000000002</v>
      </c>
      <c r="C52" s="14">
        <v>154.07999999999998</v>
      </c>
      <c r="D52" s="13">
        <v>182.98999999999998</v>
      </c>
      <c r="E52" s="10">
        <v>6.8768751691572394</v>
      </c>
    </row>
    <row r="53" spans="1:5" x14ac:dyDescent="0.2">
      <c r="A53" s="9" t="s">
        <v>27</v>
      </c>
      <c r="B53" s="14">
        <v>2874.6000000000004</v>
      </c>
      <c r="C53" s="14">
        <v>194.34</v>
      </c>
      <c r="D53" s="13">
        <v>235.5</v>
      </c>
      <c r="E53" s="10">
        <v>6.7731857349502747</v>
      </c>
    </row>
    <row r="54" spans="1:5" x14ac:dyDescent="0.2">
      <c r="A54" s="9" t="s">
        <v>26</v>
      </c>
      <c r="B54" s="14">
        <v>2242.1999999999998</v>
      </c>
      <c r="C54" s="14">
        <v>150.75</v>
      </c>
      <c r="D54" s="13">
        <v>182.54000000000002</v>
      </c>
      <c r="E54" s="10">
        <v>6.641234832374832</v>
      </c>
    </row>
    <row r="55" spans="1:5" x14ac:dyDescent="0.2">
      <c r="A55" s="9" t="s">
        <v>25</v>
      </c>
      <c r="B55" s="14">
        <v>1859.6</v>
      </c>
      <c r="C55" s="14">
        <v>124.4</v>
      </c>
      <c r="D55" s="13">
        <v>148.54000000000002</v>
      </c>
      <c r="E55" s="10">
        <v>6.6839678570698595</v>
      </c>
    </row>
    <row r="56" spans="1:5" x14ac:dyDescent="0.2">
      <c r="A56" s="9" t="s">
        <v>24</v>
      </c>
      <c r="B56" s="14">
        <v>2181.5</v>
      </c>
      <c r="C56" s="14">
        <v>144.09</v>
      </c>
      <c r="D56" s="13">
        <v>174.98</v>
      </c>
      <c r="E56" s="10">
        <v>6.5566279798729985</v>
      </c>
    </row>
    <row r="57" spans="1:5" x14ac:dyDescent="0.2">
      <c r="A57" s="9" t="s">
        <v>23</v>
      </c>
      <c r="B57" s="14">
        <v>838.4</v>
      </c>
      <c r="C57" s="14">
        <v>56.86</v>
      </c>
      <c r="D57" s="13">
        <v>68.180000000000007</v>
      </c>
      <c r="E57" s="10">
        <v>6.7819656488549622</v>
      </c>
    </row>
    <row r="58" spans="1:5" x14ac:dyDescent="0.2">
      <c r="A58" s="9" t="s">
        <v>22</v>
      </c>
      <c r="B58" s="14">
        <v>1823.6</v>
      </c>
      <c r="C58" s="14">
        <v>118.61999999999999</v>
      </c>
      <c r="D58" s="13">
        <v>151.79</v>
      </c>
      <c r="E58" s="10">
        <v>6.4874747975241647</v>
      </c>
    </row>
    <row r="59" spans="1:5" x14ac:dyDescent="0.2">
      <c r="A59" s="9" t="s">
        <v>21</v>
      </c>
      <c r="B59" s="14">
        <v>2381.3000000000002</v>
      </c>
      <c r="C59" s="14">
        <v>156.55000000000001</v>
      </c>
      <c r="D59" s="13">
        <v>190.33999999999997</v>
      </c>
      <c r="E59" s="10">
        <v>6.5741974071194962</v>
      </c>
    </row>
    <row r="60" spans="1:5" x14ac:dyDescent="0.2">
      <c r="A60" s="9" t="s">
        <v>20</v>
      </c>
      <c r="B60" s="14">
        <v>2845.0999999999995</v>
      </c>
      <c r="C60" s="14">
        <v>188.33</v>
      </c>
      <c r="D60" s="13">
        <v>230.75</v>
      </c>
      <c r="E60" s="10">
        <v>6.6062131424273245</v>
      </c>
    </row>
    <row r="61" spans="1:5" x14ac:dyDescent="0.2">
      <c r="A61" s="9" t="s">
        <v>19</v>
      </c>
      <c r="B61" s="14">
        <v>2264.1000000000004</v>
      </c>
      <c r="C61" s="14">
        <v>151.97</v>
      </c>
      <c r="D61" s="13">
        <v>179.51000000000002</v>
      </c>
      <c r="E61" s="10">
        <v>6.7142590999108913</v>
      </c>
    </row>
    <row r="62" spans="1:5" x14ac:dyDescent="0.2">
      <c r="A62" s="9" t="s">
        <v>18</v>
      </c>
      <c r="B62" s="14">
        <v>782.5</v>
      </c>
      <c r="C62" s="14">
        <v>54.54</v>
      </c>
      <c r="D62" s="13">
        <v>64.3</v>
      </c>
      <c r="E62" s="10">
        <v>6.9699680511182107</v>
      </c>
    </row>
    <row r="63" spans="1:5" x14ac:dyDescent="0.2">
      <c r="A63" s="2" t="s">
        <v>57</v>
      </c>
      <c r="B63" s="14">
        <v>25837.8</v>
      </c>
      <c r="C63" s="14">
        <v>1701.4300000000003</v>
      </c>
      <c r="D63" s="13">
        <v>2134.2000000000003</v>
      </c>
      <c r="E63" s="10">
        <v>6.5676876131934012</v>
      </c>
    </row>
    <row r="64" spans="1:5" x14ac:dyDescent="0.2">
      <c r="A64" s="9" t="s">
        <v>29</v>
      </c>
      <c r="B64" s="14">
        <v>1163.8</v>
      </c>
      <c r="C64" s="14">
        <v>78.740000000000009</v>
      </c>
      <c r="D64" s="13">
        <v>90.54</v>
      </c>
      <c r="E64" s="10">
        <v>6.7897517635045768</v>
      </c>
    </row>
    <row r="65" spans="1:6" x14ac:dyDescent="0.2">
      <c r="A65" s="9" t="s">
        <v>28</v>
      </c>
      <c r="B65" s="14">
        <v>2890.7</v>
      </c>
      <c r="C65" s="14">
        <v>194.27</v>
      </c>
      <c r="D65" s="13">
        <v>260.96999999999997</v>
      </c>
      <c r="E65" s="10">
        <v>6.7396510388079882</v>
      </c>
    </row>
    <row r="66" spans="1:6" x14ac:dyDescent="0.2">
      <c r="A66" s="9" t="s">
        <v>27</v>
      </c>
      <c r="B66" s="14">
        <v>2007.9999999999998</v>
      </c>
      <c r="C66" s="14">
        <v>130.38999999999999</v>
      </c>
      <c r="D66" s="13">
        <v>173.99</v>
      </c>
      <c r="E66" s="10">
        <v>6.4865355221013301</v>
      </c>
    </row>
    <row r="67" spans="1:6" x14ac:dyDescent="0.2">
      <c r="A67" s="9" t="s">
        <v>26</v>
      </c>
      <c r="B67" s="14">
        <v>2873</v>
      </c>
      <c r="C67" s="14">
        <v>186.97</v>
      </c>
      <c r="D67" s="13">
        <v>241.07999999999998</v>
      </c>
      <c r="E67" s="10">
        <v>6.4837845710576731</v>
      </c>
    </row>
    <row r="68" spans="1:6" x14ac:dyDescent="0.2">
      <c r="A68" s="9" t="s">
        <v>25</v>
      </c>
      <c r="B68" s="14">
        <v>1678.2</v>
      </c>
      <c r="C68" s="14">
        <v>111.41</v>
      </c>
      <c r="D68" s="13">
        <v>139.73000000000002</v>
      </c>
      <c r="E68" s="10">
        <v>6.6448852852024407</v>
      </c>
    </row>
    <row r="69" spans="1:6" x14ac:dyDescent="0.2">
      <c r="A69" s="9" t="s">
        <v>24</v>
      </c>
      <c r="B69" s="14">
        <v>2265.8000000000002</v>
      </c>
      <c r="C69" s="14">
        <v>150.47</v>
      </c>
      <c r="D69" s="13">
        <v>185.58</v>
      </c>
      <c r="E69" s="10">
        <v>6.6367626412149576</v>
      </c>
    </row>
    <row r="70" spans="1:6" x14ac:dyDescent="0.2">
      <c r="A70" s="9" t="s">
        <v>23</v>
      </c>
      <c r="B70" s="14">
        <v>2987.2999999999997</v>
      </c>
      <c r="C70" s="14">
        <v>193.74999999999997</v>
      </c>
      <c r="D70" s="13">
        <v>240.87</v>
      </c>
      <c r="E70" s="10">
        <v>6.4866375107709899</v>
      </c>
    </row>
    <row r="71" spans="1:6" x14ac:dyDescent="0.2">
      <c r="A71" s="9" t="s">
        <v>22</v>
      </c>
      <c r="B71" s="14">
        <v>456.1</v>
      </c>
      <c r="C71" s="14">
        <v>29.49</v>
      </c>
      <c r="D71" s="13">
        <v>37.130000000000003</v>
      </c>
      <c r="E71" s="10">
        <v>6.4656873492655116</v>
      </c>
    </row>
    <row r="72" spans="1:6" x14ac:dyDescent="0.2">
      <c r="A72" s="9" t="s">
        <v>21</v>
      </c>
      <c r="B72" s="14">
        <v>2617.5</v>
      </c>
      <c r="C72" s="14">
        <v>168.13</v>
      </c>
      <c r="D72" s="13">
        <v>198.99</v>
      </c>
      <c r="E72" s="10">
        <v>6.3434233888254781</v>
      </c>
    </row>
    <row r="73" spans="1:6" x14ac:dyDescent="0.2">
      <c r="A73" s="9" t="s">
        <v>20</v>
      </c>
      <c r="B73" s="14">
        <v>2008.9</v>
      </c>
      <c r="C73" s="14">
        <v>133.67000000000002</v>
      </c>
      <c r="D73" s="13">
        <v>152.25</v>
      </c>
      <c r="E73" s="10">
        <v>6.6348398038896006</v>
      </c>
    </row>
    <row r="74" spans="1:6" x14ac:dyDescent="0.2">
      <c r="A74" s="9" t="s">
        <v>19</v>
      </c>
      <c r="B74" s="14">
        <v>1845.6000000000001</v>
      </c>
      <c r="C74" s="14">
        <v>122.1</v>
      </c>
      <c r="D74" s="13">
        <v>172.55</v>
      </c>
      <c r="E74" s="10">
        <v>6.5973717345679352</v>
      </c>
    </row>
    <row r="75" spans="1:6" x14ac:dyDescent="0.2">
      <c r="A75" s="9" t="s">
        <v>18</v>
      </c>
      <c r="B75" s="14">
        <v>3042.9</v>
      </c>
      <c r="C75" s="14">
        <v>202.04000000000002</v>
      </c>
      <c r="D75" s="13">
        <v>240.51999999999998</v>
      </c>
      <c r="E75" s="10">
        <v>6.6182170351105061</v>
      </c>
    </row>
    <row r="76" spans="1:6" x14ac:dyDescent="0.2">
      <c r="A76" s="2" t="s">
        <v>45</v>
      </c>
      <c r="B76" s="14">
        <v>24609.699999999993</v>
      </c>
      <c r="C76" s="14">
        <v>1599.9579999999999</v>
      </c>
      <c r="D76" s="13">
        <v>1772.9563000000005</v>
      </c>
      <c r="E76" s="10">
        <v>6.5121859889203222</v>
      </c>
    </row>
    <row r="77" spans="1:6" x14ac:dyDescent="0.2">
      <c r="A77" s="9" t="s">
        <v>29</v>
      </c>
      <c r="B77" s="14">
        <v>1693.6</v>
      </c>
      <c r="C77" s="14">
        <v>112.95</v>
      </c>
      <c r="D77" s="13">
        <v>132.11000000000001</v>
      </c>
      <c r="E77" s="10">
        <v>6.6711964226562497</v>
      </c>
    </row>
    <row r="78" spans="1:6" x14ac:dyDescent="0.2">
      <c r="A78" s="9" t="s">
        <v>28</v>
      </c>
      <c r="B78" s="14">
        <v>3571.2</v>
      </c>
      <c r="C78" s="14">
        <v>228.49</v>
      </c>
      <c r="D78" s="13">
        <v>262.34999999999997</v>
      </c>
      <c r="E78" s="10">
        <v>6.4795522583434533</v>
      </c>
    </row>
    <row r="79" spans="1:6" x14ac:dyDescent="0.2">
      <c r="A79" s="9" t="s">
        <v>26</v>
      </c>
      <c r="B79" s="14">
        <v>2506.9</v>
      </c>
      <c r="C79" s="14">
        <v>156.16800000000001</v>
      </c>
      <c r="D79" s="13">
        <v>173.2</v>
      </c>
      <c r="E79" s="10">
        <v>6.2244431346831668</v>
      </c>
      <c r="F79" s="67"/>
    </row>
    <row r="80" spans="1:6" x14ac:dyDescent="0.2">
      <c r="A80" s="9" t="s">
        <v>25</v>
      </c>
      <c r="B80" s="14">
        <v>2625.2</v>
      </c>
      <c r="C80" s="14">
        <v>166.59</v>
      </c>
      <c r="D80" s="13">
        <v>181.2</v>
      </c>
      <c r="E80" s="10">
        <v>6.3292682862161849</v>
      </c>
    </row>
    <row r="81" spans="1:5" x14ac:dyDescent="0.2">
      <c r="A81" s="9" t="s">
        <v>24</v>
      </c>
      <c r="B81" s="14">
        <v>1930.3000000000002</v>
      </c>
      <c r="C81" s="14">
        <v>122.56</v>
      </c>
      <c r="D81" s="13">
        <v>126.49</v>
      </c>
      <c r="E81" s="10">
        <v>6.3604261427628863</v>
      </c>
    </row>
    <row r="82" spans="1:5" x14ac:dyDescent="0.2">
      <c r="A82" s="9" t="s">
        <v>23</v>
      </c>
      <c r="B82" s="14">
        <v>2137.6999999999998</v>
      </c>
      <c r="C82" s="14">
        <v>138.01</v>
      </c>
      <c r="D82" s="13">
        <v>146.38</v>
      </c>
      <c r="E82" s="10">
        <v>6.4757649583197923</v>
      </c>
    </row>
    <row r="83" spans="1:5" x14ac:dyDescent="0.2">
      <c r="A83" s="9" t="s">
        <v>22</v>
      </c>
      <c r="B83" s="14">
        <v>2138.1999999999998</v>
      </c>
      <c r="C83" s="14">
        <v>138.01999999999998</v>
      </c>
      <c r="D83" s="13">
        <v>151.09</v>
      </c>
      <c r="E83" s="10">
        <v>6.4506644410128153</v>
      </c>
    </row>
    <row r="84" spans="1:5" x14ac:dyDescent="0.2">
      <c r="A84" s="9" t="s">
        <v>20</v>
      </c>
      <c r="B84" s="14">
        <v>3461.2</v>
      </c>
      <c r="C84" s="14">
        <v>226.8</v>
      </c>
      <c r="D84" s="13">
        <v>247.9735</v>
      </c>
      <c r="E84" s="10">
        <v>6.5598462439836709</v>
      </c>
    </row>
    <row r="85" spans="1:5" x14ac:dyDescent="0.2">
      <c r="A85" s="9" t="s">
        <v>19</v>
      </c>
      <c r="B85" s="14">
        <v>2203.5</v>
      </c>
      <c r="C85" s="14">
        <v>149.31</v>
      </c>
      <c r="D85" s="13">
        <v>167.69</v>
      </c>
      <c r="E85" s="10">
        <v>6.789479369425508</v>
      </c>
    </row>
    <row r="86" spans="1:5" x14ac:dyDescent="0.2">
      <c r="A86" s="9" t="s">
        <v>18</v>
      </c>
      <c r="B86" s="14">
        <v>2341.8999999999996</v>
      </c>
      <c r="C86" s="14">
        <v>161.06</v>
      </c>
      <c r="D86" s="13">
        <v>184.47280000000001</v>
      </c>
      <c r="E86" s="10">
        <v>6.8851769942885452</v>
      </c>
    </row>
    <row r="87" spans="1:5" x14ac:dyDescent="0.2">
      <c r="A87" s="2" t="s">
        <v>32</v>
      </c>
      <c r="B87" s="14">
        <v>25703.500000000004</v>
      </c>
      <c r="C87" s="14">
        <v>1750.532870632672</v>
      </c>
      <c r="D87" s="13">
        <v>1820.8242099999998</v>
      </c>
      <c r="E87" s="10">
        <v>6.8080415993241852</v>
      </c>
    </row>
    <row r="88" spans="1:5" x14ac:dyDescent="0.2">
      <c r="A88" s="9" t="s">
        <v>29</v>
      </c>
      <c r="B88" s="14">
        <v>1643.3</v>
      </c>
      <c r="C88" s="14">
        <v>111.61</v>
      </c>
      <c r="D88" s="13">
        <v>128.24</v>
      </c>
      <c r="E88" s="10">
        <v>6.7929914653754881</v>
      </c>
    </row>
    <row r="89" spans="1:5" x14ac:dyDescent="0.2">
      <c r="A89" s="9" t="s">
        <v>28</v>
      </c>
      <c r="B89" s="14">
        <v>2399.1</v>
      </c>
      <c r="C89" s="14">
        <v>157.80000000000001</v>
      </c>
      <c r="D89" s="13">
        <v>172.01</v>
      </c>
      <c r="E89" s="10">
        <v>6.5452653215675278</v>
      </c>
    </row>
    <row r="90" spans="1:5" x14ac:dyDescent="0.2">
      <c r="A90" s="9" t="s">
        <v>27</v>
      </c>
      <c r="B90" s="14">
        <v>2727.5</v>
      </c>
      <c r="C90" s="14">
        <v>181.7</v>
      </c>
      <c r="D90" s="13">
        <v>199.10829999999999</v>
      </c>
      <c r="E90" s="10">
        <v>6.66200773319256</v>
      </c>
    </row>
    <row r="91" spans="1:5" x14ac:dyDescent="0.2">
      <c r="A91" s="9" t="s">
        <v>26</v>
      </c>
      <c r="B91" s="14">
        <v>843.8</v>
      </c>
      <c r="C91" s="14">
        <v>55.52</v>
      </c>
      <c r="D91" s="13">
        <v>57.69</v>
      </c>
      <c r="E91" s="10">
        <v>6.5797582365489458</v>
      </c>
    </row>
    <row r="92" spans="1:5" x14ac:dyDescent="0.2">
      <c r="A92" s="9" t="s">
        <v>25</v>
      </c>
      <c r="B92" s="14">
        <v>2197.1</v>
      </c>
      <c r="C92" s="14">
        <v>143.64000000000001</v>
      </c>
      <c r="D92" s="13">
        <v>146.83000000000001</v>
      </c>
      <c r="E92" s="10">
        <v>6.5568285456752164</v>
      </c>
    </row>
    <row r="93" spans="1:5" x14ac:dyDescent="0.2">
      <c r="A93" s="9" t="s">
        <v>24</v>
      </c>
      <c r="B93" s="14">
        <v>4239.8999999999996</v>
      </c>
      <c r="C93" s="14">
        <v>286.16000000000003</v>
      </c>
      <c r="D93" s="13">
        <v>310.15899999999999</v>
      </c>
      <c r="E93" s="10">
        <v>6.7428209428115604</v>
      </c>
    </row>
    <row r="94" spans="1:5" x14ac:dyDescent="0.2">
      <c r="A94" s="9" t="s">
        <v>23</v>
      </c>
      <c r="B94" s="14">
        <v>856</v>
      </c>
      <c r="C94" s="14">
        <v>58.63</v>
      </c>
      <c r="D94" s="13">
        <v>63.26</v>
      </c>
      <c r="E94" s="10">
        <v>6.8492990654205608</v>
      </c>
    </row>
    <row r="95" spans="1:5" x14ac:dyDescent="0.2">
      <c r="A95" s="9" t="s">
        <v>22</v>
      </c>
      <c r="B95" s="14">
        <v>2458.3000000000002</v>
      </c>
      <c r="C95" s="14">
        <v>170.05</v>
      </c>
      <c r="D95" s="13">
        <v>177.9812</v>
      </c>
      <c r="E95" s="10">
        <v>6.9192493646717574</v>
      </c>
    </row>
    <row r="96" spans="1:5" x14ac:dyDescent="0.2">
      <c r="A96" s="9" t="s">
        <v>21</v>
      </c>
      <c r="B96" s="14">
        <v>2209.4</v>
      </c>
      <c r="C96" s="14">
        <v>151.66</v>
      </c>
      <c r="D96" s="13">
        <v>150.16</v>
      </c>
      <c r="E96" s="10">
        <v>6.8594216395304448</v>
      </c>
    </row>
    <row r="97" spans="1:5" x14ac:dyDescent="0.2">
      <c r="A97" s="9" t="s">
        <v>20</v>
      </c>
      <c r="B97" s="14">
        <v>2480</v>
      </c>
      <c r="C97" s="14">
        <v>175.30287063267235</v>
      </c>
      <c r="D97" s="13">
        <v>171.17000000000002</v>
      </c>
      <c r="E97" s="10">
        <v>7.0694320039350638</v>
      </c>
    </row>
    <row r="98" spans="1:5" x14ac:dyDescent="0.2">
      <c r="A98" s="9" t="s">
        <v>19</v>
      </c>
      <c r="B98" s="14">
        <v>3150.6000000000004</v>
      </c>
      <c r="C98" s="14">
        <v>222.74</v>
      </c>
      <c r="D98" s="13">
        <v>212.10570999999999</v>
      </c>
      <c r="E98" s="10">
        <v>7.1057840113516608</v>
      </c>
    </row>
    <row r="99" spans="1:5" x14ac:dyDescent="0.2">
      <c r="A99" s="9" t="s">
        <v>18</v>
      </c>
      <c r="B99" s="14">
        <v>498.5</v>
      </c>
      <c r="C99" s="14">
        <v>35.72</v>
      </c>
      <c r="D99" s="13">
        <v>32.11</v>
      </c>
      <c r="E99" s="10">
        <v>7.1654964894684054</v>
      </c>
    </row>
    <row r="100" spans="1:5" x14ac:dyDescent="0.2">
      <c r="A100" s="2" t="s">
        <v>31</v>
      </c>
      <c r="B100" s="14">
        <v>22838.600000000002</v>
      </c>
      <c r="C100" s="14">
        <v>1568.2967254096325</v>
      </c>
      <c r="D100" s="13">
        <v>1783.3073520000003</v>
      </c>
      <c r="E100" s="10">
        <v>6.8408583052472904</v>
      </c>
    </row>
    <row r="101" spans="1:5" x14ac:dyDescent="0.2">
      <c r="A101" s="9" t="s">
        <v>29</v>
      </c>
      <c r="B101" s="14">
        <v>1440</v>
      </c>
      <c r="C101" s="14">
        <v>99.258347497639278</v>
      </c>
      <c r="D101" s="13">
        <v>106.03</v>
      </c>
      <c r="E101" s="10">
        <v>6.8900523854489863</v>
      </c>
    </row>
    <row r="102" spans="1:5" x14ac:dyDescent="0.2">
      <c r="A102" s="9" t="s">
        <v>28</v>
      </c>
      <c r="B102" s="14">
        <v>1949.6</v>
      </c>
      <c r="C102" s="14">
        <v>133.91000000000003</v>
      </c>
      <c r="D102" s="13">
        <v>145.63</v>
      </c>
      <c r="E102" s="10">
        <v>6.8650647846854786</v>
      </c>
    </row>
    <row r="103" spans="1:5" x14ac:dyDescent="0.2">
      <c r="A103" s="9" t="s">
        <v>27</v>
      </c>
      <c r="B103" s="14">
        <v>3101.2000000000003</v>
      </c>
      <c r="C103" s="14">
        <v>208.73</v>
      </c>
      <c r="D103" s="13">
        <v>224.49663000000001</v>
      </c>
      <c r="E103" s="10">
        <v>6.7384244022791648</v>
      </c>
    </row>
    <row r="104" spans="1:5" x14ac:dyDescent="0.2">
      <c r="A104" s="9" t="s">
        <v>26</v>
      </c>
      <c r="B104" s="14">
        <v>1891.3000000000002</v>
      </c>
      <c r="C104" s="14">
        <v>127.67999999999999</v>
      </c>
      <c r="D104" s="13">
        <v>145.78870000000001</v>
      </c>
      <c r="E104" s="10">
        <v>6.7826642970575151</v>
      </c>
    </row>
    <row r="105" spans="1:5" x14ac:dyDescent="0.2">
      <c r="A105" s="9" t="s">
        <v>24</v>
      </c>
      <c r="B105" s="14">
        <v>2675.9</v>
      </c>
      <c r="C105" s="14">
        <v>176.7083779119931</v>
      </c>
      <c r="D105" s="13">
        <v>200.93092199999998</v>
      </c>
      <c r="E105" s="10">
        <v>6.5573272623603343</v>
      </c>
    </row>
    <row r="106" spans="1:5" x14ac:dyDescent="0.2">
      <c r="A106" s="9" t="s">
        <v>23</v>
      </c>
      <c r="B106" s="14">
        <v>1508</v>
      </c>
      <c r="C106" s="14">
        <v>102.78</v>
      </c>
      <c r="D106" s="13">
        <v>121.17761999999999</v>
      </c>
      <c r="E106" s="10">
        <v>6.8076075303678598</v>
      </c>
    </row>
    <row r="107" spans="1:5" x14ac:dyDescent="0.2">
      <c r="A107" s="9" t="s">
        <v>22</v>
      </c>
      <c r="B107" s="14">
        <v>2016</v>
      </c>
      <c r="C107" s="14">
        <v>135.48000000000002</v>
      </c>
      <c r="D107" s="13">
        <v>157.72280000000001</v>
      </c>
      <c r="E107" s="10">
        <v>6.7376015458827512</v>
      </c>
    </row>
    <row r="108" spans="1:5" x14ac:dyDescent="0.2">
      <c r="A108" s="9" t="s">
        <v>21</v>
      </c>
      <c r="B108" s="14">
        <v>1853.6</v>
      </c>
      <c r="C108" s="14">
        <v>127.5</v>
      </c>
      <c r="D108" s="13">
        <v>155.25170000000003</v>
      </c>
      <c r="E108" s="10">
        <v>6.7329244747409716</v>
      </c>
    </row>
    <row r="109" spans="1:5" x14ac:dyDescent="0.2">
      <c r="A109" s="9" t="s">
        <v>20</v>
      </c>
      <c r="B109" s="14">
        <v>1556.1</v>
      </c>
      <c r="C109" s="14">
        <v>111.5</v>
      </c>
      <c r="D109" s="13">
        <v>132.61850000000001</v>
      </c>
      <c r="E109" s="10">
        <v>7.1693449490304131</v>
      </c>
    </row>
    <row r="110" spans="1:5" x14ac:dyDescent="0.2">
      <c r="A110" s="9" t="s">
        <v>19</v>
      </c>
      <c r="B110" s="14">
        <v>2308.5</v>
      </c>
      <c r="C110" s="14">
        <v>162.63</v>
      </c>
      <c r="D110" s="13">
        <v>192.21300000000002</v>
      </c>
      <c r="E110" s="10">
        <v>7.0507676437189817</v>
      </c>
    </row>
    <row r="111" spans="1:5" x14ac:dyDescent="0.2">
      <c r="A111" s="9" t="s">
        <v>18</v>
      </c>
      <c r="B111" s="14">
        <v>2538.3999999999996</v>
      </c>
      <c r="C111" s="14">
        <v>182.12</v>
      </c>
      <c r="D111" s="13">
        <v>201.44748000000001</v>
      </c>
      <c r="E111" s="10">
        <v>7.1713152897989225</v>
      </c>
    </row>
    <row r="112" spans="1:5" x14ac:dyDescent="0.2">
      <c r="A112" s="2" t="s">
        <v>30</v>
      </c>
      <c r="B112" s="14">
        <v>16306.400000000003</v>
      </c>
      <c r="C112" s="14">
        <v>1127.45</v>
      </c>
      <c r="D112" s="13">
        <v>1466.7655600000003</v>
      </c>
      <c r="E112" s="10">
        <v>6.9013644553738542</v>
      </c>
    </row>
    <row r="113" spans="1:5" x14ac:dyDescent="0.2">
      <c r="A113" s="9" t="s">
        <v>29</v>
      </c>
      <c r="B113" s="14">
        <v>1880.6000000000001</v>
      </c>
      <c r="C113" s="14">
        <v>131.69999999999999</v>
      </c>
      <c r="D113" s="13">
        <v>155.79200000000003</v>
      </c>
      <c r="E113" s="10">
        <v>7.0676404476687482</v>
      </c>
    </row>
    <row r="114" spans="1:5" x14ac:dyDescent="0.2">
      <c r="A114" s="9" t="s">
        <v>28</v>
      </c>
      <c r="B114" s="14">
        <v>2487.5</v>
      </c>
      <c r="C114" s="14">
        <v>168.43</v>
      </c>
      <c r="D114" s="13">
        <v>211.30936</v>
      </c>
      <c r="E114" s="10">
        <v>6.7531759238361575</v>
      </c>
    </row>
    <row r="115" spans="1:5" x14ac:dyDescent="0.2">
      <c r="A115" s="9" t="s">
        <v>27</v>
      </c>
      <c r="B115" s="14">
        <v>2430</v>
      </c>
      <c r="C115" s="14">
        <v>163.22</v>
      </c>
      <c r="D115" s="13">
        <v>210.20000000000002</v>
      </c>
      <c r="E115" s="10">
        <v>6.7046357703551323</v>
      </c>
    </row>
    <row r="116" spans="1:5" x14ac:dyDescent="0.2">
      <c r="A116" s="9" t="s">
        <v>26</v>
      </c>
      <c r="B116" s="14">
        <v>2320.1999999999998</v>
      </c>
      <c r="C116" s="14">
        <v>156.34</v>
      </c>
      <c r="D116" s="13">
        <v>207.73640999999998</v>
      </c>
      <c r="E116" s="10">
        <v>6.7362426271975879</v>
      </c>
    </row>
    <row r="117" spans="1:5" x14ac:dyDescent="0.2">
      <c r="A117" s="9" t="s">
        <v>25</v>
      </c>
      <c r="B117" s="14">
        <v>1517.4</v>
      </c>
      <c r="C117" s="14">
        <v>105.12</v>
      </c>
      <c r="D117" s="13">
        <v>138.69999999999999</v>
      </c>
      <c r="E117" s="10">
        <v>6.9372021035175289</v>
      </c>
    </row>
    <row r="118" spans="1:5" x14ac:dyDescent="0.2">
      <c r="A118" s="9" t="s">
        <v>24</v>
      </c>
      <c r="B118" s="14">
        <v>938.5</v>
      </c>
      <c r="C118" s="14">
        <v>66.3</v>
      </c>
      <c r="D118" s="13">
        <v>89.681700000000006</v>
      </c>
      <c r="E118" s="10">
        <v>7.017055613666666</v>
      </c>
    </row>
    <row r="119" spans="1:5" x14ac:dyDescent="0.2">
      <c r="A119" s="9" t="s">
        <v>23</v>
      </c>
      <c r="B119" s="14">
        <v>1685.8000000000002</v>
      </c>
      <c r="C119" s="14">
        <v>121.75</v>
      </c>
      <c r="D119" s="13">
        <v>168.13809000000001</v>
      </c>
      <c r="E119" s="10">
        <v>7.2056874519668384</v>
      </c>
    </row>
    <row r="120" spans="1:5" x14ac:dyDescent="0.2">
      <c r="A120" s="9" t="s">
        <v>22</v>
      </c>
      <c r="B120" s="14">
        <v>1558.7</v>
      </c>
      <c r="C120" s="14">
        <v>110</v>
      </c>
      <c r="D120" s="13">
        <v>145.97800000000001</v>
      </c>
      <c r="E120" s="10">
        <v>7.0601548428571332</v>
      </c>
    </row>
    <row r="121" spans="1:5" x14ac:dyDescent="0.2">
      <c r="A121" s="9" t="s">
        <v>21</v>
      </c>
      <c r="B121" s="14">
        <v>1487.7</v>
      </c>
      <c r="C121" s="14">
        <v>104.59</v>
      </c>
      <c r="D121" s="13">
        <v>139.22999999999999</v>
      </c>
      <c r="E121" s="10">
        <v>7.0499700422607274</v>
      </c>
    </row>
    <row r="122" spans="1:5" x14ac:dyDescent="0.2">
      <c r="A122" s="2" t="s">
        <v>59</v>
      </c>
      <c r="B122" s="14"/>
      <c r="C122" s="14"/>
      <c r="D122" s="13"/>
      <c r="E122" s="10"/>
    </row>
    <row r="123" spans="1:5" x14ac:dyDescent="0.2">
      <c r="A123" s="9" t="s">
        <v>60</v>
      </c>
      <c r="B123" s="14"/>
      <c r="C123" s="14"/>
      <c r="D123" s="13"/>
      <c r="E123" s="10"/>
    </row>
    <row r="124" spans="1:5" x14ac:dyDescent="0.2">
      <c r="A124" s="2" t="s">
        <v>17</v>
      </c>
      <c r="B124" s="14">
        <v>165457.80000000002</v>
      </c>
      <c r="C124" s="14">
        <v>11149.350209660026</v>
      </c>
      <c r="D124" s="13">
        <v>13716.273421999995</v>
      </c>
      <c r="E124" s="10">
        <v>6.734086501341614</v>
      </c>
    </row>
  </sheetData>
  <sheetProtection selectLockedCells="1"/>
  <conditionalFormatting pivot="1" sqref="E16:E124">
    <cfRule type="aboveAverage" dxfId="7" priority="1"/>
  </conditionalFormatting>
  <pageMargins left="0.7" right="0.7" top="0.78740157499999996" bottom="0.78740157499999996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Spritkostenberechnung</vt:lpstr>
      <vt:lpstr>Pivot Spritverbrauch</vt:lpstr>
      <vt:lpstr>Spritkostenberechnung!Druckbereich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Götsch</dc:creator>
  <cp:lastModifiedBy>Matthias Götsch</cp:lastModifiedBy>
  <dcterms:created xsi:type="dcterms:W3CDTF">2013-09-02T09:25:58Z</dcterms:created>
  <dcterms:modified xsi:type="dcterms:W3CDTF">2024-09-07T21:21:15Z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d7066787-e54c-4314-8b02-4531ea3c6b5a</vt:lpwstr>
  </property>
</Properties>
</file>